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נאמנות'!$B$6:$O$39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9" i="58" l="1"/>
  <c r="J12" i="58"/>
  <c r="J11" i="58"/>
  <c r="J10" i="58" s="1"/>
  <c r="C43" i="88" l="1"/>
  <c r="C10" i="84" l="1"/>
  <c r="C18" i="84"/>
  <c r="C11" i="84"/>
  <c r="O10" i="78"/>
  <c r="C33" i="88" s="1"/>
  <c r="O11" i="78"/>
  <c r="O12" i="78"/>
  <c r="O25" i="78"/>
  <c r="L143" i="62"/>
  <c r="N143" i="62" s="1"/>
  <c r="L120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1" i="62"/>
  <c r="N140" i="62"/>
  <c r="N139" i="62"/>
  <c r="N138" i="62"/>
  <c r="N137" i="62"/>
  <c r="N136" i="62"/>
  <c r="N135" i="62"/>
  <c r="N134" i="62"/>
  <c r="N186" i="62"/>
  <c r="N133" i="62"/>
  <c r="N18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219" i="61"/>
  <c r="O219" i="61"/>
  <c r="S190" i="61"/>
  <c r="O190" i="61"/>
  <c r="S122" i="61"/>
  <c r="S121" i="61"/>
  <c r="O122" i="61"/>
  <c r="O121" i="61"/>
  <c r="S114" i="61"/>
  <c r="S113" i="61"/>
  <c r="S112" i="61"/>
  <c r="O114" i="61"/>
  <c r="O113" i="61"/>
  <c r="O112" i="61"/>
  <c r="S94" i="61"/>
  <c r="S93" i="61"/>
  <c r="S92" i="61"/>
  <c r="O94" i="61"/>
  <c r="O93" i="61"/>
  <c r="O92" i="61"/>
  <c r="O72" i="61"/>
  <c r="O71" i="61"/>
  <c r="O70" i="61"/>
  <c r="S72" i="61"/>
  <c r="S71" i="61"/>
  <c r="S70" i="61"/>
  <c r="C37" i="88"/>
  <c r="C31" i="88"/>
  <c r="C26" i="88"/>
  <c r="C21" i="88"/>
  <c r="C20" i="88"/>
  <c r="C19" i="88"/>
  <c r="C18" i="88"/>
  <c r="C17" i="88"/>
  <c r="C16" i="88"/>
  <c r="C15" i="88"/>
  <c r="C13" i="88"/>
  <c r="C11" i="88"/>
  <c r="C23" i="88" l="1"/>
  <c r="C12" i="88"/>
  <c r="C10" i="88" l="1"/>
  <c r="C42" i="88" s="1"/>
  <c r="L37" i="58" l="1"/>
  <c r="L32" i="58"/>
  <c r="L28" i="58"/>
  <c r="L24" i="58"/>
  <c r="L20" i="58"/>
  <c r="L16" i="58"/>
  <c r="L35" i="58"/>
  <c r="L31" i="58"/>
  <c r="L27" i="58"/>
  <c r="L23" i="58"/>
  <c r="L15" i="58"/>
  <c r="L39" i="58"/>
  <c r="L34" i="58"/>
  <c r="L30" i="58"/>
  <c r="L26" i="58"/>
  <c r="L22" i="58"/>
  <c r="L14" i="58"/>
  <c r="L38" i="58"/>
  <c r="L33" i="58"/>
  <c r="L29" i="58"/>
  <c r="L25" i="58"/>
  <c r="L21" i="58"/>
  <c r="L17" i="58"/>
  <c r="L13" i="58"/>
  <c r="L10" i="58"/>
  <c r="L12" i="58"/>
  <c r="L19" i="58"/>
  <c r="L11" i="58"/>
  <c r="K11" i="81"/>
  <c r="K10" i="81"/>
  <c r="K12" i="81"/>
  <c r="Q72" i="78"/>
  <c r="Q68" i="78"/>
  <c r="Q62" i="78"/>
  <c r="Q58" i="78"/>
  <c r="Q54" i="78"/>
  <c r="Q50" i="78"/>
  <c r="Q46" i="78"/>
  <c r="Q42" i="78"/>
  <c r="Q38" i="78"/>
  <c r="Q34" i="78"/>
  <c r="Q30" i="78"/>
  <c r="Q26" i="78"/>
  <c r="Q21" i="78"/>
  <c r="Q17" i="78"/>
  <c r="Q13" i="78"/>
  <c r="K47" i="76"/>
  <c r="K42" i="76"/>
  <c r="K38" i="76"/>
  <c r="K34" i="76"/>
  <c r="K29" i="76"/>
  <c r="K25" i="76"/>
  <c r="K21" i="76"/>
  <c r="K17" i="76"/>
  <c r="K13" i="76"/>
  <c r="S23" i="71"/>
  <c r="S18" i="71"/>
  <c r="S13" i="71"/>
  <c r="K14" i="67"/>
  <c r="L26" i="66"/>
  <c r="L22" i="66"/>
  <c r="L17" i="66"/>
  <c r="L13" i="66"/>
  <c r="L13" i="65"/>
  <c r="Q67" i="78"/>
  <c r="Q57" i="78"/>
  <c r="Q49" i="78"/>
  <c r="Q41" i="78"/>
  <c r="Q33" i="78"/>
  <c r="Q25" i="78"/>
  <c r="Q16" i="78"/>
  <c r="Q12" i="78"/>
  <c r="K41" i="76"/>
  <c r="K33" i="76"/>
  <c r="K24" i="76"/>
  <c r="K20" i="76"/>
  <c r="K12" i="76"/>
  <c r="S17" i="71"/>
  <c r="K13" i="67"/>
  <c r="L25" i="66"/>
  <c r="L16" i="66"/>
  <c r="L12" i="66"/>
  <c r="Q65" i="78"/>
  <c r="Q64" i="78"/>
  <c r="Q56" i="78"/>
  <c r="Q48" i="78"/>
  <c r="Q44" i="78"/>
  <c r="Q36" i="78"/>
  <c r="Q28" i="78"/>
  <c r="Q19" i="78"/>
  <c r="Q11" i="78"/>
  <c r="K45" i="76"/>
  <c r="K36" i="76"/>
  <c r="K32" i="76"/>
  <c r="K23" i="76"/>
  <c r="K15" i="76"/>
  <c r="S15" i="71"/>
  <c r="S11" i="71"/>
  <c r="L24" i="66"/>
  <c r="L19" i="66"/>
  <c r="L11" i="66"/>
  <c r="Q69" i="78"/>
  <c r="Q63" i="78"/>
  <c r="Q59" i="78"/>
  <c r="Q55" i="78"/>
  <c r="Q51" i="78"/>
  <c r="Q47" i="78"/>
  <c r="Q43" i="78"/>
  <c r="Q39" i="78"/>
  <c r="Q35" i="78"/>
  <c r="Q31" i="78"/>
  <c r="Q27" i="78"/>
  <c r="Q22" i="78"/>
  <c r="Q18" i="78"/>
  <c r="Q14" i="78"/>
  <c r="Q10" i="78"/>
  <c r="K44" i="76"/>
  <c r="K39" i="76"/>
  <c r="K35" i="76"/>
  <c r="K30" i="76"/>
  <c r="K26" i="76"/>
  <c r="K22" i="76"/>
  <c r="K18" i="76"/>
  <c r="K14" i="76"/>
  <c r="S24" i="71"/>
  <c r="S19" i="71"/>
  <c r="S14" i="71"/>
  <c r="K15" i="67"/>
  <c r="K11" i="67"/>
  <c r="L23" i="66"/>
  <c r="L18" i="66"/>
  <c r="L14" i="66"/>
  <c r="L14" i="65"/>
  <c r="Q71" i="78"/>
  <c r="Q61" i="78"/>
  <c r="Q53" i="78"/>
  <c r="Q45" i="78"/>
  <c r="Q37" i="78"/>
  <c r="Q29" i="78"/>
  <c r="Q20" i="78"/>
  <c r="K46" i="76"/>
  <c r="K37" i="76"/>
  <c r="K28" i="76"/>
  <c r="K16" i="76"/>
  <c r="S21" i="71"/>
  <c r="S12" i="71"/>
  <c r="L21" i="66"/>
  <c r="L12" i="65"/>
  <c r="Q70" i="78"/>
  <c r="Q60" i="78"/>
  <c r="Q52" i="78"/>
  <c r="Q40" i="78"/>
  <c r="Q32" i="78"/>
  <c r="Q23" i="78"/>
  <c r="Q15" i="78"/>
  <c r="K40" i="76"/>
  <c r="K27" i="76"/>
  <c r="K19" i="76"/>
  <c r="K11" i="76"/>
  <c r="S20" i="71"/>
  <c r="K12" i="67"/>
  <c r="L15" i="66"/>
  <c r="L11" i="65"/>
  <c r="O46" i="64"/>
  <c r="O42" i="64"/>
  <c r="O38" i="64"/>
  <c r="O32" i="64"/>
  <c r="O26" i="64"/>
  <c r="O24" i="64"/>
  <c r="O20" i="64"/>
  <c r="O15" i="64"/>
  <c r="O11" i="64"/>
  <c r="N91" i="63"/>
  <c r="N86" i="63"/>
  <c r="N82" i="63"/>
  <c r="N78" i="63"/>
  <c r="N74" i="63"/>
  <c r="N70" i="63"/>
  <c r="N66" i="63"/>
  <c r="N62" i="63"/>
  <c r="N58" i="63"/>
  <c r="N54" i="63"/>
  <c r="N50" i="63"/>
  <c r="N46" i="63"/>
  <c r="N42" i="63"/>
  <c r="N37" i="63"/>
  <c r="N33" i="63"/>
  <c r="N29" i="63"/>
  <c r="N25" i="63"/>
  <c r="N20" i="63"/>
  <c r="N16" i="63"/>
  <c r="N12" i="63"/>
  <c r="O39" i="64"/>
  <c r="O18" i="64"/>
  <c r="N87" i="63"/>
  <c r="N71" i="63"/>
  <c r="N55" i="63"/>
  <c r="N38" i="63"/>
  <c r="N17" i="63"/>
  <c r="O45" i="64"/>
  <c r="O41" i="64"/>
  <c r="O36" i="64"/>
  <c r="O31" i="64"/>
  <c r="O25" i="64"/>
  <c r="O23" i="64"/>
  <c r="O19" i="64"/>
  <c r="O14" i="64"/>
  <c r="N94" i="63"/>
  <c r="N89" i="63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4" i="63"/>
  <c r="N19" i="63"/>
  <c r="N15" i="63"/>
  <c r="N11" i="63"/>
  <c r="O43" i="64"/>
  <c r="O29" i="64"/>
  <c r="O27" i="64"/>
  <c r="O12" i="64"/>
  <c r="N79" i="63"/>
  <c r="N67" i="63"/>
  <c r="N59" i="63"/>
  <c r="N47" i="63"/>
  <c r="N34" i="63"/>
  <c r="N21" i="63"/>
  <c r="O44" i="64"/>
  <c r="O40" i="64"/>
  <c r="O35" i="64"/>
  <c r="O16" i="64"/>
  <c r="O28" i="64"/>
  <c r="O22" i="64"/>
  <c r="O17" i="64"/>
  <c r="O13" i="64"/>
  <c r="N93" i="63"/>
  <c r="N88" i="63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O33" i="64"/>
  <c r="O21" i="64"/>
  <c r="N92" i="63"/>
  <c r="N83" i="63"/>
  <c r="N75" i="63"/>
  <c r="N63" i="63"/>
  <c r="N51" i="63"/>
  <c r="N43" i="63"/>
  <c r="N30" i="63"/>
  <c r="N26" i="63"/>
  <c r="N13" i="63"/>
  <c r="O205" i="62"/>
  <c r="O201" i="62"/>
  <c r="O197" i="62"/>
  <c r="O193" i="62"/>
  <c r="O189" i="62"/>
  <c r="O184" i="62"/>
  <c r="O179" i="62"/>
  <c r="O175" i="62"/>
  <c r="O171" i="62"/>
  <c r="O167" i="62"/>
  <c r="O163" i="62"/>
  <c r="O159" i="62"/>
  <c r="O155" i="62"/>
  <c r="O151" i="62"/>
  <c r="O147" i="62"/>
  <c r="O143" i="62"/>
  <c r="O138" i="62"/>
  <c r="O134" i="62"/>
  <c r="O132" i="62"/>
  <c r="O128" i="62"/>
  <c r="O124" i="62"/>
  <c r="O120" i="62"/>
  <c r="O115" i="62"/>
  <c r="O111" i="62"/>
  <c r="O107" i="62"/>
  <c r="O103" i="62"/>
  <c r="O99" i="62"/>
  <c r="O95" i="62"/>
  <c r="O91" i="62"/>
  <c r="O87" i="62"/>
  <c r="O83" i="62"/>
  <c r="O78" i="62"/>
  <c r="O74" i="62"/>
  <c r="O70" i="62"/>
  <c r="O66" i="62"/>
  <c r="O62" i="62"/>
  <c r="O58" i="62"/>
  <c r="O54" i="62"/>
  <c r="O50" i="62"/>
  <c r="O46" i="62"/>
  <c r="O41" i="62"/>
  <c r="O37" i="62"/>
  <c r="O33" i="62"/>
  <c r="O29" i="62"/>
  <c r="O25" i="62"/>
  <c r="O21" i="62"/>
  <c r="O17" i="62"/>
  <c r="O13" i="62"/>
  <c r="U361" i="61"/>
  <c r="U357" i="61"/>
  <c r="U353" i="61"/>
  <c r="U349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0" i="61"/>
  <c r="U255" i="61"/>
  <c r="U250" i="61"/>
  <c r="U246" i="61"/>
  <c r="U242" i="61"/>
  <c r="U238" i="61"/>
  <c r="U234" i="61"/>
  <c r="U230" i="61"/>
  <c r="U226" i="61"/>
  <c r="U222" i="61"/>
  <c r="U218" i="61"/>
  <c r="U214" i="61"/>
  <c r="O204" i="62"/>
  <c r="O199" i="62"/>
  <c r="O194" i="62"/>
  <c r="O188" i="62"/>
  <c r="O181" i="62"/>
  <c r="O176" i="62"/>
  <c r="O170" i="62"/>
  <c r="O165" i="62"/>
  <c r="O160" i="62"/>
  <c r="O154" i="62"/>
  <c r="O149" i="62"/>
  <c r="O144" i="62"/>
  <c r="O137" i="62"/>
  <c r="O133" i="62"/>
  <c r="O129" i="62"/>
  <c r="O123" i="62"/>
  <c r="O117" i="62"/>
  <c r="O112" i="62"/>
  <c r="O106" i="62"/>
  <c r="O101" i="62"/>
  <c r="O96" i="62"/>
  <c r="O90" i="62"/>
  <c r="O85" i="62"/>
  <c r="O79" i="62"/>
  <c r="O73" i="62"/>
  <c r="O68" i="62"/>
  <c r="O63" i="62"/>
  <c r="O57" i="62"/>
  <c r="O52" i="62"/>
  <c r="O47" i="62"/>
  <c r="O40" i="62"/>
  <c r="O35" i="62"/>
  <c r="O30" i="62"/>
  <c r="O208" i="62"/>
  <c r="O203" i="62"/>
  <c r="O198" i="62"/>
  <c r="O192" i="62"/>
  <c r="O187" i="62"/>
  <c r="O180" i="62"/>
  <c r="O174" i="62"/>
  <c r="O169" i="62"/>
  <c r="O164" i="62"/>
  <c r="O158" i="62"/>
  <c r="O153" i="62"/>
  <c r="O148" i="62"/>
  <c r="O141" i="62"/>
  <c r="O136" i="62"/>
  <c r="O183" i="62"/>
  <c r="O127" i="62"/>
  <c r="O122" i="62"/>
  <c r="O116" i="62"/>
  <c r="O110" i="62"/>
  <c r="O105" i="62"/>
  <c r="O100" i="62"/>
  <c r="O94" i="62"/>
  <c r="O89" i="62"/>
  <c r="O84" i="62"/>
  <c r="O77" i="62"/>
  <c r="O72" i="62"/>
  <c r="O67" i="62"/>
  <c r="O61" i="62"/>
  <c r="O56" i="62"/>
  <c r="O51" i="62"/>
  <c r="O45" i="62"/>
  <c r="O39" i="62"/>
  <c r="O34" i="62"/>
  <c r="O28" i="62"/>
  <c r="O23" i="62"/>
  <c r="O18" i="62"/>
  <c r="O12" i="62"/>
  <c r="U364" i="61"/>
  <c r="U359" i="61"/>
  <c r="U354" i="61"/>
  <c r="U348" i="61"/>
  <c r="U343" i="61"/>
  <c r="U338" i="61"/>
  <c r="U332" i="61"/>
  <c r="U327" i="61"/>
  <c r="U322" i="61"/>
  <c r="U316" i="61"/>
  <c r="U311" i="61"/>
  <c r="U306" i="61"/>
  <c r="U300" i="61"/>
  <c r="U295" i="61"/>
  <c r="U290" i="61"/>
  <c r="U284" i="61"/>
  <c r="U279" i="61"/>
  <c r="U274" i="61"/>
  <c r="U268" i="61"/>
  <c r="U262" i="61"/>
  <c r="U256" i="61"/>
  <c r="U249" i="61"/>
  <c r="U244" i="61"/>
  <c r="U239" i="61"/>
  <c r="U233" i="61"/>
  <c r="U228" i="61"/>
  <c r="U223" i="61"/>
  <c r="U217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3" i="61"/>
  <c r="U159" i="61"/>
  <c r="U155" i="61"/>
  <c r="U151" i="61"/>
  <c r="U147" i="61"/>
  <c r="U143" i="61"/>
  <c r="U139" i="61"/>
  <c r="U135" i="61"/>
  <c r="O200" i="62"/>
  <c r="O190" i="62"/>
  <c r="O177" i="62"/>
  <c r="O166" i="62"/>
  <c r="O156" i="62"/>
  <c r="O145" i="62"/>
  <c r="O186" i="62"/>
  <c r="O125" i="62"/>
  <c r="O113" i="62"/>
  <c r="O102" i="62"/>
  <c r="O92" i="62"/>
  <c r="O80" i="62"/>
  <c r="O69" i="62"/>
  <c r="O59" i="62"/>
  <c r="O48" i="62"/>
  <c r="O36" i="62"/>
  <c r="O26" i="62"/>
  <c r="O19" i="62"/>
  <c r="O11" i="62"/>
  <c r="U362" i="61"/>
  <c r="U355" i="61"/>
  <c r="U347" i="61"/>
  <c r="U340" i="61"/>
  <c r="U334" i="61"/>
  <c r="U326" i="61"/>
  <c r="U319" i="61"/>
  <c r="U312" i="61"/>
  <c r="U304" i="61"/>
  <c r="U298" i="61"/>
  <c r="U291" i="61"/>
  <c r="U283" i="61"/>
  <c r="U276" i="61"/>
  <c r="U270" i="61"/>
  <c r="U261" i="61"/>
  <c r="U253" i="61"/>
  <c r="U245" i="61"/>
  <c r="U237" i="61"/>
  <c r="U231" i="61"/>
  <c r="U224" i="61"/>
  <c r="U216" i="61"/>
  <c r="U210" i="61"/>
  <c r="U205" i="61"/>
  <c r="U199" i="61"/>
  <c r="U194" i="61"/>
  <c r="U189" i="61"/>
  <c r="U183" i="61"/>
  <c r="U178" i="61"/>
  <c r="U173" i="61"/>
  <c r="U167" i="61"/>
  <c r="U161" i="61"/>
  <c r="U156" i="61"/>
  <c r="U150" i="61"/>
  <c r="U145" i="61"/>
  <c r="U140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63" i="59"/>
  <c r="R58" i="59"/>
  <c r="R54" i="59"/>
  <c r="R50" i="59"/>
  <c r="R46" i="59"/>
  <c r="R41" i="59"/>
  <c r="R37" i="59"/>
  <c r="R33" i="59"/>
  <c r="R29" i="59"/>
  <c r="R24" i="59"/>
  <c r="R20" i="59"/>
  <c r="R16" i="59"/>
  <c r="R12" i="59"/>
  <c r="O207" i="62"/>
  <c r="O196" i="62"/>
  <c r="O185" i="62"/>
  <c r="O173" i="62"/>
  <c r="O162" i="62"/>
  <c r="O152" i="62"/>
  <c r="O140" i="62"/>
  <c r="O131" i="62"/>
  <c r="O121" i="62"/>
  <c r="O109" i="62"/>
  <c r="O98" i="62"/>
  <c r="O88" i="62"/>
  <c r="O76" i="62"/>
  <c r="O65" i="62"/>
  <c r="O55" i="62"/>
  <c r="O44" i="62"/>
  <c r="O32" i="62"/>
  <c r="O24" i="62"/>
  <c r="O16" i="62"/>
  <c r="U360" i="61"/>
  <c r="U352" i="61"/>
  <c r="U346" i="61"/>
  <c r="U339" i="61"/>
  <c r="U331" i="61"/>
  <c r="U324" i="61"/>
  <c r="U318" i="61"/>
  <c r="U310" i="61"/>
  <c r="U303" i="61"/>
  <c r="U296" i="61"/>
  <c r="U288" i="61"/>
  <c r="U282" i="61"/>
  <c r="U275" i="61"/>
  <c r="U267" i="61"/>
  <c r="U259" i="61"/>
  <c r="U252" i="61"/>
  <c r="U243" i="61"/>
  <c r="U236" i="61"/>
  <c r="U229" i="61"/>
  <c r="U221" i="61"/>
  <c r="U215" i="61"/>
  <c r="U209" i="61"/>
  <c r="U203" i="61"/>
  <c r="U198" i="61"/>
  <c r="U193" i="61"/>
  <c r="U187" i="61"/>
  <c r="U182" i="61"/>
  <c r="U177" i="61"/>
  <c r="U171" i="61"/>
  <c r="U166" i="61"/>
  <c r="U160" i="61"/>
  <c r="U154" i="61"/>
  <c r="U149" i="61"/>
  <c r="U144" i="61"/>
  <c r="U138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62" i="59"/>
  <c r="R57" i="59"/>
  <c r="R53" i="59"/>
  <c r="R49" i="59"/>
  <c r="R45" i="59"/>
  <c r="R40" i="59"/>
  <c r="R36" i="59"/>
  <c r="R32" i="59"/>
  <c r="R28" i="59"/>
  <c r="R23" i="59"/>
  <c r="R19" i="59"/>
  <c r="R15" i="59"/>
  <c r="R11" i="59"/>
  <c r="O206" i="62"/>
  <c r="O195" i="62"/>
  <c r="O182" i="62"/>
  <c r="O172" i="62"/>
  <c r="O161" i="62"/>
  <c r="O150" i="62"/>
  <c r="O139" i="62"/>
  <c r="O130" i="62"/>
  <c r="O119" i="62"/>
  <c r="O108" i="62"/>
  <c r="O97" i="62"/>
  <c r="O86" i="62"/>
  <c r="O75" i="62"/>
  <c r="O64" i="62"/>
  <c r="O53" i="62"/>
  <c r="O43" i="62"/>
  <c r="O31" i="62"/>
  <c r="O22" i="62"/>
  <c r="O15" i="62"/>
  <c r="U358" i="61"/>
  <c r="U351" i="61"/>
  <c r="U344" i="61"/>
  <c r="U336" i="61"/>
  <c r="U330" i="61"/>
  <c r="U323" i="61"/>
  <c r="U315" i="61"/>
  <c r="U308" i="61"/>
  <c r="U302" i="61"/>
  <c r="U294" i="61"/>
  <c r="U287" i="61"/>
  <c r="U280" i="61"/>
  <c r="U272" i="61"/>
  <c r="U266" i="61"/>
  <c r="U258" i="61"/>
  <c r="U248" i="61"/>
  <c r="U241" i="61"/>
  <c r="U235" i="61"/>
  <c r="U227" i="61"/>
  <c r="U220" i="61"/>
  <c r="U213" i="61"/>
  <c r="U207" i="61"/>
  <c r="U202" i="61"/>
  <c r="U197" i="61"/>
  <c r="U191" i="61"/>
  <c r="U186" i="61"/>
  <c r="U181" i="61"/>
  <c r="U175" i="61"/>
  <c r="U170" i="61"/>
  <c r="U164" i="61"/>
  <c r="U158" i="61"/>
  <c r="U153" i="61"/>
  <c r="U148" i="61"/>
  <c r="U142" i="61"/>
  <c r="U137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O168" i="62"/>
  <c r="O126" i="62"/>
  <c r="O81" i="62"/>
  <c r="O38" i="62"/>
  <c r="U350" i="61"/>
  <c r="U320" i="61"/>
  <c r="U292" i="61"/>
  <c r="U264" i="61"/>
  <c r="U232" i="61"/>
  <c r="U206" i="61"/>
  <c r="U185" i="61"/>
  <c r="U162" i="61"/>
  <c r="U141" i="61"/>
  <c r="U123" i="61"/>
  <c r="U107" i="61"/>
  <c r="U91" i="61"/>
  <c r="U75" i="61"/>
  <c r="U59" i="61"/>
  <c r="U43" i="61"/>
  <c r="U27" i="61"/>
  <c r="U11" i="61"/>
  <c r="R55" i="59"/>
  <c r="R47" i="59"/>
  <c r="R38" i="59"/>
  <c r="R30" i="59"/>
  <c r="R21" i="59"/>
  <c r="R13" i="59"/>
  <c r="O93" i="62"/>
  <c r="O14" i="62"/>
  <c r="U299" i="61"/>
  <c r="U240" i="61"/>
  <c r="U190" i="61"/>
  <c r="U95" i="61"/>
  <c r="U63" i="61"/>
  <c r="U31" i="61"/>
  <c r="R48" i="59"/>
  <c r="R31" i="59"/>
  <c r="O202" i="62"/>
  <c r="O157" i="62"/>
  <c r="O114" i="62"/>
  <c r="O71" i="62"/>
  <c r="O27" i="62"/>
  <c r="U342" i="61"/>
  <c r="U314" i="61"/>
  <c r="U286" i="61"/>
  <c r="U254" i="61"/>
  <c r="U225" i="61"/>
  <c r="U201" i="61"/>
  <c r="U179" i="61"/>
  <c r="U157" i="61"/>
  <c r="U136" i="61"/>
  <c r="U119" i="61"/>
  <c r="U103" i="61"/>
  <c r="U87" i="61"/>
  <c r="U71" i="61"/>
  <c r="U55" i="61"/>
  <c r="U39" i="61"/>
  <c r="U23" i="61"/>
  <c r="R60" i="59"/>
  <c r="R52" i="59"/>
  <c r="R44" i="59"/>
  <c r="R35" i="59"/>
  <c r="R26" i="59"/>
  <c r="R18" i="59"/>
  <c r="O135" i="62"/>
  <c r="O49" i="62"/>
  <c r="U328" i="61"/>
  <c r="U271" i="61"/>
  <c r="U169" i="61"/>
  <c r="U127" i="61"/>
  <c r="U79" i="61"/>
  <c r="U15" i="61"/>
  <c r="R39" i="59"/>
  <c r="R14" i="59"/>
  <c r="O191" i="62"/>
  <c r="O146" i="62"/>
  <c r="O104" i="62"/>
  <c r="O60" i="62"/>
  <c r="O20" i="62"/>
  <c r="U363" i="61"/>
  <c r="U335" i="61"/>
  <c r="U307" i="61"/>
  <c r="U278" i="61"/>
  <c r="U247" i="61"/>
  <c r="U219" i="61"/>
  <c r="U195" i="61"/>
  <c r="U174" i="61"/>
  <c r="U152" i="61"/>
  <c r="U131" i="61"/>
  <c r="U115" i="61"/>
  <c r="U99" i="61"/>
  <c r="U83" i="61"/>
  <c r="U67" i="61"/>
  <c r="U51" i="61"/>
  <c r="U35" i="61"/>
  <c r="U19" i="61"/>
  <c r="R59" i="59"/>
  <c r="R51" i="59"/>
  <c r="R43" i="59"/>
  <c r="R34" i="59"/>
  <c r="R25" i="59"/>
  <c r="R17" i="59"/>
  <c r="O178" i="62"/>
  <c r="U356" i="61"/>
  <c r="U211" i="61"/>
  <c r="U146" i="61"/>
  <c r="U111" i="61"/>
  <c r="U47" i="61"/>
  <c r="R56" i="59"/>
  <c r="R22" i="59"/>
  <c r="D42" i="88"/>
  <c r="D31" i="88"/>
  <c r="D20" i="88"/>
  <c r="D16" i="88"/>
  <c r="D38" i="88"/>
  <c r="D26" i="88"/>
  <c r="D19" i="88"/>
  <c r="D15" i="88"/>
  <c r="D37" i="88"/>
  <c r="D23" i="88"/>
  <c r="D18" i="88"/>
  <c r="D13" i="88"/>
  <c r="D33" i="88"/>
  <c r="D21" i="88"/>
  <c r="D17" i="88"/>
  <c r="D12" i="88"/>
  <c r="D11" i="88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6">
    <s v="Migdal Hashkaot Neches Boded"/>
    <s v="{[Time].[Hie Time].[Yom].&amp;[20190630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  <mdx n="0" f="v">
      <t c="3" si="25">
        <n x="1" s="1"/>
        <n x="35"/>
        <n x="24"/>
      </t>
    </mdx>
  </mdxMetadata>
  <valueMetadata count="4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</valueMetadata>
</metadata>
</file>

<file path=xl/sharedStrings.xml><?xml version="1.0" encoding="utf-8"?>
<sst xmlns="http://schemas.openxmlformats.org/spreadsheetml/2006/main" count="7530" uniqueCount="2106">
  <si>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</si>
  <si>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</si>
  <si>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</si>
  <si>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</si>
  <si>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</si>
  <si>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</si>
  <si>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</si>
  <si>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</si>
  <si>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</si>
  <si>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</si>
  <si>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</si>
  <si>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</si>
  <si>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</si>
  <si>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</si>
  <si>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</si>
  <si>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</si>
  <si>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</si>
  <si>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</si>
  <si>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</si>
  <si>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</si>
  <si>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</si>
  <si>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</si>
  <si>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</si>
  <si>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</si>
  <si>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</si>
  <si>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</si>
  <si>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</si>
  <si>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</si>
  <si>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</si>
  <si>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</si>
  <si>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</si>
  <si>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</si>
  <si>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</si>
  <si>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</si>
  <si>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</si>
  <si>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</si>
  <si>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</si>
  <si>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</si>
  <si>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</si>
  <si>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</si>
  <si>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</si>
  <si>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</si>
  <si>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</si>
  <si>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</si>
  <si>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</si>
  <si>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</si>
  <si>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</si>
  <si>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</si>
  <si>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</si>
  <si>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</si>
  <si>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</si>
  <si>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</si>
  <si>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</si>
  <si>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</si>
  <si>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</si>
  <si>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</si>
  <si>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</si>
  <si>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</si>
  <si>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</si>
  <si>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</si>
  <si>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</si>
  <si>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</si>
  <si>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</si>
  <si>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</si>
  <si>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</si>
  <si>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</si>
  <si>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</si>
  <si>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</si>
  <si>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</si>
  <si>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</si>
  <si>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</si>
  <si>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</si>
  <si>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</si>
  <si>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</si>
  <si>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</si>
  <si>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</si>
  <si>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</si>
  <si>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</si>
  <si>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</si>
  <si>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</si>
  <si>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</si>
  <si>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</si>
  <si>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</si>
  <si>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</si>
  <si>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</si>
  <si>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</si>
  <si>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</si>
  <si>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</si>
  <si>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</si>
  <si>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</si>
  <si>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</si>
  <si>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</si>
  <si>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</si>
  <si>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</si>
  <si>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</si>
  <si>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</si>
  <si>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</si>
  <si>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</si>
  <si>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</si>
  <si>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</si>
  <si>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</si>
  <si>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</si>
  <si>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</si>
  <si>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</si>
  <si>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</si>
  <si>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</si>
  <si>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</si>
  <si>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</si>
  <si>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</si>
  <si>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</si>
  <si>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</si>
  <si>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</si>
  <si>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</si>
  <si>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</si>
  <si>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</si>
  <si>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</si>
  <si>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</si>
  <si>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</si>
  <si>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</si>
  <si>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</si>
  <si>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</si>
  <si>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</si>
  <si>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</si>
  <si>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</si>
  <si>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</si>
  <si>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</si>
  <si>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</si>
  <si>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</si>
  <si>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</si>
  <si>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</si>
  <si>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</si>
  <si>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</si>
  <si>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</si>
  <si>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</si>
  <si>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</si>
  <si>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</si>
  <si>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</si>
  <si>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</si>
  <si>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</si>
  <si>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</si>
  <si>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</si>
  <si>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</si>
  <si>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</si>
  <si>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</si>
  <si>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</si>
  <si>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</si>
  <si>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</si>
  <si>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</si>
  <si>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</si>
  <si>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</si>
  <si>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</si>
  <si>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</si>
  <si>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</si>
  <si>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</si>
  <si>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</si>
  <si>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</si>
  <si>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</si>
  <si>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</si>
  <si>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</si>
  <si>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</si>
  <si>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</si>
  <si>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</si>
  <si>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</si>
  <si>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</si>
  <si>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</si>
  <si>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</si>
  <si>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</si>
  <si>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</si>
  <si>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</si>
  <si>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</si>
  <si>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</si>
  <si>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</si>
  <si>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</si>
  <si>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</si>
  <si>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</si>
  <si>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</si>
  <si>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</si>
  <si>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</si>
  <si>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</si>
  <si>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</si>
  <si>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</si>
  <si>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</si>
  <si>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</si>
  <si>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</si>
  <si>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</si>
  <si>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</si>
  <si>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</si>
  <si>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</si>
  <si>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</si>
  <si>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</si>
  <si>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</si>
  <si>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</si>
  <si>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</si>
  <si>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</si>
  <si>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</si>
  <si>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</si>
  <si>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</si>
  <si>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</si>
  <si>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</si>
  <si>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</si>
  <si>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</si>
  <si>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</si>
  <si>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</si>
  <si>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</si>
  <si>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</si>
  <si>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</si>
  <si>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</si>
  <si>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</si>
  <si>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</si>
  <si>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</si>
  <si>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</si>
  <si>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</si>
  <si>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</si>
  <si>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</si>
  <si>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</si>
  <si>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</si>
  <si>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</si>
  <si>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</si>
  <si>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</si>
  <si>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</si>
  <si>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</si>
  <si>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</si>
  <si>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</si>
  <si>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</si>
  <si>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</si>
  <si>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</si>
  <si>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</si>
  <si>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</si>
  <si>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</si>
  <si>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</si>
  <si>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</si>
  <si>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</si>
  <si>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</si>
  <si>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</si>
  <si>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</si>
  <si>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</si>
  <si>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</si>
  <si>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</si>
  <si>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</si>
  <si>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</si>
  <si>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</si>
  <si>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</si>
  <si>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</si>
  <si>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</si>
  <si>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</si>
  <si>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</si>
  <si>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</si>
  <si>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</si>
  <si>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</si>
  <si>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</si>
  <si>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</si>
  <si>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</si>
  <si>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</si>
  <si>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</si>
  <si>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</si>
  <si>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</si>
  <si>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</si>
  <si>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</si>
  <si>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</si>
  <si>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</si>
  <si>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</si>
  <si>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</si>
  <si>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</si>
  <si>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</si>
  <si>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משלימה - מסלול השקעות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</si>
  <si>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</si>
  <si>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</si>
  <si>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</si>
  <si>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</si>
  <si>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</si>
  <si>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</si>
  <si>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</si>
  <si>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</si>
  <si>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</si>
  <si>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</si>
  <si>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</si>
  <si>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</si>
  <si>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</si>
  <si>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</si>
  <si>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</si>
  <si>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</si>
  <si>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</si>
  <si>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</si>
  <si>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</si>
  <si>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</si>
  <si>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</si>
  <si>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</si>
  <si>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</si>
  <si>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</si>
  <si>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</si>
  <si>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</si>
  <si>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</si>
  <si>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</si>
  <si>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</si>
  <si>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</si>
  <si>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</si>
  <si>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</si>
  <si>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</si>
  <si>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</si>
  <si>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</si>
  <si>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</si>
  <si>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</si>
  <si>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</si>
  <si>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</si>
  <si>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</si>
  <si>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</si>
  <si>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</si>
  <si>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</si>
  <si>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</si>
  <si>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</si>
  <si>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</si>
  <si>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</si>
  <si>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</si>
  <si>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</si>
  <si>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</si>
  <si>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</si>
  <si>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</si>
  <si>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</si>
  <si>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</si>
  <si>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</si>
  <si>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</si>
  <si>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</si>
  <si>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</si>
  <si>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</si>
  <si>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</si>
  <si>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</si>
  <si>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</si>
  <si>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</si>
  <si>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</si>
  <si>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</si>
  <si>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</si>
  <si>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</si>
  <si>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</si>
  <si>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</si>
  <si>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</si>
  <si>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</si>
  <si>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</si>
  <si>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</si>
  <si>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</si>
  <si>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</si>
  <si>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</si>
  <si>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</si>
  <si>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</si>
  <si>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</si>
  <si>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</si>
  <si>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</si>
  <si>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</si>
  <si>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</si>
  <si>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</si>
  <si>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</si>
  <si>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</si>
  <si>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</si>
  <si>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</si>
  <si>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</si>
  <si>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</si>
  <si>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</si>
  <si>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</si>
  <si>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</si>
  <si>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</si>
  <si>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</si>
  <si>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</si>
  <si>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</si>
  <si>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</si>
  <si>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</si>
  <si>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</si>
  <si>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</si>
  <si>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</si>
  <si>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</si>
  <si>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</si>
  <si>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</si>
  <si>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</si>
  <si>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</si>
  <si>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</si>
  <si>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</si>
  <si>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</si>
  <si>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</si>
  <si>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</si>
  <si>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</si>
  <si>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</si>
  <si>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</si>
  <si>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</si>
  <si>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</si>
  <si>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</si>
  <si>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</si>
  <si>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</si>
  <si>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</si>
  <si>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</si>
  <si>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</si>
  <si>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</si>
  <si>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</si>
  <si>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</si>
  <si>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</si>
  <si>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</si>
  <si>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</si>
  <si>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</si>
  <si>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</si>
  <si>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</si>
  <si>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</si>
  <si>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</si>
  <si>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</si>
  <si>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</si>
  <si>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</si>
  <si>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</si>
  <si>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</si>
  <si>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</si>
  <si>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</si>
  <si>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</si>
  <si>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</si>
  <si>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</si>
  <si>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</si>
  <si>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</si>
  <si>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</si>
  <si>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</si>
  <si>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</si>
  <si>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</si>
  <si>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</si>
  <si>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</si>
  <si>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</si>
  <si>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</si>
  <si>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</si>
  <si>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</si>
  <si>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</si>
  <si>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</si>
  <si>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</si>
  <si>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</si>
  <si>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</si>
  <si>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</si>
  <si>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</si>
  <si>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</si>
  <si>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</si>
  <si>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</si>
  <si>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</si>
  <si>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</si>
  <si>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</si>
  <si>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</si>
  <si>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</si>
  <si>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</si>
  <si>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</si>
  <si>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</si>
  <si>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</si>
  <si>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</si>
  <si>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</si>
  <si>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</si>
  <si>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</si>
  <si>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</si>
  <si>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</si>
  <si>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</si>
  <si>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</si>
  <si>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</si>
  <si>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</si>
  <si>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</si>
  <si>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</si>
  <si>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</si>
  <si>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</si>
  <si>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</si>
  <si>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</si>
  <si>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</si>
  <si>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</si>
  <si>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</si>
  <si>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</si>
  <si>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</si>
  <si>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</si>
  <si>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</si>
  <si>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</si>
  <si>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</si>
  <si>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</si>
  <si>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</si>
  <si>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</si>
  <si>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</si>
  <si>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</si>
  <si>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</si>
  <si>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</si>
  <si>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</si>
  <si>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</si>
  <si>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</si>
  <si>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</si>
  <si>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</si>
  <si>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</si>
  <si>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</si>
  <si>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</si>
  <si>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</si>
  <si>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</si>
  <si>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</si>
  <si>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</si>
  <si>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</si>
  <si>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</si>
  <si>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</si>
  <si>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</si>
  <si>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</si>
  <si>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</si>
  <si>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</si>
  <si>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</si>
  <si>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</si>
  <si>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</si>
  <si>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</si>
  <si>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</si>
  <si>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</si>
  <si>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</si>
  <si>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</si>
  <si>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</si>
  <si>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</si>
  <si>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</si>
  <si>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</si>
  <si>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</si>
  <si>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</si>
  <si>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</si>
  <si>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</si>
  <si>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</si>
  <si>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</si>
  <si>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</si>
  <si>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</si>
  <si>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</si>
  <si>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</si>
  <si>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</si>
  <si>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</si>
  <si>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</si>
  <si>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</si>
  <si>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</si>
  <si>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</si>
  <si>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</si>
  <si>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</si>
  <si>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</si>
  <si>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</si>
  <si>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</si>
  <si>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</si>
  <si>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</si>
  <si>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</si>
  <si>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</si>
  <si>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</si>
  <si>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</si>
  <si>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</si>
  <si>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</si>
  <si>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</si>
  <si>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</si>
  <si>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</si>
  <si>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</si>
  <si>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</si>
  <si>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</si>
  <si>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</si>
  <si>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</si>
  <si>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</si>
  <si>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</si>
  <si>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</si>
  <si>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</si>
  <si>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</si>
  <si>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</si>
  <si>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</si>
  <si>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</si>
  <si>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</si>
  <si>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</si>
  <si>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</si>
  <si>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</si>
  <si>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</si>
  <si>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</si>
  <si>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</si>
  <si>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</si>
  <si>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</si>
  <si>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</si>
  <si>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</si>
  <si>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</si>
  <si>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</si>
  <si>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</si>
  <si>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</si>
  <si>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</si>
  <si>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</si>
  <si>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</si>
  <si>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</si>
  <si>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</si>
  <si>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</si>
  <si>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</si>
  <si>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</si>
  <si>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</si>
  <si>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</si>
  <si>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</si>
  <si>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</si>
  <si>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</si>
  <si>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</si>
  <si>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</si>
  <si>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</si>
  <si>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</si>
  <si>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</si>
  <si>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</si>
  <si>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</si>
  <si>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</si>
  <si>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</si>
  <si>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</si>
  <si>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</si>
  <si>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</si>
  <si>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</si>
  <si>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</si>
  <si>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</si>
  <si>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</si>
  <si>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</si>
  <si>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</si>
  <si>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</si>
  <si>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</si>
  <si>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</si>
  <si>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</si>
  <si>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</si>
  <si>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</si>
  <si>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</si>
  <si>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</si>
  <si>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</si>
  <si>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</si>
  <si>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</si>
  <si>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</si>
  <si>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</si>
  <si>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</si>
  <si>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</si>
  <si>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</si>
  <si>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</si>
  <si>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</si>
  <si>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</si>
  <si>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</si>
  <si>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</si>
  <si>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</si>
  <si>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</si>
  <si>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</si>
  <si>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</si>
  <si>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</si>
  <si>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</si>
  <si>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</si>
  <si>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</si>
  <si>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</si>
  <si>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</si>
  <si>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</si>
  <si>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</si>
  <si>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</si>
  <si>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</si>
  <si>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</si>
  <si>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</si>
  <si>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</si>
  <si>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</si>
  <si>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</si>
  <si>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</si>
  <si>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</si>
  <si>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</si>
  <si>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</si>
  <si>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</si>
  <si>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</si>
  <si>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</si>
  <si>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</si>
  <si>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</si>
  <si>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</si>
  <si>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</si>
  <si>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</si>
  <si>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</si>
  <si>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</si>
  <si>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</si>
  <si>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</si>
  <si>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</si>
  <si>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</si>
  <si>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</si>
  <si>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</si>
  <si>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</si>
  <si>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</si>
  <si>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</si>
  <si>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</si>
  <si>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</si>
  <si>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</si>
  <si>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</si>
  <si>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</si>
  <si>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</si>
  <si>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</si>
  <si>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</si>
  <si>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</si>
  <si>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</si>
  <si>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</si>
  <si>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</si>
  <si>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</si>
  <si>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</si>
  <si>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</si>
  <si>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</si>
  <si>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</si>
  <si>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</si>
  <si>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</si>
  <si>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</si>
  <si>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</si>
  <si>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</si>
  <si>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</si>
  <si>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</si>
  <si>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</si>
  <si>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</si>
  <si>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</si>
  <si>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</si>
  <si>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</si>
  <si>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</si>
  <si>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</si>
  <si>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</si>
  <si>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</si>
  <si>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</si>
  <si>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</si>
  <si>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</si>
  <si>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</si>
  <si>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</si>
  <si>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</si>
  <si>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</si>
  <si>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</si>
  <si>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</si>
  <si>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</si>
  <si>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</si>
  <si>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</si>
  <si>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</si>
  <si>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</si>
  <si>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</si>
  <si>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</si>
  <si>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</si>
  <si>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</si>
  <si>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</si>
  <si>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</si>
  <si>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</si>
  <si>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</si>
  <si>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</si>
  <si>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</si>
  <si>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</si>
  <si>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</si>
  <si>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</si>
  <si>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</si>
  <si>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</si>
  <si>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</si>
  <si>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</si>
  <si>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</si>
  <si>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</si>
  <si>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</si>
  <si>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</si>
  <si>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</si>
  <si>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</si>
  <si>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</si>
  <si>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</si>
  <si>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</si>
  <si>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</si>
  <si>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</si>
  <si>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</si>
  <si>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</si>
  <si>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</si>
  <si>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</si>
  <si>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</si>
  <si>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</si>
  <si>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</si>
  <si>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</si>
  <si>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</si>
  <si>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</si>
  <si>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</si>
  <si>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</si>
  <si>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</si>
  <si>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</si>
  <si>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</si>
  <si>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</si>
  <si>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</si>
  <si>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</si>
  <si>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</si>
  <si>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</si>
  <si>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</si>
  <si>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</si>
  <si>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</si>
  <si>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</si>
  <si>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</si>
  <si>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</si>
  <si>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</si>
  <si>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</si>
  <si>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</si>
  <si>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</si>
  <si>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</si>
  <si>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</si>
  <si>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</si>
  <si>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</si>
  <si>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</si>
  <si>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</si>
  <si>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</si>
  <si>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</si>
  <si>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</si>
  <si>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</si>
  <si>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</si>
  <si>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</si>
  <si>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</si>
  <si>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</si>
  <si>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</si>
  <si>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</si>
  <si>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</si>
  <si>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</si>
  <si>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</si>
  <si>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</si>
  <si>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</si>
  <si>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</si>
  <si>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</si>
  <si>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</si>
  <si>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</si>
  <si>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</si>
  <si>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</si>
  <si>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</si>
  <si>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</si>
  <si>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</si>
  <si>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</si>
  <si>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</si>
  <si>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</si>
  <si>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</si>
  <si>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</si>
  <si>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</si>
  <si>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</si>
  <si>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</si>
  <si>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</si>
  <si>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</si>
  <si>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</si>
  <si>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</si>
  <si>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</si>
  <si>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</si>
  <si>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</si>
  <si>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</si>
  <si>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</si>
  <si>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</si>
  <si>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</si>
  <si>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</si>
  <si>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</si>
  <si>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</si>
  <si>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</si>
  <si>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</si>
  <si>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</si>
  <si>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</si>
  <si>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</si>
  <si>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</si>
  <si>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</si>
  <si>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</si>
  <si>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</si>
  <si>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</si>
  <si>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</si>
  <si>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</si>
  <si>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</si>
  <si>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</si>
  <si>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</si>
  <si>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</si>
  <si>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</si>
  <si>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</si>
  <si>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</si>
  <si>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</si>
  <si>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</si>
  <si>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</si>
  <si>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</si>
  <si>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</si>
  <si>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</si>
  <si>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</si>
  <si>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</si>
  <si>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</si>
  <si>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</si>
  <si>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</si>
  <si>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</si>
  <si>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</si>
  <si>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</si>
  <si>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</si>
  <si>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</si>
  <si>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</si>
  <si>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</si>
  <si>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</si>
  <si>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</si>
  <si>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</si>
  <si>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</si>
  <si>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</si>
  <si>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</si>
  <si>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</si>
  <si>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</si>
  <si>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</si>
  <si>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</si>
  <si>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</si>
  <si>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</si>
  <si>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</si>
  <si>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</si>
  <si>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</si>
  <si>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</si>
  <si>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</si>
  <si>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</si>
  <si>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</si>
  <si>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</si>
  <si>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</si>
  <si>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</si>
  <si>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</si>
  <si>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</si>
  <si>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</si>
  <si>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</si>
  <si>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</si>
  <si>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</si>
  <si>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</si>
  <si>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</si>
  <si>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</si>
  <si>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</si>
  <si>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</si>
  <si>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</si>
  <si>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</si>
  <si>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</si>
  <si>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</si>
  <si>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</si>
  <si>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</si>
  <si>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</si>
  <si>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</si>
  <si>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</si>
  <si>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</si>
  <si>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</si>
  <si>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</si>
  <si>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</si>
  <si>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</si>
  <si>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</si>
  <si>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</si>
  <si>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</si>
  <si>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</si>
  <si>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</si>
  <si>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</si>
  <si>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</si>
  <si>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</si>
  <si>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</si>
  <si>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</si>
  <si>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</si>
  <si>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</si>
  <si>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</si>
  <si>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</si>
  <si>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</si>
  <si>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</si>
  <si>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</si>
  <si>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</si>
  <si>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</si>
  <si>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</si>
  <si>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</si>
  <si>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</si>
  <si>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</si>
  <si>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</si>
  <si>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</si>
  <si>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</si>
  <si>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</si>
  <si>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</si>
  <si>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</si>
  <si>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</si>
  <si>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</si>
  <si>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</si>
  <si>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</si>
  <si>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</si>
  <si>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</si>
  <si>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</si>
  <si>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</si>
  <si>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</si>
  <si>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</si>
  <si>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</si>
  <si>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</si>
  <si>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</si>
  <si>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</si>
  <si>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</si>
  <si>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</si>
  <si>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</si>
  <si>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</si>
  <si>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</si>
  <si>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</si>
  <si>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</si>
  <si>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</si>
  <si>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</si>
  <si>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</si>
  <si>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</si>
  <si>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</si>
  <si>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</si>
  <si>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</si>
  <si>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</si>
  <si>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</si>
  <si>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</si>
  <si>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</si>
  <si>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</si>
  <si>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</si>
  <si>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</si>
  <si>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</si>
  <si>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</si>
  <si>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</si>
  <si>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</si>
  <si>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</si>
  <si>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</si>
  <si>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</si>
  <si>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</si>
  <si>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</si>
  <si>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</si>
  <si>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</si>
  <si>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</si>
  <si>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</si>
  <si>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</si>
  <si>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</si>
  <si>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</si>
  <si>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</si>
  <si>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</si>
  <si>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</si>
  <si>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</si>
  <si>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</si>
  <si>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</si>
  <si>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</si>
  <si>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</si>
  <si>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</si>
  <si>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</si>
  <si>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</si>
  <si>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</si>
  <si>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</si>
  <si>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</si>
  <si>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</si>
  <si>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</si>
  <si>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</si>
  <si>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</si>
  <si>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</si>
  <si>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</si>
  <si>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</si>
  <si>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</si>
  <si>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</si>
  <si>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</si>
  <si>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</si>
  <si>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</si>
  <si>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</si>
  <si>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</si>
  <si>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</si>
  <si>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</si>
  <si>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</si>
  <si>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</si>
  <si>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</si>
  <si>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</si>
  <si>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</si>
  <si>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</si>
  <si>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</si>
  <si>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</si>
  <si>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</si>
  <si>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</si>
  <si>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</si>
  <si>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</si>
  <si>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</si>
  <si>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</si>
  <si>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</si>
  <si>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</si>
  <si>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</si>
  <si>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</si>
  <si>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</si>
  <si>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</si>
  <si>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</si>
  <si>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</si>
  <si>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</si>
  <si>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</si>
  <si>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</si>
  <si>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</si>
  <si>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</si>
  <si>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</si>
  <si>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</si>
  <si>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</si>
  <si>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</si>
  <si>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</si>
  <si>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</si>
  <si>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</si>
  <si>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</si>
  <si>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</si>
  <si>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</si>
  <si>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</si>
  <si>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</si>
  <si>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</si>
  <si>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</si>
  <si>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</si>
  <si>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</si>
  <si>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</si>
  <si>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</si>
  <si>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</si>
  <si>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</si>
  <si>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</si>
  <si>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</si>
  <si>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</si>
  <si>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</si>
  <si>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</si>
  <si>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</si>
  <si>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</si>
  <si>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</si>
  <si>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</si>
  <si>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</si>
  <si>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</si>
  <si>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</si>
  <si>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</si>
  <si>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</si>
  <si>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</si>
  <si>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</si>
  <si>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</si>
  <si>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</si>
  <si>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</si>
  <si>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</si>
  <si>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</si>
  <si>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</si>
  <si>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</si>
  <si>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</si>
  <si>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</si>
  <si>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</si>
  <si>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</si>
  <si>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</si>
  <si>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</si>
  <si>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</si>
  <si>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</si>
  <si>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</si>
  <si>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</si>
  <si>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</si>
  <si>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</si>
  <si>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</si>
  <si>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</si>
  <si>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</si>
  <si>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</si>
  <si>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</si>
  <si>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</si>
  <si>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</si>
  <si>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</si>
  <si>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</si>
  <si>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</si>
  <si>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</si>
  <si>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</si>
  <si>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</si>
  <si>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</si>
  <si>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</si>
  <si>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</si>
  <si>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</si>
  <si>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</si>
  <si>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</si>
  <si>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</si>
  <si>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</si>
  <si>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</si>
  <si>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</si>
  <si>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</si>
  <si>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</si>
  <si>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</si>
  <si>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</si>
  <si>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</si>
  <si>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</si>
  <si>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</si>
  <si>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</si>
  <si>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</si>
  <si>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</si>
  <si>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</si>
  <si>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</si>
  <si>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</si>
  <si>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</si>
  <si>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</si>
  <si>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</si>
  <si>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</si>
  <si>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</si>
  <si>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</si>
  <si>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</si>
  <si>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</si>
  <si>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</si>
  <si>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</si>
  <si>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</si>
  <si>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</si>
  <si>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</si>
  <si>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</si>
  <si>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</si>
  <si>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</si>
  <si>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</si>
  <si>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</si>
  <si>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</si>
  <si>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</si>
  <si>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</si>
  <si>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</si>
  <si>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</si>
  <si>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</si>
  <si>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</si>
  <si>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</si>
  <si>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</si>
  <si>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</si>
  <si>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</si>
  <si>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</si>
  <si>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</si>
  <si>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</si>
  <si>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</si>
  <si>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</si>
  <si>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</si>
  <si>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</si>
  <si>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</si>
  <si>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</si>
  <si>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</si>
  <si>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</si>
  <si>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</si>
  <si>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</si>
  <si>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</si>
  <si>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</si>
  <si>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</si>
  <si>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</si>
  <si>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</si>
  <si>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</si>
  <si>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</si>
  <si>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</si>
  <si>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</si>
  <si>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</si>
  <si>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</si>
  <si>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</si>
  <si>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</si>
  <si>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</si>
  <si>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</si>
  <si>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</si>
  <si>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</si>
  <si>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</si>
  <si>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</si>
  <si>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</si>
  <si>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</si>
  <si>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</si>
  <si>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</si>
  <si>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</si>
  <si>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</si>
  <si>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</si>
  <si>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</si>
  <si>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</si>
  <si>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</si>
  <si>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</si>
  <si>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</si>
  <si>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</si>
  <si>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</si>
  <si>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</si>
  <si>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</si>
  <si>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</si>
  <si>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</si>
  <si>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</si>
  <si>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</si>
  <si>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</si>
  <si>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</si>
  <si>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</si>
  <si>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</si>
  <si>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</si>
  <si>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</si>
  <si>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</si>
  <si>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</si>
  <si>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</si>
  <si>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</si>
  <si>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</si>
  <si>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</si>
  <si>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</si>
  <si>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</si>
  <si>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</si>
  <si>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</si>
  <si>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</si>
  <si>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</si>
  <si>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</si>
  <si>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</si>
  <si>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</si>
  <si>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</si>
  <si>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</si>
  <si>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</si>
  <si>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</si>
  <si>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</si>
  <si>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</si>
  <si>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</si>
  <si>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</si>
  <si>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</si>
  <si>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</si>
  <si>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</si>
  <si>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</si>
  <si>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</si>
  <si>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</si>
  <si>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</si>
  <si>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</si>
  <si>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</si>
  <si>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</si>
  <si>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</si>
  <si>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</si>
  <si>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</si>
  <si>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</si>
  <si>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</si>
  <si>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</si>
  <si>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</si>
  <si>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</si>
  <si>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</si>
  <si>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</si>
  <si>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</si>
  <si>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</si>
  <si>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</si>
  <si>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</si>
  <si>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</si>
  <si>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</si>
  <si>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</si>
  <si>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</si>
  <si>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</si>
  <si>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</si>
  <si>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</si>
  <si>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</si>
  <si>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</si>
  <si>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</si>
  <si>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</si>
  <si>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</si>
  <si>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</si>
  <si>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</si>
  <si>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</si>
  <si>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</si>
  <si>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</si>
  <si>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</si>
  <si>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</si>
  <si>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</si>
  <si>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</si>
  <si>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</si>
  <si>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</si>
  <si>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</si>
  <si>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</si>
  <si>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</si>
  <si>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</si>
  <si>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</si>
  <si>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</si>
  <si>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</si>
  <si>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</si>
  <si>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</si>
  <si>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</si>
  <si>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</si>
  <si>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</si>
  <si>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</si>
  <si>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</si>
  <si>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</si>
  <si>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</si>
  <si>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</si>
  <si>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</si>
  <si>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</si>
  <si>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</si>
  <si>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</si>
  <si>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</si>
  <si>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</si>
  <si>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</si>
  <si>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</si>
  <si>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</si>
  <si>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</si>
  <si>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</si>
  <si>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</si>
  <si>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</si>
  <si>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</si>
  <si>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</si>
  <si>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</si>
  <si>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</si>
  <si>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</si>
  <si>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</si>
  <si>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</si>
  <si>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</si>
  <si>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</si>
  <si>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</si>
  <si>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</si>
  <si>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</si>
  <si>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</si>
  <si>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</si>
  <si>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</si>
  <si>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</si>
  <si>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</si>
  <si>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</si>
  <si>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</si>
  <si>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</si>
  <si>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</si>
  <si>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</si>
  <si>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</si>
  <si>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</si>
  <si>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</si>
  <si>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</si>
  <si>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</si>
  <si>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</si>
  <si>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</si>
  <si>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</si>
  <si>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</si>
  <si>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</si>
  <si>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</si>
  <si>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</si>
  <si>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</si>
  <si>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</si>
  <si>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</si>
  <si>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</si>
  <si>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</si>
  <si>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</si>
  <si>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</si>
  <si>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</si>
  <si>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</si>
  <si>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</si>
  <si>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</si>
  <si>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</si>
  <si>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</si>
  <si>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</si>
  <si>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</si>
  <si>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</si>
  <si>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</si>
  <si>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</si>
  <si>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</si>
  <si>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</si>
  <si>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</si>
  <si>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</si>
  <si>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</si>
  <si>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</si>
  <si>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</si>
  <si>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</si>
  <si>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</si>
  <si>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</si>
  <si>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</si>
  <si>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</si>
  <si>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</si>
  <si>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</si>
  <si>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</si>
  <si>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</si>
  <si>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</si>
  <si>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</si>
  <si>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</si>
  <si>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</si>
  <si>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</si>
  <si>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</si>
  <si>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</si>
  <si>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</si>
  <si>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</si>
  <si>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</si>
  <si>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</si>
  <si>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</si>
  <si>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</si>
  <si>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</si>
  <si>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</si>
  <si>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</si>
  <si>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</si>
  <si>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</si>
  <si>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</si>
  <si>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</si>
  <si>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</si>
  <si>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</si>
  <si>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</si>
  <si>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</si>
  <si>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</si>
  <si>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</si>
  <si>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</si>
  <si>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</si>
  <si>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</si>
  <si>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</si>
  <si>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</si>
  <si>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</si>
  <si>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</si>
  <si>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</si>
  <si>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</si>
  <si>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</si>
  <si>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</si>
  <si>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</si>
  <si>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</si>
  <si>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</si>
  <si>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</si>
  <si>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</si>
  <si>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</si>
  <si>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</si>
  <si>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</si>
  <si>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</si>
  <si>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</si>
  <si>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</si>
  <si>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</si>
  <si>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</si>
  <si>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</si>
  <si>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</si>
  <si>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</si>
  <si>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</si>
  <si>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</si>
  <si>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</si>
  <si>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</si>
  <si>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</si>
  <si>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</si>
  <si>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</si>
  <si>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</si>
  <si>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</si>
  <si>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</si>
  <si>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</si>
  <si>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</si>
  <si>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</si>
  <si>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</si>
  <si>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</si>
  <si>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</si>
  <si>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</si>
  <si>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</si>
  <si>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</si>
  <si>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</si>
  <si>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</si>
  <si>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</si>
  <si>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</si>
  <si>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</si>
  <si>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</si>
  <si>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</si>
  <si>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</si>
  <si>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</si>
  <si>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</si>
  <si>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</si>
  <si>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</si>
  <si>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</si>
  <si>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</si>
  <si>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</si>
  <si>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</si>
  <si>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</si>
  <si>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</si>
  <si>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</si>
  <si>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</si>
  <si>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</si>
  <si>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</si>
  <si>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</si>
  <si>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</si>
  <si>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</si>
  <si>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</si>
  <si>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</si>
  <si>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</si>
  <si>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</si>
  <si>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</si>
  <si>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</si>
  <si>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</si>
  <si>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</si>
  <si>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</si>
  <si>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</si>
  <si>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</si>
  <si>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</si>
  <si>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</si>
  <si>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</si>
  <si>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</si>
  <si>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</si>
  <si>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</si>
  <si>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</si>
  <si>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</si>
  <si>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</si>
  <si>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</si>
  <si>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</si>
  <si>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</si>
  <si>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</si>
  <si>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</si>
  <si>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</si>
  <si>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</si>
  <si>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</si>
  <si>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</si>
  <si>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</si>
  <si>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</si>
  <si>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</si>
  <si>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</si>
  <si>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</si>
  <si>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</si>
  <si>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</si>
  <si>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</si>
  <si>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</si>
  <si>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</si>
  <si>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</si>
  <si>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</si>
  <si>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</si>
  <si>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</si>
  <si>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</si>
  <si>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</si>
  <si>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</si>
  <si>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</si>
  <si>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</si>
  <si>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</si>
  <si>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</si>
  <si>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</si>
  <si>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</si>
  <si>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</si>
  <si>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</si>
  <si>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</si>
  <si>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</si>
  <si>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</si>
  <si>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</si>
  <si>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</si>
  <si>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</si>
  <si>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</si>
  <si>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</si>
  <si>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</si>
  <si>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</si>
  <si>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</si>
  <si>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</si>
  <si>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</si>
  <si>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</si>
  <si>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</si>
  <si>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</si>
  <si>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</si>
  <si>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</si>
  <si>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</si>
  <si>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</si>
  <si>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</si>
  <si>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</si>
  <si>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</si>
  <si>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</si>
  <si>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</si>
  <si>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</si>
  <si>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</si>
  <si>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</si>
  <si>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</si>
  <si>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</si>
  <si>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</si>
  <si>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</si>
  <si>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</si>
  <si>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</si>
  <si>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</si>
  <si>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</si>
  <si>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</si>
  <si>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</si>
  <si>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</si>
  <si>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</si>
  <si>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</si>
  <si>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</si>
  <si>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</si>
  <si>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</si>
  <si>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</si>
  <si>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</si>
  <si>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</si>
  <si>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</si>
  <si>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</si>
  <si>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</si>
  <si>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</si>
  <si>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</si>
  <si>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</si>
  <si>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</si>
  <si>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</si>
  <si>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</si>
  <si>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</si>
  <si>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</si>
  <si>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</si>
  <si>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</si>
  <si>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</si>
  <si>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</si>
  <si>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</si>
  <si>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</si>
  <si>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</si>
  <si>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</si>
  <si>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</si>
  <si>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</si>
  <si>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</si>
  <si>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</si>
  <si>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</si>
  <si>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</si>
  <si>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</si>
  <si>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</si>
  <si>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</si>
  <si>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</si>
  <si>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</si>
  <si>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</si>
  <si>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</si>
  <si>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</si>
  <si>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</si>
  <si>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</si>
  <si>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</si>
  <si>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</si>
  <si>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</si>
  <si>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</si>
  <si>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</si>
  <si>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</si>
  <si>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</si>
  <si>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</si>
  <si>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</si>
  <si>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</si>
  <si>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</si>
  <si>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</si>
  <si>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</si>
  <si>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</si>
  <si>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</si>
  <si>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</si>
  <si>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</si>
  <si>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</si>
  <si>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</si>
  <si>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</si>
  <si>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</si>
  <si>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</si>
  <si>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</si>
  <si>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</si>
  <si>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</si>
  <si>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</si>
  <si>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</si>
  <si>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</si>
  <si>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</si>
  <si>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</si>
  <si>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</si>
  <si>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</si>
  <si>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</si>
  <si>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</si>
  <si>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</si>
  <si>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</si>
  <si>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</si>
  <si>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</si>
  <si>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</si>
  <si>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</si>
  <si>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</si>
  <si>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</si>
  <si>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</si>
  <si>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</si>
  <si>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</si>
  <si>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</si>
  <si>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</si>
  <si>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</si>
  <si>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</si>
  <si>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</si>
  <si>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</si>
  <si>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</si>
  <si>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</si>
  <si>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</si>
  <si>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</si>
  <si>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</si>
  <si>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</si>
  <si>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</si>
  <si>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</si>
  <si>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</si>
  <si>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</si>
  <si>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</si>
  <si>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</si>
  <si>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</si>
  <si>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</si>
  <si>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</si>
  <si>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</si>
  <si>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</si>
  <si>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</si>
  <si>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</si>
  <si>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</si>
  <si>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</si>
  <si>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</si>
  <si>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</si>
  <si>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</si>
  <si>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</si>
  <si>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</si>
  <si>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</si>
  <si>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</si>
  <si>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</si>
  <si>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</si>
  <si>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</si>
  <si>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</si>
  <si>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</si>
  <si>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</si>
  <si>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</si>
  <si>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</si>
  <si>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</si>
  <si>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</si>
  <si>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</si>
  <si>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</si>
  <si>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</si>
  <si>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</si>
  <si>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</si>
  <si>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</si>
  <si>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</si>
  <si>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</si>
  <si>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</si>
  <si>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</si>
  <si>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</si>
  <si>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</si>
  <si>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</si>
  <si>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</si>
  <si>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</si>
  <si>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</si>
  <si>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</si>
  <si>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</si>
  <si>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</si>
  <si>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</si>
  <si>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</si>
  <si>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</si>
  <si>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</si>
  <si>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</si>
  <si>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</si>
  <si>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</si>
  <si>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</si>
  <si>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</si>
  <si>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</si>
  <si>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</si>
  <si>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</si>
  <si>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</si>
  <si>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</si>
  <si>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</si>
  <si>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</si>
  <si>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</si>
  <si>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</si>
  <si>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</si>
  <si>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</si>
  <si>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</si>
  <si>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</si>
  <si>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</si>
  <si>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</si>
  <si>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</si>
  <si>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</si>
  <si>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</si>
  <si>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</si>
  <si>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</si>
  <si>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</si>
  <si>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</si>
  <si>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</si>
  <si>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</si>
  <si>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</si>
  <si>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</si>
  <si>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</si>
  <si>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</si>
  <si>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</si>
  <si>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</si>
  <si>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</si>
  <si>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</si>
  <si>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</si>
  <si>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</si>
  <si>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</si>
  <si>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</si>
  <si>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</si>
  <si>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</si>
  <si>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</si>
  <si>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</si>
  <si>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</si>
  <si>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</si>
  <si>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</si>
  <si>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</si>
  <si>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</si>
  <si>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</si>
  <si>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</si>
  <si>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</si>
  <si>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</si>
  <si>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</si>
  <si>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</si>
  <si>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</si>
  <si>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</si>
  <si>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</si>
  <si>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</si>
  <si>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</si>
  <si>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</si>
  <si>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</si>
  <si>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</si>
  <si>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</si>
  <si>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</si>
  <si>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</si>
  <si>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</si>
  <si>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</si>
  <si>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</si>
  <si>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</si>
  <si>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</si>
  <si>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</si>
  <si>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</si>
  <si>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</si>
  <si>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</si>
  <si>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</si>
  <si>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</si>
  <si>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</si>
  <si>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</si>
  <si>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</si>
  <si>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</si>
  <si>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</si>
  <si>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</si>
  <si>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</si>
  <si>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</si>
  <si>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</si>
  <si>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</si>
  <si>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</si>
  <si>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</si>
  <si>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</si>
  <si>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</si>
  <si>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</si>
  <si>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</si>
  <si>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</si>
  <si>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</si>
  <si>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</si>
  <si>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</si>
  <si>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</si>
  <si>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</si>
  <si>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</si>
  <si>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</si>
  <si>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</si>
  <si>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</si>
  <si>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</si>
  <si>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</si>
  <si>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</si>
  <si>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</si>
  <si>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</si>
  <si>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</si>
  <si>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</si>
  <si>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</si>
  <si>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</si>
  <si>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</si>
  <si>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</si>
  <si>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</si>
  <si>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</si>
  <si>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</si>
  <si>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</si>
  <si>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</si>
  <si>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</si>
  <si>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</si>
  <si>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</si>
  <si>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</si>
  <si>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</si>
  <si>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</si>
  <si>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</si>
  <si>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</si>
  <si>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</si>
  <si>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</si>
  <si>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</si>
  <si>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</si>
  <si>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</si>
  <si>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</si>
  <si>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</si>
  <si>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</si>
  <si>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</si>
  <si>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</si>
  <si>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</si>
  <si>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</si>
  <si>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</si>
  <si>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</si>
  <si>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</si>
  <si>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</si>
  <si>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</si>
  <si>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</si>
  <si>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</si>
  <si>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</si>
  <si>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</si>
  <si>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</si>
  <si>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</si>
  <si>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</si>
  <si>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</si>
  <si>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</si>
  <si>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</si>
  <si>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</si>
  <si>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</si>
  <si>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</si>
  <si>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אגח 8 רמ</t>
  </si>
  <si>
    <t>1124346</t>
  </si>
  <si>
    <t>מרווח הוגן</t>
  </si>
  <si>
    <t>אגח ל.ס חשמל 2022</t>
  </si>
  <si>
    <t>6000129</t>
  </si>
  <si>
    <t>רפאל אגח ד רצף מוסדי</t>
  </si>
  <si>
    <t>1140284</t>
  </si>
  <si>
    <t>520042185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</si>
  <si>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</si>
  <si>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</si>
  <si>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</si>
  <si>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</si>
  <si>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</si>
  <si>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</si>
  <si>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</si>
  <si>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</si>
  <si>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</si>
  <si>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</si>
  <si>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₪ / מט"ח</t>
  </si>
  <si>
    <t>+ILS/-USD 3.4937 10-11-20 (10) -898</t>
  </si>
  <si>
    <t>10000599</t>
  </si>
  <si>
    <t>+ILS/-USD 3.5021 10-11-20 (10) -904</t>
  </si>
  <si>
    <t>10000598</t>
  </si>
  <si>
    <t>+ILS/-USD 3.5095 11-06-20 (10) -755</t>
  </si>
  <si>
    <t>10000594</t>
  </si>
  <si>
    <t>+ILS/-USD 3.531 11-06-20 (10) -780</t>
  </si>
  <si>
    <t>10000592</t>
  </si>
  <si>
    <t>+ILS/-USD 3.5402 11-06-20 (10) -713</t>
  </si>
  <si>
    <t>10000596</t>
  </si>
  <si>
    <t>+ILS/-USD 3.5483 16-07-19 (10) --977</t>
  </si>
  <si>
    <t>10000456</t>
  </si>
  <si>
    <t>+ILS/-USD 3.555 15-07-19 (10) -140</t>
  </si>
  <si>
    <t>10000582</t>
  </si>
  <si>
    <t>+ILS/-USD 3.5566 15-07-19 (10) -134</t>
  </si>
  <si>
    <t>10000574</t>
  </si>
  <si>
    <t>+ILS/-USD 3.5636 15-07-19 (10) -134</t>
  </si>
  <si>
    <t>10000586</t>
  </si>
  <si>
    <t>+ILS/-USD 3.576 12-09-19 (10) -270</t>
  </si>
  <si>
    <t>10000588</t>
  </si>
  <si>
    <t>+ILS/-USD 3.5885 15-07-19 (10) -345</t>
  </si>
  <si>
    <t>10000545</t>
  </si>
  <si>
    <t>+ILS/-USD 3.5977 15-07-19 (10) -273</t>
  </si>
  <si>
    <t>10000561</t>
  </si>
  <si>
    <t>+ILS/-USD 3.6041 15-07-19 (10) -279</t>
  </si>
  <si>
    <t>10000556</t>
  </si>
  <si>
    <t>+USD/-ILS 3.5559 15-07-19 (10) -236</t>
  </si>
  <si>
    <t>10000562</t>
  </si>
  <si>
    <t>+USD/-ILS 3.5573 15-07-19 (10) -232</t>
  </si>
  <si>
    <t>10000563</t>
  </si>
  <si>
    <t>+USD/-ILS 3.6001 12-09-19 (10) -234</t>
  </si>
  <si>
    <t>10000591</t>
  </si>
  <si>
    <t>+USD/-ILS 3.6152 15-07-19 (10) -93</t>
  </si>
  <si>
    <t>10000590</t>
  </si>
  <si>
    <t>+EUR/-USD 1.12615 08-07-19 (10) +18.5</t>
  </si>
  <si>
    <t>10000595</t>
  </si>
  <si>
    <t>+GBP/-USD 1.25775 16-09-19 (10) +50.5</t>
  </si>
  <si>
    <t>10000597</t>
  </si>
  <si>
    <t>+USD/-EUR 1.125 08-07-19 (10) +57</t>
  </si>
  <si>
    <t>10000570</t>
  </si>
  <si>
    <t>+USD/-EUR 1.1303 23-09-19 (10) +121</t>
  </si>
  <si>
    <t>10000577</t>
  </si>
  <si>
    <t>+USD/-EUR 1.13955 08-07-19 (10) +80.5</t>
  </si>
  <si>
    <t>10000565</t>
  </si>
  <si>
    <t>+USD/-EUR 1.1494 08-07-19 (10) +144</t>
  </si>
  <si>
    <t>10000541</t>
  </si>
  <si>
    <t>+USD/-EUR 1.15228 23-09-19 (10) +172.8</t>
  </si>
  <si>
    <t>10000549</t>
  </si>
  <si>
    <t>+USD/-EUR 1.15285 23-09-19 (10) +177.5</t>
  </si>
  <si>
    <t>10000551</t>
  </si>
  <si>
    <t>+USD/-GBP 1.31855 16-09-19 (10) +84.5</t>
  </si>
  <si>
    <t>10000571</t>
  </si>
  <si>
    <t>+USD/-GBP 1.3192 16-09-19 (10) +98</t>
  </si>
  <si>
    <t>10000567</t>
  </si>
  <si>
    <t>IRS</t>
  </si>
  <si>
    <t>10000000</t>
  </si>
  <si>
    <t>10000002</t>
  </si>
  <si>
    <t>חוזה ל.ס פרטנר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</si>
  <si>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</si>
  <si>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</si>
  <si>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</si>
  <si>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</si>
  <si>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</si>
  <si>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</si>
  <si>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</si>
  <si>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</si>
  <si>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</si>
  <si>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</si>
  <si>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</si>
  <si>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</si>
  <si>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</si>
  <si>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</si>
  <si>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</si>
  <si>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31712000</t>
  </si>
  <si>
    <t>30312000</t>
  </si>
  <si>
    <t>32010000</t>
  </si>
  <si>
    <t>34010000</t>
  </si>
  <si>
    <t>34510000</t>
  </si>
  <si>
    <t>32610000</t>
  </si>
  <si>
    <t>30210000</t>
  </si>
  <si>
    <t>30310000</t>
  </si>
  <si>
    <t>31710000</t>
  </si>
  <si>
    <t>31210000</t>
  </si>
  <si>
    <t>31110000</t>
  </si>
  <si>
    <t>33810000</t>
  </si>
  <si>
    <t>34520000</t>
  </si>
  <si>
    <t>32020000</t>
  </si>
  <si>
    <t>34020000</t>
  </si>
  <si>
    <t>30311000</t>
  </si>
  <si>
    <t>מ.בטחון סחיר לאומי</t>
  </si>
  <si>
    <t>75001121</t>
  </si>
  <si>
    <t>דירוג פנימי</t>
  </si>
  <si>
    <t>משכנתא מזרחי ל.צמוד משתנה 5 שנים 3</t>
  </si>
  <si>
    <t>תיק 4 משכ מזרחי לא צמוד קבועה</t>
  </si>
  <si>
    <t>תיק 4 משכ מזרחי פריים</t>
  </si>
  <si>
    <t>תיק 4 משכ' מזרחי צמוד משתנה 12 חד</t>
  </si>
  <si>
    <t>תיק 4 משכ מזרחי צמוד משתנה 30 חד</t>
  </si>
  <si>
    <t>תיק 4 משכ' מזרחי צמוד משתנה 60 חד</t>
  </si>
  <si>
    <t>תיק 4 משכ מזרחי צמוד ר. קבועה</t>
  </si>
  <si>
    <t>תיק משכנתאות לא צמוד ר. משתנה 2014   3</t>
  </si>
  <si>
    <t>תיק משכנתאות מזרחי לא צמוד ר.קבועה 3</t>
  </si>
  <si>
    <t>תיק משכנתאות מזרחי צמוד ר.משתנה 2014  3</t>
  </si>
  <si>
    <t>תיק משכנתאות מזרחי צמוד ר.קבועה 2014   3</t>
  </si>
  <si>
    <t>כלמוביל</t>
  </si>
  <si>
    <t>לא</t>
  </si>
  <si>
    <t>520242670</t>
  </si>
  <si>
    <t>IPM מסגררת ארוכה משיכה 2</t>
  </si>
  <si>
    <t>כן</t>
  </si>
  <si>
    <t>11898601</t>
  </si>
  <si>
    <t>513642553</t>
  </si>
  <si>
    <t>IPM מסגרת ארוכה משיכה 1</t>
  </si>
  <si>
    <t>11898600</t>
  </si>
  <si>
    <t>IPM מסגרת ארוכה משיכה 3</t>
  </si>
  <si>
    <t>11898602</t>
  </si>
  <si>
    <t>IPM מסגרת ארוכה משיכה 4</t>
  </si>
  <si>
    <t>11898603</t>
  </si>
  <si>
    <t>IPM מסגרת ארוכה משיכה 5</t>
  </si>
  <si>
    <t>11898604</t>
  </si>
  <si>
    <t>IPM קצר 2</t>
  </si>
  <si>
    <t>11898551</t>
  </si>
  <si>
    <t>IPM קצר 3</t>
  </si>
  <si>
    <t>11898553</t>
  </si>
  <si>
    <t>IPM קצר 4</t>
  </si>
  <si>
    <t>11898554</t>
  </si>
  <si>
    <t>IPM קצר 5</t>
  </si>
  <si>
    <t>קשר רנט א קאר B1</t>
  </si>
  <si>
    <t>523632</t>
  </si>
  <si>
    <t>520039876</t>
  </si>
  <si>
    <t>A+</t>
  </si>
  <si>
    <t>קשר רנט א קאר B2</t>
  </si>
  <si>
    <t>524747</t>
  </si>
  <si>
    <t>קשר רנט קאר B3</t>
  </si>
  <si>
    <t>545876</t>
  </si>
  <si>
    <t>אשדוד אנרגיה  סינדיקציית תחנות דרומיות</t>
  </si>
  <si>
    <t>84666730</t>
  </si>
  <si>
    <t>513846667</t>
  </si>
  <si>
    <t>דלק קידוחים A מאוחד 1 17*</t>
  </si>
  <si>
    <t>91040003</t>
  </si>
  <si>
    <t>דלק קידוחים B מאוחד 1 5*</t>
  </si>
  <si>
    <t>91040006</t>
  </si>
  <si>
    <t>דלק קידוחים C משיכה 1*</t>
  </si>
  <si>
    <t>91040007</t>
  </si>
  <si>
    <t>דלק קידוחים C משיכה 2*</t>
  </si>
  <si>
    <t>דלק קידוחים C משיכה 3*</t>
  </si>
  <si>
    <t>66679</t>
  </si>
  <si>
    <t>דלק קידוחים C משיכה 4*</t>
  </si>
  <si>
    <t>91050027</t>
  </si>
  <si>
    <t>דלק קידוחים C משיכה 5*</t>
  </si>
  <si>
    <t>91050028</t>
  </si>
  <si>
    <t>דלק קידוחים C10*</t>
  </si>
  <si>
    <t>דלק קידוחים C11*</t>
  </si>
  <si>
    <t>91050035</t>
  </si>
  <si>
    <t>דלק קידוחים C6*</t>
  </si>
  <si>
    <t>91050029</t>
  </si>
  <si>
    <t>דלק קידוחים C7*</t>
  </si>
  <si>
    <t>דלק קידוחים C8*</t>
  </si>
  <si>
    <t>דלק קידוחים C9*</t>
  </si>
  <si>
    <t>91050032</t>
  </si>
  <si>
    <t>רמת נגב אנרגיה  סינדיקציית תחנות דרומיות</t>
  </si>
  <si>
    <t>84666732</t>
  </si>
  <si>
    <t>513926857</t>
  </si>
  <si>
    <t>שניאור צאלים מסגרת מע"מ   2</t>
  </si>
  <si>
    <t>90320002</t>
  </si>
  <si>
    <t>550255400</t>
  </si>
  <si>
    <t>שניאור צאלים מסגרת מע"מ   3</t>
  </si>
  <si>
    <t>90320003</t>
  </si>
  <si>
    <t>שניאור צאלים מסגרת מע"מ   4</t>
  </si>
  <si>
    <t>90320004</t>
  </si>
  <si>
    <t>שניאור צאלים מסגרת ראשית   2</t>
  </si>
  <si>
    <t>90310002</t>
  </si>
  <si>
    <t>שניאור צאלים מסגרת ראשית   3</t>
  </si>
  <si>
    <t>90310003</t>
  </si>
  <si>
    <t>שניאור צאלים מסגרת ראשית   4</t>
  </si>
  <si>
    <t>90310004</t>
  </si>
  <si>
    <t>שניאור צאלים מסגרת ראשית  1</t>
  </si>
  <si>
    <t>90310001</t>
  </si>
  <si>
    <t>שניאור צאלים מסגרת ראשית  5</t>
  </si>
  <si>
    <t>90310005</t>
  </si>
  <si>
    <t>שניאור צאלים מסגרת ראשית  6</t>
  </si>
  <si>
    <t>90310006</t>
  </si>
  <si>
    <t>שניאור צאלים מסגרת ראשית  8</t>
  </si>
  <si>
    <t>90310008</t>
  </si>
  <si>
    <t>שניאור צאלים מסגרת ראשית 7</t>
  </si>
  <si>
    <t>90310007</t>
  </si>
  <si>
    <t>ורידיס התפלת מים</t>
  </si>
  <si>
    <t>515154565</t>
  </si>
  <si>
    <t>אורמת דולר*</t>
  </si>
  <si>
    <t>508506</t>
  </si>
  <si>
    <t>AA-</t>
  </si>
  <si>
    <t>אורמת דולר 2*</t>
  </si>
  <si>
    <t>INDEC NILES 1</t>
  </si>
  <si>
    <t>INDEC NILES 2</t>
  </si>
  <si>
    <t>קרדן אן.וי אגח ב חש 2/18</t>
  </si>
  <si>
    <t>1143270</t>
  </si>
  <si>
    <t>IPM</t>
  </si>
  <si>
    <t>דלק קידוחים - מאוחד</t>
  </si>
  <si>
    <t>פרטנר - חוזה לא סחיר</t>
  </si>
  <si>
    <t>קשר רנט א קאר בע"מ</t>
  </si>
  <si>
    <t>שניאור צאלים</t>
  </si>
  <si>
    <t>סה"כ יתרות התחייבות להשקעה</t>
  </si>
  <si>
    <t>סה"כ בחו"ל</t>
  </si>
  <si>
    <t>BOURZOU VENTURES LLC</t>
  </si>
  <si>
    <t>INDEC 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</si>
</sst>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readingOrder="2"/>
    </xf>
    <xf numFmtId="0" fontId="30" fillId="0" borderId="0" xfId="0" applyFont="1" applyFill="1"/>
    <xf numFmtId="0" fontId="4" fillId="0" borderId="0" xfId="0" applyFont="1" applyFill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J18" sqref="J1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189</v>
      </c>
      <c r="C1" s="80" t="s" vm="1">
        <v>262</v>
      </c>
    </row>
    <row r="2" spans="1:31">
      <c r="B2" s="58" t="s">
        <v>188</v>
      </c>
      <c r="C2" s="80" t="s">
        <v>263</v>
      </c>
    </row>
    <row r="3" spans="1:31">
      <c r="B3" s="58" t="s">
        <v>190</v>
      </c>
      <c r="C3" s="80" t="s">
        <v>264</v>
      </c>
    </row>
    <row r="4" spans="1:31">
      <c r="B4" s="58" t="s">
        <v>191</v>
      </c>
      <c r="C4" s="80">
        <v>9454</v>
      </c>
    </row>
    <row r="6" spans="1:31" ht="26.25" customHeight="1">
      <c r="B6" s="150" t="s">
        <v>205</v>
      </c>
      <c r="C6" s="151"/>
      <c r="D6" s="152"/>
    </row>
    <row r="7" spans="1:31" s="10" customFormat="1">
      <c r="B7" s="23"/>
      <c r="C7" s="24" t="s">
        <v>118</v>
      </c>
      <c r="D7" s="25" t="s">
        <v>116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118</v>
      </c>
    </row>
    <row r="8" spans="1:31" s="10" customFormat="1">
      <c r="B8" s="23"/>
      <c r="C8" s="26" t="s">
        <v>248</v>
      </c>
      <c r="D8" s="27" t="s">
        <v>20</v>
      </c>
      <c r="AE8" s="38" t="s">
        <v>119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128</v>
      </c>
    </row>
    <row r="10" spans="1:31" s="11" customFormat="1" ht="18" customHeight="1">
      <c r="B10" s="69" t="s">
        <v>204</v>
      </c>
      <c r="C10" s="119">
        <f>C11+C12+C23+C33+C37</f>
        <v>42886.041621977005</v>
      </c>
      <c r="D10" s="139">
        <f>C10/$C$42</f>
        <v>1</v>
      </c>
      <c r="AE10" s="68"/>
    </row>
    <row r="11" spans="1:31">
      <c r="A11" s="46" t="s">
        <v>151</v>
      </c>
      <c r="B11" s="29" t="s">
        <v>206</v>
      </c>
      <c r="C11" s="119">
        <f>מזומנים!J10</f>
        <v>7009.1556879100008</v>
      </c>
      <c r="D11" s="139">
        <f t="shared" ref="D11:D13" si="0">C11/$C$42</f>
        <v>0.16343675990647152</v>
      </c>
    </row>
    <row r="12" spans="1:31">
      <c r="B12" s="29" t="s">
        <v>207</v>
      </c>
      <c r="C12" s="119">
        <f>SUM(C13:C22)</f>
        <v>34898.717484591005</v>
      </c>
      <c r="D12" s="139">
        <f t="shared" si="0"/>
        <v>0.81375468951434105</v>
      </c>
    </row>
    <row r="13" spans="1:31">
      <c r="A13" s="56" t="s">
        <v>151</v>
      </c>
      <c r="B13" s="30" t="s">
        <v>75</v>
      </c>
      <c r="C13" s="119">
        <f>'תעודות התחייבות ממשלתיות'!O11</f>
        <v>10713.821042013</v>
      </c>
      <c r="D13" s="139">
        <f t="shared" si="0"/>
        <v>0.24982070241993817</v>
      </c>
    </row>
    <row r="14" spans="1:31">
      <c r="A14" s="56" t="s">
        <v>151</v>
      </c>
      <c r="B14" s="30" t="s">
        <v>76</v>
      </c>
      <c r="C14" s="119" t="s" vm="2">
        <v>1962</v>
      </c>
      <c r="D14" s="139" t="s" vm="3">
        <v>1962</v>
      </c>
    </row>
    <row r="15" spans="1:31">
      <c r="A15" s="56" t="s">
        <v>151</v>
      </c>
      <c r="B15" s="30" t="s">
        <v>77</v>
      </c>
      <c r="C15" s="119">
        <f>'אג"ח קונצרני'!R11</f>
        <v>12593.030455581998</v>
      </c>
      <c r="D15" s="139">
        <f t="shared" ref="D15:D21" si="1">C15/$C$42</f>
        <v>0.29363937494125558</v>
      </c>
    </row>
    <row r="16" spans="1:31">
      <c r="A16" s="56" t="s">
        <v>151</v>
      </c>
      <c r="B16" s="30" t="s">
        <v>78</v>
      </c>
      <c r="C16" s="119">
        <f>מניות!L11</f>
        <v>5081.1846230169995</v>
      </c>
      <c r="D16" s="139">
        <f t="shared" si="1"/>
        <v>0.11848108220864899</v>
      </c>
    </row>
    <row r="17" spans="1:4">
      <c r="A17" s="56" t="s">
        <v>151</v>
      </c>
      <c r="B17" s="30" t="s">
        <v>79</v>
      </c>
      <c r="C17" s="119">
        <f>'תעודות סל'!K11</f>
        <v>4035.9919772390003</v>
      </c>
      <c r="D17" s="139">
        <f t="shared" si="1"/>
        <v>9.4109687548564788E-2</v>
      </c>
    </row>
    <row r="18" spans="1:4">
      <c r="A18" s="56" t="s">
        <v>151</v>
      </c>
      <c r="B18" s="30" t="s">
        <v>80</v>
      </c>
      <c r="C18" s="119">
        <f>'קרנות נאמנות'!L11</f>
        <v>2329.7606497449997</v>
      </c>
      <c r="D18" s="139">
        <f t="shared" si="1"/>
        <v>5.4324450605185044E-2</v>
      </c>
    </row>
    <row r="19" spans="1:4">
      <c r="A19" s="56" t="s">
        <v>151</v>
      </c>
      <c r="B19" s="30" t="s">
        <v>81</v>
      </c>
      <c r="C19" s="119">
        <f>'כתבי אופציה'!I11</f>
        <v>4.0727386999999997E-2</v>
      </c>
      <c r="D19" s="139">
        <f t="shared" si="1"/>
        <v>9.496653330469464E-7</v>
      </c>
    </row>
    <row r="20" spans="1:4">
      <c r="A20" s="56" t="s">
        <v>151</v>
      </c>
      <c r="B20" s="30" t="s">
        <v>82</v>
      </c>
      <c r="C20" s="119">
        <f>אופציות!I11</f>
        <v>21.827971792</v>
      </c>
      <c r="D20" s="139">
        <f t="shared" si="1"/>
        <v>5.0897613690731086E-4</v>
      </c>
    </row>
    <row r="21" spans="1:4">
      <c r="A21" s="56" t="s">
        <v>151</v>
      </c>
      <c r="B21" s="30" t="s">
        <v>83</v>
      </c>
      <c r="C21" s="119">
        <f>'חוזים עתידיים'!I11</f>
        <v>123.06003781599999</v>
      </c>
      <c r="D21" s="139">
        <f t="shared" si="1"/>
        <v>2.8694659885079654E-3</v>
      </c>
    </row>
    <row r="22" spans="1:4">
      <c r="A22" s="56" t="s">
        <v>151</v>
      </c>
      <c r="B22" s="30" t="s">
        <v>84</v>
      </c>
      <c r="C22" s="119" t="s" vm="4">
        <v>1962</v>
      </c>
      <c r="D22" s="139" t="s" vm="5">
        <v>1962</v>
      </c>
    </row>
    <row r="23" spans="1:4">
      <c r="B23" s="29" t="s">
        <v>208</v>
      </c>
      <c r="C23" s="119">
        <f>SUM(C24:C32)</f>
        <v>164.35371856099999</v>
      </c>
      <c r="D23" s="139">
        <f>C23/$C$42</f>
        <v>3.8323359383388915E-3</v>
      </c>
    </row>
    <row r="24" spans="1:4">
      <c r="A24" s="56" t="s">
        <v>151</v>
      </c>
      <c r="B24" s="30" t="s">
        <v>85</v>
      </c>
      <c r="C24" s="119" t="s" vm="6">
        <v>1962</v>
      </c>
      <c r="D24" s="139" t="s" vm="7">
        <v>1962</v>
      </c>
    </row>
    <row r="25" spans="1:4">
      <c r="A25" s="56" t="s">
        <v>151</v>
      </c>
      <c r="B25" s="30" t="s">
        <v>86</v>
      </c>
      <c r="C25" s="119" t="s" vm="8">
        <v>1962</v>
      </c>
      <c r="D25" s="139" t="s" vm="9">
        <v>1962</v>
      </c>
    </row>
    <row r="26" spans="1:4">
      <c r="A26" s="56" t="s">
        <v>151</v>
      </c>
      <c r="B26" s="30" t="s">
        <v>77</v>
      </c>
      <c r="C26" s="119">
        <f>'לא סחיר - אג"ח קונצרני'!P11</f>
        <v>156.3058</v>
      </c>
      <c r="D26" s="139">
        <f>C26/$C$42</f>
        <v>3.6446777107053152E-3</v>
      </c>
    </row>
    <row r="27" spans="1:4">
      <c r="A27" s="56" t="s">
        <v>151</v>
      </c>
      <c r="B27" s="30" t="s">
        <v>87</v>
      </c>
      <c r="C27" s="119" t="s" vm="10">
        <v>1962</v>
      </c>
      <c r="D27" s="139" t="s" vm="11">
        <v>1962</v>
      </c>
    </row>
    <row r="28" spans="1:4">
      <c r="A28" s="56" t="s">
        <v>151</v>
      </c>
      <c r="B28" s="30" t="s">
        <v>88</v>
      </c>
      <c r="C28" s="119" t="s" vm="12">
        <v>1962</v>
      </c>
      <c r="D28" s="139" t="s" vm="13">
        <v>1962</v>
      </c>
    </row>
    <row r="29" spans="1:4">
      <c r="A29" s="56" t="s">
        <v>151</v>
      </c>
      <c r="B29" s="30" t="s">
        <v>89</v>
      </c>
      <c r="C29" s="119" t="s" vm="14">
        <v>1962</v>
      </c>
      <c r="D29" s="139" t="s" vm="15">
        <v>1962</v>
      </c>
    </row>
    <row r="30" spans="1:4">
      <c r="A30" s="56" t="s">
        <v>151</v>
      </c>
      <c r="B30" s="30" t="s">
        <v>231</v>
      </c>
      <c r="C30" s="119" t="s" vm="16">
        <v>1962</v>
      </c>
      <c r="D30" s="139" t="s" vm="17">
        <v>1962</v>
      </c>
    </row>
    <row r="31" spans="1:4">
      <c r="A31" s="56" t="s">
        <v>151</v>
      </c>
      <c r="B31" s="30" t="s">
        <v>112</v>
      </c>
      <c r="C31" s="119">
        <f>'לא סחיר - חוזים עתידיים'!I11</f>
        <v>8.0479185609999924</v>
      </c>
      <c r="D31" s="139">
        <f>C31/$C$42</f>
        <v>1.876582276335764E-4</v>
      </c>
    </row>
    <row r="32" spans="1:4">
      <c r="A32" s="56" t="s">
        <v>151</v>
      </c>
      <c r="B32" s="30" t="s">
        <v>90</v>
      </c>
      <c r="C32" s="119" t="s" vm="18">
        <v>1962</v>
      </c>
      <c r="D32" s="139" t="s" vm="19">
        <v>1962</v>
      </c>
    </row>
    <row r="33" spans="1:4">
      <c r="A33" s="56" t="s">
        <v>151</v>
      </c>
      <c r="B33" s="29" t="s">
        <v>209</v>
      </c>
      <c r="C33" s="119">
        <f>הלוואות!O10</f>
        <v>812.62443999999994</v>
      </c>
      <c r="D33" s="139">
        <f>C33/$C$42</f>
        <v>1.8948459901311328E-2</v>
      </c>
    </row>
    <row r="34" spans="1:4">
      <c r="A34" s="56" t="s">
        <v>151</v>
      </c>
      <c r="B34" s="29" t="s">
        <v>210</v>
      </c>
      <c r="C34" s="119" t="s" vm="20">
        <v>1962</v>
      </c>
      <c r="D34" s="139" t="s" vm="21">
        <v>1962</v>
      </c>
    </row>
    <row r="35" spans="1:4">
      <c r="A35" s="56" t="s">
        <v>151</v>
      </c>
      <c r="B35" s="29" t="s">
        <v>211</v>
      </c>
      <c r="C35" s="119" t="s" vm="22">
        <v>1962</v>
      </c>
      <c r="D35" s="139" t="s" vm="23">
        <v>1962</v>
      </c>
    </row>
    <row r="36" spans="1:4">
      <c r="A36" s="56" t="s">
        <v>151</v>
      </c>
      <c r="B36" s="57" t="s">
        <v>212</v>
      </c>
      <c r="C36" s="119" t="s" vm="24">
        <v>1962</v>
      </c>
      <c r="D36" s="139" t="s" vm="25">
        <v>1962</v>
      </c>
    </row>
    <row r="37" spans="1:4">
      <c r="A37" s="56" t="s">
        <v>151</v>
      </c>
      <c r="B37" s="29" t="s">
        <v>213</v>
      </c>
      <c r="C37" s="119">
        <f>'השקעות אחרות '!I10</f>
        <v>1.1902909150000001</v>
      </c>
      <c r="D37" s="139">
        <f t="shared" ref="D37:D38" si="2">C37/$C$42</f>
        <v>2.7754739537211894E-5</v>
      </c>
    </row>
    <row r="38" spans="1:4">
      <c r="A38" s="56"/>
      <c r="B38" s="70" t="s">
        <v>215</v>
      </c>
      <c r="C38" s="119">
        <v>0</v>
      </c>
      <c r="D38" s="139">
        <f t="shared" si="2"/>
        <v>0</v>
      </c>
    </row>
    <row r="39" spans="1:4">
      <c r="A39" s="56" t="s">
        <v>151</v>
      </c>
      <c r="B39" s="71" t="s">
        <v>216</v>
      </c>
      <c r="C39" s="119" t="s" vm="26">
        <v>1962</v>
      </c>
      <c r="D39" s="139" t="s" vm="27">
        <v>1962</v>
      </c>
    </row>
    <row r="40" spans="1:4">
      <c r="A40" s="56" t="s">
        <v>151</v>
      </c>
      <c r="B40" s="71" t="s">
        <v>246</v>
      </c>
      <c r="C40" s="119" t="s" vm="28">
        <v>1962</v>
      </c>
      <c r="D40" s="139" t="s" vm="29">
        <v>1962</v>
      </c>
    </row>
    <row r="41" spans="1:4">
      <c r="A41" s="56" t="s">
        <v>151</v>
      </c>
      <c r="B41" s="71" t="s">
        <v>217</v>
      </c>
      <c r="C41" s="119" t="s" vm="30">
        <v>1962</v>
      </c>
      <c r="D41" s="139" t="s" vm="31">
        <v>1962</v>
      </c>
    </row>
    <row r="42" spans="1:4">
      <c r="B42" s="71" t="s">
        <v>91</v>
      </c>
      <c r="C42" s="119">
        <f>C38+C10</f>
        <v>42886.041621977005</v>
      </c>
      <c r="D42" s="139">
        <f>C42/$C$42</f>
        <v>1</v>
      </c>
    </row>
    <row r="43" spans="1:4">
      <c r="A43" s="56" t="s">
        <v>151</v>
      </c>
      <c r="B43" s="71" t="s">
        <v>214</v>
      </c>
      <c r="C43" s="119">
        <f>'יתרת התחייבות להשקעה'!C10</f>
        <v>217.24031402368121</v>
      </c>
      <c r="D43" s="120"/>
    </row>
    <row r="44" spans="1:4">
      <c r="B44" s="6" t="s">
        <v>117</v>
      </c>
    </row>
    <row r="45" spans="1:4">
      <c r="C45" s="77" t="s">
        <v>196</v>
      </c>
      <c r="D45" s="36" t="s">
        <v>111</v>
      </c>
    </row>
    <row r="46" spans="1:4">
      <c r="C46" s="78" t="s">
        <v>1</v>
      </c>
      <c r="D46" s="25" t="s">
        <v>2</v>
      </c>
    </row>
    <row r="47" spans="1:4">
      <c r="C47" s="121" t="s">
        <v>177</v>
      </c>
      <c r="D47" s="122" vm="32">
        <v>2.5004</v>
      </c>
    </row>
    <row r="48" spans="1:4">
      <c r="C48" s="121" t="s">
        <v>186</v>
      </c>
      <c r="D48" s="122">
        <v>0.92966265185880392</v>
      </c>
    </row>
    <row r="49" spans="2:4">
      <c r="C49" s="121" t="s">
        <v>182</v>
      </c>
      <c r="D49" s="122" vm="33">
        <v>2.7225000000000001</v>
      </c>
    </row>
    <row r="50" spans="2:4">
      <c r="B50" s="12"/>
      <c r="C50" s="121" t="s">
        <v>1963</v>
      </c>
      <c r="D50" s="122" vm="34">
        <v>3.6610999999999998</v>
      </c>
    </row>
    <row r="51" spans="2:4">
      <c r="C51" s="121" t="s">
        <v>175</v>
      </c>
      <c r="D51" s="122" vm="35">
        <v>4.0616000000000003</v>
      </c>
    </row>
    <row r="52" spans="2:4">
      <c r="C52" s="121" t="s">
        <v>176</v>
      </c>
      <c r="D52" s="122" vm="36">
        <v>4.5216000000000003</v>
      </c>
    </row>
    <row r="53" spans="2:4">
      <c r="C53" s="121" t="s">
        <v>178</v>
      </c>
      <c r="D53" s="122">
        <v>0.45655903515735025</v>
      </c>
    </row>
    <row r="54" spans="2:4">
      <c r="C54" s="121" t="s">
        <v>183</v>
      </c>
      <c r="D54" s="122" vm="37">
        <v>3.3125</v>
      </c>
    </row>
    <row r="55" spans="2:4">
      <c r="C55" s="121" t="s">
        <v>184</v>
      </c>
      <c r="D55" s="122">
        <v>0.18583079288152377</v>
      </c>
    </row>
    <row r="56" spans="2:4">
      <c r="C56" s="121" t="s">
        <v>181</v>
      </c>
      <c r="D56" s="122" vm="38">
        <v>0.54420000000000002</v>
      </c>
    </row>
    <row r="57" spans="2:4">
      <c r="C57" s="121" t="s">
        <v>1964</v>
      </c>
      <c r="D57" s="122">
        <v>2.3949255999999997</v>
      </c>
    </row>
    <row r="58" spans="2:4">
      <c r="C58" s="121" t="s">
        <v>180</v>
      </c>
      <c r="D58" s="122" vm="39">
        <v>0.3851</v>
      </c>
    </row>
    <row r="59" spans="2:4">
      <c r="C59" s="121" t="s">
        <v>173</v>
      </c>
      <c r="D59" s="122" vm="40">
        <v>3.5659999999999998</v>
      </c>
    </row>
    <row r="60" spans="2:4">
      <c r="C60" s="121" t="s">
        <v>187</v>
      </c>
      <c r="D60" s="122" vm="41">
        <v>0.252</v>
      </c>
    </row>
    <row r="61" spans="2:4">
      <c r="C61" s="121" t="s">
        <v>1965</v>
      </c>
      <c r="D61" s="122" vm="42">
        <v>0.41880000000000001</v>
      </c>
    </row>
    <row r="62" spans="2:4">
      <c r="C62" s="121" t="s">
        <v>1966</v>
      </c>
      <c r="D62" s="122">
        <v>5.6414499443923252E-2</v>
      </c>
    </row>
    <row r="63" spans="2:4">
      <c r="C63" s="121" t="s">
        <v>174</v>
      </c>
      <c r="D63" s="12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22" sqref="K22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6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189</v>
      </c>
      <c r="C1" s="80" t="s" vm="1">
        <v>262</v>
      </c>
    </row>
    <row r="2" spans="2:60">
      <c r="B2" s="58" t="s">
        <v>188</v>
      </c>
      <c r="C2" s="80" t="s">
        <v>263</v>
      </c>
    </row>
    <row r="3" spans="2:60">
      <c r="B3" s="58" t="s">
        <v>190</v>
      </c>
      <c r="C3" s="80" t="s">
        <v>264</v>
      </c>
    </row>
    <row r="4" spans="2:60">
      <c r="B4" s="58" t="s">
        <v>191</v>
      </c>
      <c r="C4" s="80">
        <v>9454</v>
      </c>
    </row>
    <row r="6" spans="2:60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0" ht="26.25" customHeight="1"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H7" s="3"/>
    </row>
    <row r="8" spans="2:60" s="3" customFormat="1" ht="78.75">
      <c r="B8" s="23" t="s">
        <v>125</v>
      </c>
      <c r="C8" s="31" t="s">
        <v>48</v>
      </c>
      <c r="D8" s="31" t="s">
        <v>129</v>
      </c>
      <c r="E8" s="31" t="s">
        <v>69</v>
      </c>
      <c r="F8" s="31" t="s">
        <v>109</v>
      </c>
      <c r="G8" s="31" t="s">
        <v>245</v>
      </c>
      <c r="H8" s="31" t="s">
        <v>244</v>
      </c>
      <c r="I8" s="31" t="s">
        <v>66</v>
      </c>
      <c r="J8" s="31" t="s">
        <v>63</v>
      </c>
      <c r="K8" s="31" t="s">
        <v>192</v>
      </c>
      <c r="L8" s="31" t="s">
        <v>194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252</v>
      </c>
      <c r="H9" s="17"/>
      <c r="I9" s="17" t="s">
        <v>248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51</v>
      </c>
      <c r="C11" s="124"/>
      <c r="D11" s="124"/>
      <c r="E11" s="124"/>
      <c r="F11" s="124"/>
      <c r="G11" s="125"/>
      <c r="H11" s="127"/>
      <c r="I11" s="125">
        <v>4.0727386999999997E-2</v>
      </c>
      <c r="J11" s="124"/>
      <c r="K11" s="126">
        <v>1</v>
      </c>
      <c r="L11" s="126">
        <f>I11/'סכום נכסי הקרן'!$C$42</f>
        <v>9.496653330469464E-7</v>
      </c>
      <c r="M11" s="140"/>
      <c r="BC11" s="102"/>
      <c r="BD11" s="3"/>
      <c r="BE11" s="102"/>
      <c r="BG11" s="102"/>
    </row>
    <row r="12" spans="2:60" s="4" customFormat="1" ht="18" customHeight="1">
      <c r="B12" s="129" t="s">
        <v>28</v>
      </c>
      <c r="C12" s="124"/>
      <c r="D12" s="124"/>
      <c r="E12" s="124"/>
      <c r="F12" s="124"/>
      <c r="G12" s="125"/>
      <c r="H12" s="127"/>
      <c r="I12" s="125">
        <v>4.0727386999999997E-2</v>
      </c>
      <c r="J12" s="124"/>
      <c r="K12" s="126">
        <v>1</v>
      </c>
      <c r="L12" s="126">
        <f>I12/'סכום נכסי הקרן'!$C$42</f>
        <v>9.496653330469464E-7</v>
      </c>
      <c r="M12" s="140"/>
      <c r="BC12" s="102"/>
      <c r="BD12" s="3"/>
      <c r="BE12" s="102"/>
      <c r="BG12" s="102"/>
    </row>
    <row r="13" spans="2:60">
      <c r="B13" s="104" t="s">
        <v>1854</v>
      </c>
      <c r="C13" s="84"/>
      <c r="D13" s="84"/>
      <c r="E13" s="84"/>
      <c r="F13" s="84"/>
      <c r="G13" s="93"/>
      <c r="H13" s="95"/>
      <c r="I13" s="93">
        <v>4.0727386999999997E-2</v>
      </c>
      <c r="J13" s="84"/>
      <c r="K13" s="94">
        <v>1</v>
      </c>
      <c r="L13" s="94">
        <f>I13/'סכום נכסי הקרן'!$C$42</f>
        <v>9.496653330469464E-7</v>
      </c>
      <c r="M13" s="141"/>
      <c r="BD13" s="3"/>
    </row>
    <row r="14" spans="2:60" ht="20.25">
      <c r="B14" s="89" t="s">
        <v>1855</v>
      </c>
      <c r="C14" s="86" t="s">
        <v>1856</v>
      </c>
      <c r="D14" s="99" t="s">
        <v>130</v>
      </c>
      <c r="E14" s="99" t="s">
        <v>200</v>
      </c>
      <c r="F14" s="99" t="s">
        <v>174</v>
      </c>
      <c r="G14" s="96">
        <v>60.606229999999996</v>
      </c>
      <c r="H14" s="98">
        <v>67.2</v>
      </c>
      <c r="I14" s="96">
        <v>4.0727386999999997E-2</v>
      </c>
      <c r="J14" s="97">
        <v>5.0527887109293256E-5</v>
      </c>
      <c r="K14" s="97">
        <v>1</v>
      </c>
      <c r="L14" s="97">
        <f>I14/'סכום נכסי הקרן'!$C$42</f>
        <v>9.496653330469464E-7</v>
      </c>
      <c r="M14" s="141"/>
      <c r="BD14" s="4"/>
    </row>
    <row r="15" spans="2:60">
      <c r="B15" s="85"/>
      <c r="C15" s="86"/>
      <c r="D15" s="86"/>
      <c r="E15" s="86"/>
      <c r="F15" s="86"/>
      <c r="G15" s="96"/>
      <c r="H15" s="98"/>
      <c r="I15" s="86"/>
      <c r="J15" s="86"/>
      <c r="K15" s="97"/>
      <c r="L15" s="86"/>
      <c r="M15" s="141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41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41"/>
    </row>
    <row r="18" spans="2:56">
      <c r="B18" s="101" t="s">
        <v>261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121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243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251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7" workbookViewId="0">
      <selection activeCell="O13" sqref="O13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6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189</v>
      </c>
      <c r="C1" s="80" t="s" vm="1">
        <v>262</v>
      </c>
    </row>
    <row r="2" spans="2:61">
      <c r="B2" s="58" t="s">
        <v>188</v>
      </c>
      <c r="C2" s="80" t="s">
        <v>263</v>
      </c>
    </row>
    <row r="3" spans="2:61">
      <c r="B3" s="58" t="s">
        <v>190</v>
      </c>
      <c r="C3" s="80" t="s">
        <v>264</v>
      </c>
    </row>
    <row r="4" spans="2:61">
      <c r="B4" s="58" t="s">
        <v>191</v>
      </c>
      <c r="C4" s="80">
        <v>9454</v>
      </c>
    </row>
    <row r="6" spans="2:61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1" ht="26.25" customHeight="1">
      <c r="B7" s="164" t="s">
        <v>101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I7" s="3"/>
    </row>
    <row r="8" spans="2:61" s="3" customFormat="1" ht="78.75">
      <c r="B8" s="23" t="s">
        <v>125</v>
      </c>
      <c r="C8" s="31" t="s">
        <v>48</v>
      </c>
      <c r="D8" s="31" t="s">
        <v>129</v>
      </c>
      <c r="E8" s="31" t="s">
        <v>69</v>
      </c>
      <c r="F8" s="31" t="s">
        <v>109</v>
      </c>
      <c r="G8" s="31" t="s">
        <v>245</v>
      </c>
      <c r="H8" s="31" t="s">
        <v>244</v>
      </c>
      <c r="I8" s="31" t="s">
        <v>66</v>
      </c>
      <c r="J8" s="31" t="s">
        <v>63</v>
      </c>
      <c r="K8" s="31" t="s">
        <v>192</v>
      </c>
      <c r="L8" s="32" t="s">
        <v>194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252</v>
      </c>
      <c r="H9" s="17"/>
      <c r="I9" s="17" t="s">
        <v>248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8" t="s">
        <v>53</v>
      </c>
      <c r="C11" s="84"/>
      <c r="D11" s="84"/>
      <c r="E11" s="84"/>
      <c r="F11" s="84"/>
      <c r="G11" s="93"/>
      <c r="H11" s="95"/>
      <c r="I11" s="93">
        <v>21.827971792</v>
      </c>
      <c r="J11" s="84"/>
      <c r="K11" s="94">
        <v>1</v>
      </c>
      <c r="L11" s="94">
        <f>I11/'סכום נכסי הקרן'!$C$42</f>
        <v>5.0897613690731086E-4</v>
      </c>
      <c r="M11" s="140"/>
      <c r="BD11" s="1"/>
      <c r="BE11" s="3"/>
      <c r="BF11" s="1"/>
      <c r="BH11" s="1"/>
    </row>
    <row r="12" spans="2:61" s="102" customFormat="1">
      <c r="B12" s="129" t="s">
        <v>241</v>
      </c>
      <c r="C12" s="124"/>
      <c r="D12" s="124"/>
      <c r="E12" s="124"/>
      <c r="F12" s="124"/>
      <c r="G12" s="125"/>
      <c r="H12" s="127"/>
      <c r="I12" s="125">
        <v>4.6051401400000005</v>
      </c>
      <c r="J12" s="124"/>
      <c r="K12" s="126">
        <v>0.21097425742907522</v>
      </c>
      <c r="L12" s="126">
        <f>I12/'סכום נכסי הקרן'!$C$42</f>
        <v>1.0738086253313924E-4</v>
      </c>
      <c r="M12" s="142"/>
      <c r="BE12" s="3"/>
    </row>
    <row r="13" spans="2:61" ht="20.25">
      <c r="B13" s="104" t="s">
        <v>237</v>
      </c>
      <c r="C13" s="84"/>
      <c r="D13" s="84"/>
      <c r="E13" s="84"/>
      <c r="F13" s="84"/>
      <c r="G13" s="93"/>
      <c r="H13" s="95"/>
      <c r="I13" s="93">
        <v>4.6051401400000005</v>
      </c>
      <c r="J13" s="84"/>
      <c r="K13" s="94">
        <v>0.21097425742907522</v>
      </c>
      <c r="L13" s="94">
        <f>I13/'סכום נכסי הקרן'!$C$42</f>
        <v>1.0738086253313924E-4</v>
      </c>
      <c r="M13" s="141"/>
      <c r="BE13" s="4"/>
    </row>
    <row r="14" spans="2:61">
      <c r="B14" s="89" t="s">
        <v>1857</v>
      </c>
      <c r="C14" s="86" t="s">
        <v>1858</v>
      </c>
      <c r="D14" s="99" t="s">
        <v>130</v>
      </c>
      <c r="E14" s="99" t="s">
        <v>1859</v>
      </c>
      <c r="F14" s="99" t="s">
        <v>174</v>
      </c>
      <c r="G14" s="96">
        <v>0.28405999999999998</v>
      </c>
      <c r="H14" s="98">
        <v>387800</v>
      </c>
      <c r="I14" s="96">
        <v>1.10158468</v>
      </c>
      <c r="J14" s="86"/>
      <c r="K14" s="97">
        <v>5.0466653086098143E-2</v>
      </c>
      <c r="L14" s="97">
        <f>I14/'סכום נכסי הקרן'!$C$42</f>
        <v>2.5686322130403651E-5</v>
      </c>
      <c r="M14" s="141"/>
    </row>
    <row r="15" spans="2:61">
      <c r="B15" s="89" t="s">
        <v>1860</v>
      </c>
      <c r="C15" s="86" t="s">
        <v>1861</v>
      </c>
      <c r="D15" s="99" t="s">
        <v>130</v>
      </c>
      <c r="E15" s="99" t="s">
        <v>1859</v>
      </c>
      <c r="F15" s="99" t="s">
        <v>174</v>
      </c>
      <c r="G15" s="96">
        <v>0.781165</v>
      </c>
      <c r="H15" s="98">
        <v>204000</v>
      </c>
      <c r="I15" s="96">
        <v>1.5935766</v>
      </c>
      <c r="J15" s="86"/>
      <c r="K15" s="97">
        <v>7.3006169111142494E-2</v>
      </c>
      <c r="L15" s="97">
        <f>I15/'סכום נכסי הקרן'!$C$42</f>
        <v>3.7158397924591151E-5</v>
      </c>
      <c r="M15" s="141"/>
    </row>
    <row r="16" spans="2:61">
      <c r="B16" s="89" t="s">
        <v>1862</v>
      </c>
      <c r="C16" s="86" t="s">
        <v>1863</v>
      </c>
      <c r="D16" s="99" t="s">
        <v>130</v>
      </c>
      <c r="E16" s="99" t="s">
        <v>1859</v>
      </c>
      <c r="F16" s="99" t="s">
        <v>174</v>
      </c>
      <c r="G16" s="96">
        <v>-0.781165</v>
      </c>
      <c r="H16" s="98">
        <v>18000</v>
      </c>
      <c r="I16" s="96">
        <v>-0.1406097</v>
      </c>
      <c r="J16" s="86"/>
      <c r="K16" s="97">
        <v>-6.4417208039243374E-3</v>
      </c>
      <c r="L16" s="97">
        <f>I16/'סכום נכסי הקרן'!$C$42</f>
        <v>-3.2786821698168664E-6</v>
      </c>
      <c r="M16" s="141"/>
    </row>
    <row r="17" spans="2:56">
      <c r="B17" s="89" t="s">
        <v>1864</v>
      </c>
      <c r="C17" s="86" t="s">
        <v>1865</v>
      </c>
      <c r="D17" s="99" t="s">
        <v>130</v>
      </c>
      <c r="E17" s="99" t="s">
        <v>1859</v>
      </c>
      <c r="F17" s="99" t="s">
        <v>174</v>
      </c>
      <c r="G17" s="96">
        <v>-0.28405999999999998</v>
      </c>
      <c r="H17" s="98">
        <v>93600</v>
      </c>
      <c r="I17" s="96">
        <v>-0.26588015999999998</v>
      </c>
      <c r="J17" s="86"/>
      <c r="K17" s="97">
        <v>-1.2180708429238745E-2</v>
      </c>
      <c r="L17" s="97">
        <f>I17/'סכום נכסי הקרן'!$C$42</f>
        <v>-6.1996899211082553E-6</v>
      </c>
      <c r="M17" s="141"/>
    </row>
    <row r="18" spans="2:56" ht="20.25">
      <c r="B18" s="89" t="s">
        <v>1866</v>
      </c>
      <c r="C18" s="86" t="s">
        <v>1867</v>
      </c>
      <c r="D18" s="99" t="s">
        <v>130</v>
      </c>
      <c r="E18" s="99" t="s">
        <v>1859</v>
      </c>
      <c r="F18" s="99" t="s">
        <v>174</v>
      </c>
      <c r="G18" s="96">
        <v>1.44059</v>
      </c>
      <c r="H18" s="98">
        <v>183600</v>
      </c>
      <c r="I18" s="96">
        <v>2.6449232400000002</v>
      </c>
      <c r="J18" s="86"/>
      <c r="K18" s="97">
        <v>0.12117127808316898</v>
      </c>
      <c r="L18" s="97">
        <f>I18/'סכום נכסי הקרן'!$C$42</f>
        <v>6.1673289022892849E-5</v>
      </c>
      <c r="M18" s="141"/>
      <c r="BD18" s="4"/>
    </row>
    <row r="19" spans="2:56">
      <c r="B19" s="89" t="s">
        <v>1868</v>
      </c>
      <c r="C19" s="86" t="s">
        <v>1869</v>
      </c>
      <c r="D19" s="99" t="s">
        <v>130</v>
      </c>
      <c r="E19" s="99" t="s">
        <v>1859</v>
      </c>
      <c r="F19" s="99" t="s">
        <v>174</v>
      </c>
      <c r="G19" s="96">
        <v>-1.44059</v>
      </c>
      <c r="H19" s="98">
        <v>22800</v>
      </c>
      <c r="I19" s="96">
        <v>-0.32845452000000003</v>
      </c>
      <c r="J19" s="86"/>
      <c r="K19" s="97">
        <v>-1.504741361817131E-2</v>
      </c>
      <c r="L19" s="97">
        <f>I19/'סכום נכסי הקרן'!$C$42</f>
        <v>-7.6587744538232947E-6</v>
      </c>
      <c r="M19" s="141"/>
    </row>
    <row r="20" spans="2:56">
      <c r="B20" s="85"/>
      <c r="C20" s="86"/>
      <c r="D20" s="86"/>
      <c r="E20" s="86"/>
      <c r="F20" s="86"/>
      <c r="G20" s="96"/>
      <c r="H20" s="98"/>
      <c r="I20" s="86"/>
      <c r="J20" s="86"/>
      <c r="K20" s="97"/>
      <c r="L20" s="86"/>
      <c r="M20" s="141"/>
    </row>
    <row r="21" spans="2:56" s="102" customFormat="1">
      <c r="B21" s="129" t="s">
        <v>240</v>
      </c>
      <c r="C21" s="124"/>
      <c r="D21" s="124"/>
      <c r="E21" s="124"/>
      <c r="F21" s="124"/>
      <c r="G21" s="125"/>
      <c r="H21" s="127"/>
      <c r="I21" s="125">
        <v>17.222831652</v>
      </c>
      <c r="J21" s="124"/>
      <c r="K21" s="126">
        <v>0.78902574257092484</v>
      </c>
      <c r="L21" s="126">
        <f>I21/'סכום נכסי הקרן'!$C$42</f>
        <v>4.0159527437417164E-4</v>
      </c>
      <c r="M21" s="142"/>
      <c r="BD21" s="3"/>
    </row>
    <row r="22" spans="2:56">
      <c r="B22" s="104" t="s">
        <v>237</v>
      </c>
      <c r="C22" s="84"/>
      <c r="D22" s="84"/>
      <c r="E22" s="84"/>
      <c r="F22" s="84"/>
      <c r="G22" s="93"/>
      <c r="H22" s="95"/>
      <c r="I22" s="93">
        <v>17.222831652</v>
      </c>
      <c r="J22" s="84"/>
      <c r="K22" s="94">
        <v>0.78902574257092484</v>
      </c>
      <c r="L22" s="94">
        <f>I22/'סכום נכסי הקרן'!$C$42</f>
        <v>4.0159527437417164E-4</v>
      </c>
      <c r="M22" s="141"/>
    </row>
    <row r="23" spans="2:56">
      <c r="B23" s="89" t="s">
        <v>1870</v>
      </c>
      <c r="C23" s="86" t="s">
        <v>1871</v>
      </c>
      <c r="D23" s="99" t="s">
        <v>1471</v>
      </c>
      <c r="E23" s="99" t="s">
        <v>1859</v>
      </c>
      <c r="F23" s="99" t="s">
        <v>173</v>
      </c>
      <c r="G23" s="96">
        <v>-0.24239899999999998</v>
      </c>
      <c r="H23" s="98">
        <v>184</v>
      </c>
      <c r="I23" s="96">
        <v>-0.159048932</v>
      </c>
      <c r="J23" s="86"/>
      <c r="K23" s="97">
        <v>-7.2864732241541465E-3</v>
      </c>
      <c r="L23" s="97">
        <f>I23/'סכום נכסי הקרן'!$C$42</f>
        <v>-3.7086409933085359E-6</v>
      </c>
      <c r="M23" s="141"/>
    </row>
    <row r="24" spans="2:56">
      <c r="B24" s="89" t="s">
        <v>1872</v>
      </c>
      <c r="C24" s="86" t="s">
        <v>1873</v>
      </c>
      <c r="D24" s="99" t="s">
        <v>1471</v>
      </c>
      <c r="E24" s="99" t="s">
        <v>1859</v>
      </c>
      <c r="F24" s="99" t="s">
        <v>173</v>
      </c>
      <c r="G24" s="96">
        <v>-0.69612099999999999</v>
      </c>
      <c r="H24" s="98">
        <v>163</v>
      </c>
      <c r="I24" s="96">
        <v>-0.40462615599999996</v>
      </c>
      <c r="J24" s="86"/>
      <c r="K24" s="97">
        <v>-1.8537047777764507E-2</v>
      </c>
      <c r="L24" s="97">
        <f>I24/'סכום נכסי הקרן'!$C$42</f>
        <v>-9.4349149675928306E-6</v>
      </c>
      <c r="M24" s="141"/>
    </row>
    <row r="25" spans="2:56">
      <c r="B25" s="89" t="s">
        <v>1874</v>
      </c>
      <c r="C25" s="86" t="s">
        <v>1875</v>
      </c>
      <c r="D25" s="99" t="s">
        <v>30</v>
      </c>
      <c r="E25" s="99" t="s">
        <v>1859</v>
      </c>
      <c r="F25" s="99" t="s">
        <v>173</v>
      </c>
      <c r="G25" s="96">
        <v>1.0456319999999999</v>
      </c>
      <c r="H25" s="98">
        <v>4800</v>
      </c>
      <c r="I25" s="96">
        <v>17.897880886999999</v>
      </c>
      <c r="J25" s="86"/>
      <c r="K25" s="97">
        <v>0.81995162251215725</v>
      </c>
      <c r="L25" s="97">
        <f>I25/'סכום נכסי הקרן'!$C$42</f>
        <v>4.173358092771194E-4</v>
      </c>
      <c r="M25" s="141"/>
    </row>
    <row r="26" spans="2:56">
      <c r="B26" s="89" t="s">
        <v>1876</v>
      </c>
      <c r="C26" s="86" t="s">
        <v>1877</v>
      </c>
      <c r="D26" s="99" t="s">
        <v>1471</v>
      </c>
      <c r="E26" s="99" t="s">
        <v>1859</v>
      </c>
      <c r="F26" s="99" t="s">
        <v>173</v>
      </c>
      <c r="G26" s="96">
        <v>-0.46615299999999998</v>
      </c>
      <c r="H26" s="98">
        <v>67</v>
      </c>
      <c r="I26" s="96">
        <v>-0.11137414699999999</v>
      </c>
      <c r="J26" s="86"/>
      <c r="K26" s="97">
        <v>-5.1023589393137695E-3</v>
      </c>
      <c r="L26" s="97">
        <f>I26/'סכום נכסי הקרן'!$C$42</f>
        <v>-2.5969789420464063E-6</v>
      </c>
      <c r="M26" s="141"/>
    </row>
    <row r="27" spans="2:56">
      <c r="B27" s="85"/>
      <c r="C27" s="86"/>
      <c r="D27" s="86"/>
      <c r="E27" s="86"/>
      <c r="F27" s="86"/>
      <c r="G27" s="96"/>
      <c r="H27" s="98"/>
      <c r="I27" s="86"/>
      <c r="J27" s="86"/>
      <c r="K27" s="97"/>
      <c r="L27" s="86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1" t="s">
        <v>261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1" t="s">
        <v>121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1" t="s">
        <v>243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1" t="s">
        <v>251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E21" sqref="E21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189</v>
      </c>
      <c r="C1" s="80" t="s" vm="1">
        <v>262</v>
      </c>
    </row>
    <row r="2" spans="1:60">
      <c r="B2" s="58" t="s">
        <v>188</v>
      </c>
      <c r="C2" s="80" t="s">
        <v>263</v>
      </c>
    </row>
    <row r="3" spans="1:60">
      <c r="B3" s="58" t="s">
        <v>190</v>
      </c>
      <c r="C3" s="80" t="s">
        <v>264</v>
      </c>
    </row>
    <row r="4" spans="1:60">
      <c r="B4" s="58" t="s">
        <v>191</v>
      </c>
      <c r="C4" s="80">
        <v>9454</v>
      </c>
    </row>
    <row r="6" spans="1:60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6"/>
      <c r="BD6" s="1" t="s">
        <v>130</v>
      </c>
      <c r="BF6" s="1" t="s">
        <v>197</v>
      </c>
      <c r="BH6" s="3" t="s">
        <v>174</v>
      </c>
    </row>
    <row r="7" spans="1:60" ht="26.25" customHeight="1">
      <c r="B7" s="164" t="s">
        <v>102</v>
      </c>
      <c r="C7" s="165"/>
      <c r="D7" s="165"/>
      <c r="E7" s="165"/>
      <c r="F7" s="165"/>
      <c r="G7" s="165"/>
      <c r="H7" s="165"/>
      <c r="I7" s="165"/>
      <c r="J7" s="165"/>
      <c r="K7" s="166"/>
      <c r="BD7" s="3" t="s">
        <v>132</v>
      </c>
      <c r="BF7" s="1" t="s">
        <v>152</v>
      </c>
      <c r="BH7" s="3" t="s">
        <v>173</v>
      </c>
    </row>
    <row r="8" spans="1:60" s="3" customFormat="1" ht="78.75">
      <c r="A8" s="2"/>
      <c r="B8" s="23" t="s">
        <v>125</v>
      </c>
      <c r="C8" s="31" t="s">
        <v>48</v>
      </c>
      <c r="D8" s="31" t="s">
        <v>129</v>
      </c>
      <c r="E8" s="31" t="s">
        <v>69</v>
      </c>
      <c r="F8" s="31" t="s">
        <v>109</v>
      </c>
      <c r="G8" s="31" t="s">
        <v>245</v>
      </c>
      <c r="H8" s="31" t="s">
        <v>244</v>
      </c>
      <c r="I8" s="31" t="s">
        <v>66</v>
      </c>
      <c r="J8" s="31" t="s">
        <v>192</v>
      </c>
      <c r="K8" s="31" t="s">
        <v>194</v>
      </c>
      <c r="BC8" s="1" t="s">
        <v>145</v>
      </c>
      <c r="BD8" s="1" t="s">
        <v>146</v>
      </c>
      <c r="BE8" s="1" t="s">
        <v>153</v>
      </c>
      <c r="BG8" s="4" t="s">
        <v>175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252</v>
      </c>
      <c r="H9" s="17"/>
      <c r="I9" s="17" t="s">
        <v>248</v>
      </c>
      <c r="J9" s="33" t="s">
        <v>20</v>
      </c>
      <c r="K9" s="59" t="s">
        <v>20</v>
      </c>
      <c r="BC9" s="1" t="s">
        <v>142</v>
      </c>
      <c r="BE9" s="1" t="s">
        <v>154</v>
      </c>
      <c r="BG9" s="4" t="s">
        <v>176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138</v>
      </c>
      <c r="BD10" s="3"/>
      <c r="BE10" s="1" t="s">
        <v>198</v>
      </c>
      <c r="BG10" s="1" t="s">
        <v>182</v>
      </c>
    </row>
    <row r="11" spans="1:60" s="4" customFormat="1" ht="18" customHeight="1">
      <c r="A11" s="118"/>
      <c r="B11" s="128" t="s">
        <v>52</v>
      </c>
      <c r="C11" s="124"/>
      <c r="D11" s="124"/>
      <c r="E11" s="124"/>
      <c r="F11" s="124"/>
      <c r="G11" s="125"/>
      <c r="H11" s="127"/>
      <c r="I11" s="125">
        <v>123.06003781599999</v>
      </c>
      <c r="J11" s="126">
        <v>1</v>
      </c>
      <c r="K11" s="126">
        <f>I11/'סכום נכסי הקרן'!$C$42</f>
        <v>2.8694659885079654E-3</v>
      </c>
      <c r="L11" s="3"/>
      <c r="M11" s="3"/>
      <c r="N11" s="3"/>
      <c r="O11" s="3"/>
      <c r="BC11" s="102" t="s">
        <v>137</v>
      </c>
      <c r="BD11" s="3"/>
      <c r="BE11" s="102" t="s">
        <v>155</v>
      </c>
      <c r="BG11" s="102" t="s">
        <v>177</v>
      </c>
    </row>
    <row r="12" spans="1:60" s="102" customFormat="1" ht="20.25">
      <c r="A12" s="118"/>
      <c r="B12" s="129" t="s">
        <v>242</v>
      </c>
      <c r="C12" s="124"/>
      <c r="D12" s="124"/>
      <c r="E12" s="124"/>
      <c r="F12" s="124"/>
      <c r="G12" s="125"/>
      <c r="H12" s="127"/>
      <c r="I12" s="125">
        <v>123.06003781599999</v>
      </c>
      <c r="J12" s="126">
        <v>1</v>
      </c>
      <c r="K12" s="126">
        <f>I12/'סכום נכסי הקרן'!$C$42</f>
        <v>2.8694659885079654E-3</v>
      </c>
      <c r="L12" s="3"/>
      <c r="M12" s="3"/>
      <c r="N12" s="3"/>
      <c r="O12" s="3"/>
      <c r="BC12" s="102" t="s">
        <v>135</v>
      </c>
      <c r="BD12" s="4"/>
      <c r="BE12" s="102" t="s">
        <v>156</v>
      </c>
      <c r="BG12" s="102" t="s">
        <v>178</v>
      </c>
    </row>
    <row r="13" spans="1:60">
      <c r="B13" s="85" t="s">
        <v>1878</v>
      </c>
      <c r="C13" s="86" t="s">
        <v>1879</v>
      </c>
      <c r="D13" s="99" t="s">
        <v>30</v>
      </c>
      <c r="E13" s="99" t="s">
        <v>1859</v>
      </c>
      <c r="F13" s="99" t="s">
        <v>173</v>
      </c>
      <c r="G13" s="96">
        <v>7.3647989999999997</v>
      </c>
      <c r="H13" s="98">
        <v>294425</v>
      </c>
      <c r="I13" s="96">
        <v>103.36659729699998</v>
      </c>
      <c r="J13" s="97">
        <v>0.83996884066909083</v>
      </c>
      <c r="K13" s="97">
        <f>I13/'סכום נכסי הקרן'!$C$42</f>
        <v>2.4102620197064221E-3</v>
      </c>
      <c r="P13" s="1"/>
      <c r="BC13" s="1" t="s">
        <v>139</v>
      </c>
      <c r="BE13" s="1" t="s">
        <v>157</v>
      </c>
      <c r="BG13" s="1" t="s">
        <v>179</v>
      </c>
    </row>
    <row r="14" spans="1:60">
      <c r="B14" s="85" t="s">
        <v>1880</v>
      </c>
      <c r="C14" s="86" t="s">
        <v>1881</v>
      </c>
      <c r="D14" s="99" t="s">
        <v>30</v>
      </c>
      <c r="E14" s="99" t="s">
        <v>1859</v>
      </c>
      <c r="F14" s="99" t="s">
        <v>175</v>
      </c>
      <c r="G14" s="96">
        <v>10.301767999999997</v>
      </c>
      <c r="H14" s="98">
        <v>38300</v>
      </c>
      <c r="I14" s="96">
        <v>17.162848660000005</v>
      </c>
      <c r="J14" s="97">
        <v>0.13946727926137961</v>
      </c>
      <c r="K14" s="97">
        <f>I14/'סכום נכסי הקרן'!$C$42</f>
        <v>4.0019661435027108E-4</v>
      </c>
      <c r="P14" s="1"/>
      <c r="BC14" s="1" t="s">
        <v>136</v>
      </c>
      <c r="BE14" s="1" t="s">
        <v>158</v>
      </c>
      <c r="BG14" s="1" t="s">
        <v>181</v>
      </c>
    </row>
    <row r="15" spans="1:60">
      <c r="B15" s="85" t="s">
        <v>1882</v>
      </c>
      <c r="C15" s="86" t="s">
        <v>1883</v>
      </c>
      <c r="D15" s="99" t="s">
        <v>30</v>
      </c>
      <c r="E15" s="99" t="s">
        <v>1859</v>
      </c>
      <c r="F15" s="99" t="s">
        <v>183</v>
      </c>
      <c r="G15" s="96">
        <v>0.32962200000000003</v>
      </c>
      <c r="H15" s="98">
        <v>155100</v>
      </c>
      <c r="I15" s="96">
        <v>2.5305918590000003</v>
      </c>
      <c r="J15" s="97">
        <v>2.0563880069529594E-2</v>
      </c>
      <c r="K15" s="97">
        <f>I15/'סכום נכסי הקרן'!$C$42</f>
        <v>5.9007354451271983E-5</v>
      </c>
      <c r="P15" s="1"/>
      <c r="BC15" s="1" t="s">
        <v>147</v>
      </c>
      <c r="BE15" s="1" t="s">
        <v>199</v>
      </c>
      <c r="BG15" s="1" t="s">
        <v>183</v>
      </c>
    </row>
    <row r="16" spans="1:60" ht="20.25">
      <c r="B16" s="107"/>
      <c r="C16" s="86"/>
      <c r="D16" s="86"/>
      <c r="E16" s="86"/>
      <c r="F16" s="86"/>
      <c r="G16" s="96"/>
      <c r="H16" s="98"/>
      <c r="I16" s="86"/>
      <c r="J16" s="97"/>
      <c r="K16" s="86"/>
      <c r="P16" s="1"/>
      <c r="BC16" s="4" t="s">
        <v>133</v>
      </c>
      <c r="BD16" s="1" t="s">
        <v>148</v>
      </c>
      <c r="BE16" s="1" t="s">
        <v>159</v>
      </c>
      <c r="BG16" s="1" t="s">
        <v>184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143</v>
      </c>
      <c r="BE17" s="1" t="s">
        <v>160</v>
      </c>
      <c r="BG17" s="1" t="s">
        <v>185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131</v>
      </c>
      <c r="BF18" s="1" t="s">
        <v>161</v>
      </c>
      <c r="BH18" s="1" t="s">
        <v>30</v>
      </c>
    </row>
    <row r="19" spans="2:60">
      <c r="B19" s="101" t="s">
        <v>261</v>
      </c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144</v>
      </c>
      <c r="BF19" s="1" t="s">
        <v>162</v>
      </c>
    </row>
    <row r="20" spans="2:60">
      <c r="B20" s="101" t="s">
        <v>121</v>
      </c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149</v>
      </c>
      <c r="BF20" s="1" t="s">
        <v>163</v>
      </c>
    </row>
    <row r="21" spans="2:60">
      <c r="B21" s="101" t="s">
        <v>243</v>
      </c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134</v>
      </c>
      <c r="BE21" s="1" t="s">
        <v>150</v>
      </c>
      <c r="BF21" s="1" t="s">
        <v>164</v>
      </c>
    </row>
    <row r="22" spans="2:60">
      <c r="B22" s="101" t="s">
        <v>251</v>
      </c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140</v>
      </c>
      <c r="BF22" s="1" t="s">
        <v>165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30</v>
      </c>
      <c r="BE23" s="1" t="s">
        <v>141</v>
      </c>
      <c r="BF23" s="1" t="s">
        <v>200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203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166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167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202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168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169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201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30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189</v>
      </c>
      <c r="C1" s="80" t="s" vm="1">
        <v>262</v>
      </c>
    </row>
    <row r="2" spans="2:81">
      <c r="B2" s="58" t="s">
        <v>188</v>
      </c>
      <c r="C2" s="80" t="s">
        <v>263</v>
      </c>
    </row>
    <row r="3" spans="2:81">
      <c r="B3" s="58" t="s">
        <v>190</v>
      </c>
      <c r="C3" s="80" t="s">
        <v>264</v>
      </c>
      <c r="E3" s="2"/>
    </row>
    <row r="4" spans="2:81">
      <c r="B4" s="58" t="s">
        <v>191</v>
      </c>
      <c r="C4" s="80">
        <v>9454</v>
      </c>
    </row>
    <row r="6" spans="2:81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81" ht="26.25" customHeight="1">
      <c r="B7" s="164" t="s">
        <v>103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81" s="3" customFormat="1" ht="47.25">
      <c r="B8" s="23" t="s">
        <v>125</v>
      </c>
      <c r="C8" s="31" t="s">
        <v>48</v>
      </c>
      <c r="D8" s="14" t="s">
        <v>54</v>
      </c>
      <c r="E8" s="31" t="s">
        <v>15</v>
      </c>
      <c r="F8" s="31" t="s">
        <v>70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245</v>
      </c>
      <c r="M8" s="31" t="s">
        <v>244</v>
      </c>
      <c r="N8" s="31" t="s">
        <v>66</v>
      </c>
      <c r="O8" s="31" t="s">
        <v>63</v>
      </c>
      <c r="P8" s="31" t="s">
        <v>192</v>
      </c>
      <c r="Q8" s="32" t="s">
        <v>194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252</v>
      </c>
      <c r="M9" s="33"/>
      <c r="N9" s="33" t="s">
        <v>248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189</v>
      </c>
      <c r="C1" s="80" t="s" vm="1">
        <v>262</v>
      </c>
    </row>
    <row r="2" spans="2:72">
      <c r="B2" s="58" t="s">
        <v>188</v>
      </c>
      <c r="C2" s="80" t="s">
        <v>263</v>
      </c>
    </row>
    <row r="3" spans="2:72">
      <c r="B3" s="58" t="s">
        <v>190</v>
      </c>
      <c r="C3" s="80" t="s">
        <v>264</v>
      </c>
    </row>
    <row r="4" spans="2:72">
      <c r="B4" s="58" t="s">
        <v>191</v>
      </c>
      <c r="C4" s="80">
        <v>9454</v>
      </c>
    </row>
    <row r="6" spans="2:72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72" ht="26.25" customHeight="1">
      <c r="B7" s="164" t="s">
        <v>94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72" s="3" customFormat="1" ht="78.75">
      <c r="B8" s="23" t="s">
        <v>125</v>
      </c>
      <c r="C8" s="31" t="s">
        <v>48</v>
      </c>
      <c r="D8" s="31" t="s">
        <v>15</v>
      </c>
      <c r="E8" s="31" t="s">
        <v>70</v>
      </c>
      <c r="F8" s="31" t="s">
        <v>110</v>
      </c>
      <c r="G8" s="31" t="s">
        <v>18</v>
      </c>
      <c r="H8" s="31" t="s">
        <v>109</v>
      </c>
      <c r="I8" s="31" t="s">
        <v>17</v>
      </c>
      <c r="J8" s="31" t="s">
        <v>19</v>
      </c>
      <c r="K8" s="31" t="s">
        <v>245</v>
      </c>
      <c r="L8" s="31" t="s">
        <v>244</v>
      </c>
      <c r="M8" s="31" t="s">
        <v>118</v>
      </c>
      <c r="N8" s="31" t="s">
        <v>63</v>
      </c>
      <c r="O8" s="31" t="s">
        <v>192</v>
      </c>
      <c r="P8" s="32" t="s">
        <v>194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252</v>
      </c>
      <c r="L9" s="33"/>
      <c r="M9" s="33" t="s">
        <v>248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243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251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189</v>
      </c>
      <c r="C1" s="80" t="s" vm="1">
        <v>262</v>
      </c>
    </row>
    <row r="2" spans="2:65">
      <c r="B2" s="58" t="s">
        <v>188</v>
      </c>
      <c r="C2" s="80" t="s">
        <v>263</v>
      </c>
    </row>
    <row r="3" spans="2:65">
      <c r="B3" s="58" t="s">
        <v>190</v>
      </c>
      <c r="C3" s="80" t="s">
        <v>264</v>
      </c>
    </row>
    <row r="4" spans="2:65">
      <c r="B4" s="58" t="s">
        <v>191</v>
      </c>
      <c r="C4" s="80">
        <v>9454</v>
      </c>
    </row>
    <row r="6" spans="2:65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65" ht="26.25" customHeight="1">
      <c r="B7" s="164" t="s">
        <v>95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65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110</v>
      </c>
      <c r="J8" s="31" t="s">
        <v>18</v>
      </c>
      <c r="K8" s="31" t="s">
        <v>109</v>
      </c>
      <c r="L8" s="31" t="s">
        <v>17</v>
      </c>
      <c r="M8" s="73" t="s">
        <v>19</v>
      </c>
      <c r="N8" s="31" t="s">
        <v>245</v>
      </c>
      <c r="O8" s="31" t="s">
        <v>244</v>
      </c>
      <c r="P8" s="31" t="s">
        <v>118</v>
      </c>
      <c r="Q8" s="31" t="s">
        <v>63</v>
      </c>
      <c r="R8" s="31" t="s">
        <v>192</v>
      </c>
      <c r="S8" s="32" t="s">
        <v>194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252</v>
      </c>
      <c r="O9" s="33"/>
      <c r="P9" s="33" t="s">
        <v>248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1" t="s">
        <v>123</v>
      </c>
      <c r="S10" s="21" t="s">
        <v>195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26" style="2" bestFit="1" customWidth="1"/>
    <col min="3" max="3" width="46.14062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189</v>
      </c>
      <c r="C1" s="80" t="s" vm="1">
        <v>262</v>
      </c>
    </row>
    <row r="2" spans="2:81">
      <c r="B2" s="58" t="s">
        <v>188</v>
      </c>
      <c r="C2" s="80" t="s">
        <v>263</v>
      </c>
    </row>
    <row r="3" spans="2:81">
      <c r="B3" s="58" t="s">
        <v>190</v>
      </c>
      <c r="C3" s="80" t="s">
        <v>264</v>
      </c>
    </row>
    <row r="4" spans="2:81">
      <c r="B4" s="58" t="s">
        <v>191</v>
      </c>
      <c r="C4" s="80">
        <v>9454</v>
      </c>
    </row>
    <row r="6" spans="2:81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81" ht="26.25" customHeight="1">
      <c r="B7" s="164" t="s">
        <v>96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81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110</v>
      </c>
      <c r="J8" s="31" t="s">
        <v>18</v>
      </c>
      <c r="K8" s="31" t="s">
        <v>109</v>
      </c>
      <c r="L8" s="31" t="s">
        <v>17</v>
      </c>
      <c r="M8" s="73" t="s">
        <v>19</v>
      </c>
      <c r="N8" s="73" t="s">
        <v>245</v>
      </c>
      <c r="O8" s="31" t="s">
        <v>244</v>
      </c>
      <c r="P8" s="31" t="s">
        <v>118</v>
      </c>
      <c r="Q8" s="31" t="s">
        <v>63</v>
      </c>
      <c r="R8" s="31" t="s">
        <v>192</v>
      </c>
      <c r="S8" s="32" t="s">
        <v>194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252</v>
      </c>
      <c r="O9" s="33"/>
      <c r="P9" s="33" t="s">
        <v>248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21" t="s">
        <v>195</v>
      </c>
      <c r="T10" s="5"/>
      <c r="BZ10" s="1"/>
    </row>
    <row r="11" spans="2:81" s="4" customFormat="1" ht="18" customHeight="1">
      <c r="B11" s="130" t="s">
        <v>55</v>
      </c>
      <c r="C11" s="84"/>
      <c r="D11" s="84"/>
      <c r="E11" s="84"/>
      <c r="F11" s="84"/>
      <c r="G11" s="84"/>
      <c r="H11" s="84"/>
      <c r="I11" s="84"/>
      <c r="J11" s="95">
        <v>7.2916397632077619</v>
      </c>
      <c r="K11" s="84"/>
      <c r="L11" s="84"/>
      <c r="M11" s="94">
        <v>1.4916604348655009E-2</v>
      </c>
      <c r="N11" s="93"/>
      <c r="O11" s="95"/>
      <c r="P11" s="93">
        <v>156.3058</v>
      </c>
      <c r="Q11" s="84"/>
      <c r="R11" s="94">
        <v>1</v>
      </c>
      <c r="S11" s="94">
        <f>P11/'סכום נכסי הקרן'!$C$42</f>
        <v>3.6446777107053152E-3</v>
      </c>
      <c r="T11" s="144"/>
      <c r="BZ11" s="102"/>
      <c r="CC11" s="102"/>
    </row>
    <row r="12" spans="2:81" s="102" customFormat="1" ht="17.25" customHeight="1">
      <c r="B12" s="131" t="s">
        <v>241</v>
      </c>
      <c r="C12" s="84"/>
      <c r="D12" s="84"/>
      <c r="E12" s="84"/>
      <c r="F12" s="84"/>
      <c r="G12" s="84"/>
      <c r="H12" s="84"/>
      <c r="I12" s="84"/>
      <c r="J12" s="95">
        <v>7.2916397632077619</v>
      </c>
      <c r="K12" s="84"/>
      <c r="L12" s="84"/>
      <c r="M12" s="94">
        <v>1.4916604348655009E-2</v>
      </c>
      <c r="N12" s="93"/>
      <c r="O12" s="95"/>
      <c r="P12" s="93">
        <v>156.3058</v>
      </c>
      <c r="Q12" s="84"/>
      <c r="R12" s="94">
        <v>1</v>
      </c>
      <c r="S12" s="94">
        <f>P12/'סכום נכסי הקרן'!$C$42</f>
        <v>3.6446777107053152E-3</v>
      </c>
      <c r="T12" s="142"/>
    </row>
    <row r="13" spans="2:81">
      <c r="B13" s="109" t="s">
        <v>64</v>
      </c>
      <c r="C13" s="84"/>
      <c r="D13" s="84"/>
      <c r="E13" s="84"/>
      <c r="F13" s="84"/>
      <c r="G13" s="84"/>
      <c r="H13" s="84"/>
      <c r="I13" s="84"/>
      <c r="J13" s="95">
        <v>8.1009696853136894</v>
      </c>
      <c r="K13" s="84"/>
      <c r="L13" s="84"/>
      <c r="M13" s="94">
        <v>1.1832025292251778E-2</v>
      </c>
      <c r="N13" s="93"/>
      <c r="O13" s="95"/>
      <c r="P13" s="93">
        <v>116.78201</v>
      </c>
      <c r="Q13" s="84"/>
      <c r="R13" s="94">
        <v>0.74713804606099066</v>
      </c>
      <c r="S13" s="94">
        <f>P13/'סכום נכסי הקרן'!$C$42</f>
        <v>2.7230773832984138E-3</v>
      </c>
      <c r="T13" s="141"/>
    </row>
    <row r="14" spans="2:81">
      <c r="B14" s="110" t="s">
        <v>1884</v>
      </c>
      <c r="C14" s="86" t="s">
        <v>1885</v>
      </c>
      <c r="D14" s="99" t="s">
        <v>1886</v>
      </c>
      <c r="E14" s="86" t="s">
        <v>382</v>
      </c>
      <c r="F14" s="99" t="s">
        <v>383</v>
      </c>
      <c r="G14" s="86" t="s">
        <v>355</v>
      </c>
      <c r="H14" s="86" t="s">
        <v>356</v>
      </c>
      <c r="I14" s="114">
        <v>43038</v>
      </c>
      <c r="J14" s="98">
        <v>11.450000000000003</v>
      </c>
      <c r="K14" s="99" t="s">
        <v>174</v>
      </c>
      <c r="L14" s="100">
        <v>4.0999999999999995E-2</v>
      </c>
      <c r="M14" s="97">
        <v>1.7600000000000001E-2</v>
      </c>
      <c r="N14" s="96">
        <v>53543.35</v>
      </c>
      <c r="O14" s="98">
        <v>139.47999999999999</v>
      </c>
      <c r="P14" s="96">
        <v>74.682280000000006</v>
      </c>
      <c r="Q14" s="97">
        <v>1.2287521500824723E-5</v>
      </c>
      <c r="R14" s="97">
        <v>0.47779596150622694</v>
      </c>
      <c r="S14" s="97">
        <f>P14/'סכום נכסי הקרן'!$C$42</f>
        <v>1.7414122911667599E-3</v>
      </c>
      <c r="T14" s="141"/>
    </row>
    <row r="15" spans="2:81">
      <c r="B15" s="110" t="s">
        <v>1887</v>
      </c>
      <c r="C15" s="86" t="s">
        <v>1888</v>
      </c>
      <c r="D15" s="99" t="s">
        <v>1886</v>
      </c>
      <c r="E15" s="86" t="s">
        <v>486</v>
      </c>
      <c r="F15" s="99" t="s">
        <v>487</v>
      </c>
      <c r="G15" s="86" t="s">
        <v>436</v>
      </c>
      <c r="H15" s="86" t="s">
        <v>170</v>
      </c>
      <c r="I15" s="114">
        <v>42935</v>
      </c>
      <c r="J15" s="98">
        <v>2.1599999999999997</v>
      </c>
      <c r="K15" s="99" t="s">
        <v>174</v>
      </c>
      <c r="L15" s="100">
        <v>0.06</v>
      </c>
      <c r="M15" s="97">
        <v>1.5999999999999999E-3</v>
      </c>
      <c r="N15" s="96">
        <v>33864</v>
      </c>
      <c r="O15" s="98">
        <v>124.32</v>
      </c>
      <c r="P15" s="96">
        <v>42.099730000000001</v>
      </c>
      <c r="Q15" s="97">
        <v>9.1505805824504938E-6</v>
      </c>
      <c r="R15" s="97">
        <v>0.26934208455476383</v>
      </c>
      <c r="S15" s="97">
        <f>P15/'סכום נכסי הקרן'!$C$42</f>
        <v>9.8166509213165392E-4</v>
      </c>
      <c r="T15" s="141"/>
    </row>
    <row r="16" spans="2:81">
      <c r="B16" s="111"/>
      <c r="C16" s="86"/>
      <c r="D16" s="86"/>
      <c r="E16" s="86"/>
      <c r="F16" s="86"/>
      <c r="G16" s="86"/>
      <c r="H16" s="86"/>
      <c r="I16" s="86"/>
      <c r="J16" s="98"/>
      <c r="K16" s="86"/>
      <c r="L16" s="86"/>
      <c r="M16" s="97"/>
      <c r="N16" s="96"/>
      <c r="O16" s="98"/>
      <c r="P16" s="86"/>
      <c r="Q16" s="86"/>
      <c r="R16" s="97"/>
      <c r="S16" s="86"/>
      <c r="T16" s="141"/>
    </row>
    <row r="17" spans="2:20">
      <c r="B17" s="109" t="s">
        <v>65</v>
      </c>
      <c r="C17" s="84"/>
      <c r="D17" s="84"/>
      <c r="E17" s="84"/>
      <c r="F17" s="84"/>
      <c r="G17" s="84"/>
      <c r="H17" s="84"/>
      <c r="I17" s="84"/>
      <c r="J17" s="95">
        <v>5.1085037914517173</v>
      </c>
      <c r="K17" s="84"/>
      <c r="L17" s="84"/>
      <c r="M17" s="94">
        <v>2.351613294904881E-2</v>
      </c>
      <c r="N17" s="93"/>
      <c r="O17" s="95"/>
      <c r="P17" s="93">
        <v>37.423660000000005</v>
      </c>
      <c r="Q17" s="84"/>
      <c r="R17" s="94">
        <v>0.23942592021537271</v>
      </c>
      <c r="S17" s="94">
        <f>P17/'סכום נכסי הקרן'!$C$42</f>
        <v>8.72630314774078E-4</v>
      </c>
      <c r="T17" s="141"/>
    </row>
    <row r="18" spans="2:20">
      <c r="B18" s="110" t="s">
        <v>1889</v>
      </c>
      <c r="C18" s="86" t="s">
        <v>1890</v>
      </c>
      <c r="D18" s="99" t="s">
        <v>1886</v>
      </c>
      <c r="E18" s="86" t="s">
        <v>1891</v>
      </c>
      <c r="F18" s="99" t="s">
        <v>383</v>
      </c>
      <c r="G18" s="86" t="s">
        <v>355</v>
      </c>
      <c r="H18" s="86" t="s">
        <v>170</v>
      </c>
      <c r="I18" s="114">
        <v>43636</v>
      </c>
      <c r="J18" s="98">
        <v>7.06</v>
      </c>
      <c r="K18" s="99" t="s">
        <v>174</v>
      </c>
      <c r="L18" s="100">
        <v>3.7400000000000003E-2</v>
      </c>
      <c r="M18" s="97">
        <v>2.4799999999999999E-2</v>
      </c>
      <c r="N18" s="96">
        <v>6440</v>
      </c>
      <c r="O18" s="98">
        <v>110.29</v>
      </c>
      <c r="P18" s="96">
        <v>7.1026800000000003</v>
      </c>
      <c r="Q18" s="97">
        <v>1.2503446213824462E-5</v>
      </c>
      <c r="R18" s="97">
        <v>4.5440924137172135E-2</v>
      </c>
      <c r="S18" s="97">
        <f>P18/'סכום נכסי הקרן'!$C$42</f>
        <v>1.6561752335660242E-4</v>
      </c>
      <c r="T18" s="141"/>
    </row>
    <row r="19" spans="2:20">
      <c r="B19" s="110" t="s">
        <v>1892</v>
      </c>
      <c r="C19" s="86" t="s">
        <v>1893</v>
      </c>
      <c r="D19" s="99" t="s">
        <v>1886</v>
      </c>
      <c r="E19" s="86" t="s">
        <v>1891</v>
      </c>
      <c r="F19" s="99" t="s">
        <v>383</v>
      </c>
      <c r="G19" s="86" t="s">
        <v>355</v>
      </c>
      <c r="H19" s="86" t="s">
        <v>170</v>
      </c>
      <c r="I19" s="114">
        <v>43124</v>
      </c>
      <c r="J19" s="98">
        <v>3.54</v>
      </c>
      <c r="K19" s="99" t="s">
        <v>174</v>
      </c>
      <c r="L19" s="100">
        <v>2.5000000000000001E-2</v>
      </c>
      <c r="M19" s="97">
        <v>1.55E-2</v>
      </c>
      <c r="N19" s="96">
        <v>4541</v>
      </c>
      <c r="O19" s="98">
        <v>104.14</v>
      </c>
      <c r="P19" s="96">
        <v>4.7290000000000001</v>
      </c>
      <c r="Q19" s="97">
        <v>6.2608921047406852E-6</v>
      </c>
      <c r="R19" s="97">
        <v>3.0254795407464088E-2</v>
      </c>
      <c r="S19" s="97">
        <f>P19/'סכום נכסי הקרן'!$C$42</f>
        <v>1.1026897846353388E-4</v>
      </c>
      <c r="T19" s="141"/>
    </row>
    <row r="20" spans="2:20">
      <c r="B20" s="110" t="s">
        <v>1894</v>
      </c>
      <c r="C20" s="86" t="s">
        <v>1895</v>
      </c>
      <c r="D20" s="99" t="s">
        <v>1886</v>
      </c>
      <c r="E20" s="86" t="s">
        <v>1896</v>
      </c>
      <c r="F20" s="99" t="s">
        <v>402</v>
      </c>
      <c r="G20" s="86" t="s">
        <v>436</v>
      </c>
      <c r="H20" s="86" t="s">
        <v>170</v>
      </c>
      <c r="I20" s="114">
        <v>42936</v>
      </c>
      <c r="J20" s="98">
        <v>5.3400000000000007</v>
      </c>
      <c r="K20" s="99" t="s">
        <v>174</v>
      </c>
      <c r="L20" s="100">
        <v>3.1E-2</v>
      </c>
      <c r="M20" s="97">
        <v>2.2500000000000006E-2</v>
      </c>
      <c r="N20" s="96">
        <v>9494.06</v>
      </c>
      <c r="O20" s="98">
        <v>104.66</v>
      </c>
      <c r="P20" s="96">
        <v>9.9364799999999995</v>
      </c>
      <c r="Q20" s="97">
        <v>1.4158498768979699E-5</v>
      </c>
      <c r="R20" s="97">
        <v>6.3570769606758032E-2</v>
      </c>
      <c r="S20" s="97">
        <f>P20/'סכום נכסי הקרן'!$C$42</f>
        <v>2.3169496703813388E-4</v>
      </c>
      <c r="T20" s="141"/>
    </row>
    <row r="21" spans="2:20">
      <c r="B21" s="110" t="s">
        <v>1897</v>
      </c>
      <c r="C21" s="86" t="s">
        <v>1898</v>
      </c>
      <c r="D21" s="99" t="s">
        <v>1886</v>
      </c>
      <c r="E21" s="86" t="s">
        <v>1899</v>
      </c>
      <c r="F21" s="99" t="s">
        <v>402</v>
      </c>
      <c r="G21" s="86" t="s">
        <v>632</v>
      </c>
      <c r="H21" s="86" t="s">
        <v>356</v>
      </c>
      <c r="I21" s="114">
        <v>43312</v>
      </c>
      <c r="J21" s="98">
        <v>4.55</v>
      </c>
      <c r="K21" s="99" t="s">
        <v>174</v>
      </c>
      <c r="L21" s="100">
        <v>3.5499999999999997E-2</v>
      </c>
      <c r="M21" s="97">
        <v>2.6000000000000002E-2</v>
      </c>
      <c r="N21" s="96">
        <v>15000</v>
      </c>
      <c r="O21" s="98">
        <v>104.37</v>
      </c>
      <c r="P21" s="96">
        <v>15.6555</v>
      </c>
      <c r="Q21" s="97">
        <v>4.6875000000000001E-5</v>
      </c>
      <c r="R21" s="97">
        <v>0.10015943106397843</v>
      </c>
      <c r="S21" s="97">
        <f>P21/'סכום נכסי הקרן'!$C$42</f>
        <v>3.650488459158077E-4</v>
      </c>
      <c r="T21" s="141"/>
    </row>
    <row r="22" spans="2:20">
      <c r="B22" s="111"/>
      <c r="C22" s="86"/>
      <c r="D22" s="86"/>
      <c r="E22" s="86"/>
      <c r="F22" s="86"/>
      <c r="G22" s="86"/>
      <c r="H22" s="86"/>
      <c r="I22" s="86"/>
      <c r="J22" s="98"/>
      <c r="K22" s="86"/>
      <c r="L22" s="86"/>
      <c r="M22" s="97"/>
      <c r="N22" s="96"/>
      <c r="O22" s="98"/>
      <c r="P22" s="86"/>
      <c r="Q22" s="86"/>
      <c r="R22" s="97"/>
      <c r="S22" s="86"/>
      <c r="T22" s="141"/>
    </row>
    <row r="23" spans="2:20">
      <c r="B23" s="109" t="s">
        <v>50</v>
      </c>
      <c r="C23" s="84"/>
      <c r="D23" s="84"/>
      <c r="E23" s="84"/>
      <c r="F23" s="84"/>
      <c r="G23" s="84"/>
      <c r="H23" s="84"/>
      <c r="I23" s="84"/>
      <c r="J23" s="95">
        <v>1.19</v>
      </c>
      <c r="K23" s="84"/>
      <c r="L23" s="84"/>
      <c r="M23" s="94">
        <v>3.32E-2</v>
      </c>
      <c r="N23" s="93"/>
      <c r="O23" s="95"/>
      <c r="P23" s="93">
        <v>2.1001300000000001</v>
      </c>
      <c r="Q23" s="84"/>
      <c r="R23" s="94">
        <v>1.3436033723636614E-2</v>
      </c>
      <c r="S23" s="94">
        <f>P23/'סכום נכסי הקרן'!$C$42</f>
        <v>4.8970012632823309E-5</v>
      </c>
      <c r="T23" s="141"/>
    </row>
    <row r="24" spans="2:20">
      <c r="B24" s="110" t="s">
        <v>1900</v>
      </c>
      <c r="C24" s="86" t="s">
        <v>1901</v>
      </c>
      <c r="D24" s="99" t="s">
        <v>1886</v>
      </c>
      <c r="E24" s="86" t="s">
        <v>1182</v>
      </c>
      <c r="F24" s="99" t="s">
        <v>200</v>
      </c>
      <c r="G24" s="86" t="s">
        <v>532</v>
      </c>
      <c r="H24" s="86" t="s">
        <v>356</v>
      </c>
      <c r="I24" s="114">
        <v>42954</v>
      </c>
      <c r="J24" s="98">
        <v>1.19</v>
      </c>
      <c r="K24" s="99" t="s">
        <v>173</v>
      </c>
      <c r="L24" s="100">
        <v>3.7000000000000005E-2</v>
      </c>
      <c r="M24" s="97">
        <v>3.32E-2</v>
      </c>
      <c r="N24" s="96">
        <v>580</v>
      </c>
      <c r="O24" s="98">
        <v>101.54</v>
      </c>
      <c r="P24" s="96">
        <v>2.1001300000000001</v>
      </c>
      <c r="Q24" s="97">
        <v>8.6304386643652169E-6</v>
      </c>
      <c r="R24" s="97">
        <v>1.3436033723636614E-2</v>
      </c>
      <c r="S24" s="97">
        <f>P24/'סכום נכסי הקרן'!$C$42</f>
        <v>4.8970012632823309E-5</v>
      </c>
      <c r="T24" s="141"/>
    </row>
    <row r="25" spans="2:20">
      <c r="B25" s="112"/>
      <c r="C25" s="113"/>
      <c r="D25" s="113"/>
      <c r="E25" s="113"/>
      <c r="F25" s="113"/>
      <c r="G25" s="113"/>
      <c r="H25" s="113"/>
      <c r="I25" s="113"/>
      <c r="J25" s="115"/>
      <c r="K25" s="113"/>
      <c r="L25" s="113"/>
      <c r="M25" s="116"/>
      <c r="N25" s="117"/>
      <c r="O25" s="115"/>
      <c r="P25" s="113"/>
      <c r="Q25" s="113"/>
      <c r="R25" s="116"/>
      <c r="S25" s="113"/>
      <c r="T25" s="141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20">
      <c r="B28" s="101" t="s">
        <v>261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20">
      <c r="B29" s="101" t="s">
        <v>121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20">
      <c r="B30" s="101" t="s">
        <v>243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20">
      <c r="B31" s="101" t="s">
        <v>251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27 B32:B124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189</v>
      </c>
      <c r="C1" s="80" t="s" vm="1">
        <v>262</v>
      </c>
    </row>
    <row r="2" spans="2:98">
      <c r="B2" s="58" t="s">
        <v>188</v>
      </c>
      <c r="C2" s="80" t="s">
        <v>263</v>
      </c>
    </row>
    <row r="3" spans="2:98">
      <c r="B3" s="58" t="s">
        <v>190</v>
      </c>
      <c r="C3" s="80" t="s">
        <v>264</v>
      </c>
    </row>
    <row r="4" spans="2:98">
      <c r="B4" s="58" t="s">
        <v>191</v>
      </c>
      <c r="C4" s="80">
        <v>9454</v>
      </c>
    </row>
    <row r="6" spans="2:98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2:98" ht="26.25" customHeight="1">
      <c r="B7" s="164" t="s">
        <v>97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</row>
    <row r="8" spans="2:98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69</v>
      </c>
      <c r="G8" s="31" t="s">
        <v>109</v>
      </c>
      <c r="H8" s="31" t="s">
        <v>245</v>
      </c>
      <c r="I8" s="31" t="s">
        <v>244</v>
      </c>
      <c r="J8" s="31" t="s">
        <v>118</v>
      </c>
      <c r="K8" s="31" t="s">
        <v>63</v>
      </c>
      <c r="L8" s="31" t="s">
        <v>192</v>
      </c>
      <c r="M8" s="32" t="s">
        <v>194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252</v>
      </c>
      <c r="I9" s="33"/>
      <c r="J9" s="33" t="s">
        <v>248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189</v>
      </c>
      <c r="C1" s="80" t="s" vm="1">
        <v>262</v>
      </c>
    </row>
    <row r="2" spans="2:55">
      <c r="B2" s="58" t="s">
        <v>188</v>
      </c>
      <c r="C2" s="80" t="s">
        <v>263</v>
      </c>
    </row>
    <row r="3" spans="2:55">
      <c r="B3" s="58" t="s">
        <v>190</v>
      </c>
      <c r="C3" s="80" t="s">
        <v>264</v>
      </c>
    </row>
    <row r="4" spans="2:55">
      <c r="B4" s="58" t="s">
        <v>191</v>
      </c>
      <c r="C4" s="80">
        <v>9454</v>
      </c>
    </row>
    <row r="6" spans="2:55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5" ht="26.25" customHeight="1">
      <c r="B7" s="164" t="s">
        <v>104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5" s="3" customFormat="1" ht="78.75">
      <c r="B8" s="23" t="s">
        <v>125</v>
      </c>
      <c r="C8" s="31" t="s">
        <v>48</v>
      </c>
      <c r="D8" s="31" t="s">
        <v>109</v>
      </c>
      <c r="E8" s="31" t="s">
        <v>110</v>
      </c>
      <c r="F8" s="31" t="s">
        <v>245</v>
      </c>
      <c r="G8" s="31" t="s">
        <v>244</v>
      </c>
      <c r="H8" s="31" t="s">
        <v>118</v>
      </c>
      <c r="I8" s="31" t="s">
        <v>63</v>
      </c>
      <c r="J8" s="31" t="s">
        <v>192</v>
      </c>
      <c r="K8" s="32" t="s">
        <v>194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252</v>
      </c>
      <c r="G9" s="33"/>
      <c r="H9" s="33" t="s">
        <v>248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243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251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189</v>
      </c>
      <c r="C1" s="80" t="s" vm="1">
        <v>262</v>
      </c>
    </row>
    <row r="2" spans="2:59">
      <c r="B2" s="58" t="s">
        <v>188</v>
      </c>
      <c r="C2" s="80" t="s">
        <v>263</v>
      </c>
    </row>
    <row r="3" spans="2:59">
      <c r="B3" s="58" t="s">
        <v>190</v>
      </c>
      <c r="C3" s="80" t="s">
        <v>264</v>
      </c>
    </row>
    <row r="4" spans="2:59">
      <c r="B4" s="58" t="s">
        <v>191</v>
      </c>
      <c r="C4" s="80">
        <v>9454</v>
      </c>
    </row>
    <row r="6" spans="2:59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9" ht="26.25" customHeight="1">
      <c r="B7" s="164" t="s">
        <v>105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9" s="3" customFormat="1" ht="78.75">
      <c r="B8" s="23" t="s">
        <v>125</v>
      </c>
      <c r="C8" s="31" t="s">
        <v>48</v>
      </c>
      <c r="D8" s="31" t="s">
        <v>69</v>
      </c>
      <c r="E8" s="31" t="s">
        <v>109</v>
      </c>
      <c r="F8" s="31" t="s">
        <v>110</v>
      </c>
      <c r="G8" s="31" t="s">
        <v>245</v>
      </c>
      <c r="H8" s="31" t="s">
        <v>244</v>
      </c>
      <c r="I8" s="31" t="s">
        <v>118</v>
      </c>
      <c r="J8" s="31" t="s">
        <v>63</v>
      </c>
      <c r="K8" s="31" t="s">
        <v>192</v>
      </c>
      <c r="L8" s="32" t="s">
        <v>194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252</v>
      </c>
      <c r="H9" s="17"/>
      <c r="I9" s="17" t="s">
        <v>248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18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18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92</v>
      </c>
      <c r="C6" s="14" t="s">
        <v>48</v>
      </c>
      <c r="E6" s="14" t="s">
        <v>126</v>
      </c>
      <c r="I6" s="14" t="s">
        <v>15</v>
      </c>
      <c r="J6" s="14" t="s">
        <v>70</v>
      </c>
      <c r="M6" s="14" t="s">
        <v>109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94</v>
      </c>
      <c r="C8" s="31" t="s">
        <v>48</v>
      </c>
      <c r="D8" s="31" t="s">
        <v>129</v>
      </c>
      <c r="I8" s="31" t="s">
        <v>15</v>
      </c>
      <c r="J8" s="31" t="s">
        <v>70</v>
      </c>
      <c r="K8" s="31" t="s">
        <v>110</v>
      </c>
      <c r="L8" s="31" t="s">
        <v>18</v>
      </c>
      <c r="M8" s="31" t="s">
        <v>109</v>
      </c>
      <c r="Q8" s="31" t="s">
        <v>17</v>
      </c>
      <c r="R8" s="31" t="s">
        <v>19</v>
      </c>
      <c r="S8" s="31" t="s">
        <v>0</v>
      </c>
      <c r="T8" s="31" t="s">
        <v>113</v>
      </c>
      <c r="U8" s="31" t="s">
        <v>66</v>
      </c>
      <c r="V8" s="31" t="s">
        <v>63</v>
      </c>
      <c r="W8" s="32" t="s">
        <v>120</v>
      </c>
    </row>
    <row r="9" spans="2:25" ht="31.5">
      <c r="B9" s="50" t="str">
        <f>'תעודות חוב מסחריות '!B7:T7</f>
        <v>2. תעודות חוב מסחריות</v>
      </c>
      <c r="C9" s="14" t="s">
        <v>48</v>
      </c>
      <c r="D9" s="14" t="s">
        <v>129</v>
      </c>
      <c r="E9" s="43" t="s">
        <v>126</v>
      </c>
      <c r="G9" s="14" t="s">
        <v>69</v>
      </c>
      <c r="I9" s="14" t="s">
        <v>15</v>
      </c>
      <c r="J9" s="14" t="s">
        <v>70</v>
      </c>
      <c r="K9" s="14" t="s">
        <v>110</v>
      </c>
      <c r="L9" s="14" t="s">
        <v>18</v>
      </c>
      <c r="M9" s="14" t="s">
        <v>109</v>
      </c>
      <c r="Q9" s="14" t="s">
        <v>17</v>
      </c>
      <c r="R9" s="14" t="s">
        <v>19</v>
      </c>
      <c r="S9" s="14" t="s">
        <v>0</v>
      </c>
      <c r="T9" s="14" t="s">
        <v>113</v>
      </c>
      <c r="U9" s="14" t="s">
        <v>66</v>
      </c>
      <c r="V9" s="14" t="s">
        <v>63</v>
      </c>
      <c r="W9" s="40" t="s">
        <v>120</v>
      </c>
    </row>
    <row r="10" spans="2:25" ht="31.5">
      <c r="B10" s="50" t="str">
        <f>'אג"ח קונצרני'!B7:U7</f>
        <v>3. אג"ח קונצרני</v>
      </c>
      <c r="C10" s="31" t="s">
        <v>48</v>
      </c>
      <c r="D10" s="14" t="s">
        <v>129</v>
      </c>
      <c r="E10" s="43" t="s">
        <v>126</v>
      </c>
      <c r="G10" s="31" t="s">
        <v>69</v>
      </c>
      <c r="I10" s="31" t="s">
        <v>15</v>
      </c>
      <c r="J10" s="31" t="s">
        <v>70</v>
      </c>
      <c r="K10" s="31" t="s">
        <v>110</v>
      </c>
      <c r="L10" s="31" t="s">
        <v>18</v>
      </c>
      <c r="M10" s="31" t="s">
        <v>109</v>
      </c>
      <c r="Q10" s="31" t="s">
        <v>17</v>
      </c>
      <c r="R10" s="31" t="s">
        <v>19</v>
      </c>
      <c r="S10" s="31" t="s">
        <v>0</v>
      </c>
      <c r="T10" s="31" t="s">
        <v>113</v>
      </c>
      <c r="U10" s="31" t="s">
        <v>66</v>
      </c>
      <c r="V10" s="14" t="s">
        <v>63</v>
      </c>
      <c r="W10" s="32" t="s">
        <v>120</v>
      </c>
    </row>
    <row r="11" spans="2:25" ht="31.5">
      <c r="B11" s="50" t="str">
        <f>מניות!B7</f>
        <v>4. מניות</v>
      </c>
      <c r="C11" s="31" t="s">
        <v>48</v>
      </c>
      <c r="D11" s="14" t="s">
        <v>129</v>
      </c>
      <c r="E11" s="43" t="s">
        <v>126</v>
      </c>
      <c r="H11" s="31" t="s">
        <v>109</v>
      </c>
      <c r="S11" s="31" t="s">
        <v>0</v>
      </c>
      <c r="T11" s="14" t="s">
        <v>113</v>
      </c>
      <c r="U11" s="14" t="s">
        <v>66</v>
      </c>
      <c r="V11" s="14" t="s">
        <v>63</v>
      </c>
      <c r="W11" s="15" t="s">
        <v>120</v>
      </c>
    </row>
    <row r="12" spans="2:25" ht="31.5">
      <c r="B12" s="50" t="str">
        <f>'תעודות סל'!B7:N7</f>
        <v>5. תעודות סל</v>
      </c>
      <c r="C12" s="31" t="s">
        <v>48</v>
      </c>
      <c r="D12" s="14" t="s">
        <v>129</v>
      </c>
      <c r="E12" s="43" t="s">
        <v>126</v>
      </c>
      <c r="H12" s="31" t="s">
        <v>109</v>
      </c>
      <c r="S12" s="31" t="s">
        <v>0</v>
      </c>
      <c r="T12" s="31" t="s">
        <v>113</v>
      </c>
      <c r="U12" s="31" t="s">
        <v>66</v>
      </c>
      <c r="V12" s="31" t="s">
        <v>63</v>
      </c>
      <c r="W12" s="32" t="s">
        <v>120</v>
      </c>
    </row>
    <row r="13" spans="2:25" ht="31.5">
      <c r="B13" s="50" t="str">
        <f>'קרנות נאמנות'!B7:O7</f>
        <v>6. קרנות נאמנות</v>
      </c>
      <c r="C13" s="31" t="s">
        <v>48</v>
      </c>
      <c r="D13" s="31" t="s">
        <v>129</v>
      </c>
      <c r="G13" s="31" t="s">
        <v>69</v>
      </c>
      <c r="H13" s="31" t="s">
        <v>109</v>
      </c>
      <c r="S13" s="31" t="s">
        <v>0</v>
      </c>
      <c r="T13" s="31" t="s">
        <v>113</v>
      </c>
      <c r="U13" s="31" t="s">
        <v>66</v>
      </c>
      <c r="V13" s="31" t="s">
        <v>63</v>
      </c>
      <c r="W13" s="32" t="s">
        <v>120</v>
      </c>
    </row>
    <row r="14" spans="2:25" ht="31.5">
      <c r="B14" s="50" t="str">
        <f>'כתבי אופציה'!B7:L7</f>
        <v>7. כתבי אופציה</v>
      </c>
      <c r="C14" s="31" t="s">
        <v>48</v>
      </c>
      <c r="D14" s="31" t="s">
        <v>129</v>
      </c>
      <c r="G14" s="31" t="s">
        <v>69</v>
      </c>
      <c r="H14" s="31" t="s">
        <v>109</v>
      </c>
      <c r="S14" s="31" t="s">
        <v>0</v>
      </c>
      <c r="T14" s="31" t="s">
        <v>113</v>
      </c>
      <c r="U14" s="31" t="s">
        <v>66</v>
      </c>
      <c r="V14" s="31" t="s">
        <v>63</v>
      </c>
      <c r="W14" s="32" t="s">
        <v>120</v>
      </c>
    </row>
    <row r="15" spans="2:25" ht="31.5">
      <c r="B15" s="50" t="str">
        <f>אופציות!B7</f>
        <v>8. אופציות</v>
      </c>
      <c r="C15" s="31" t="s">
        <v>48</v>
      </c>
      <c r="D15" s="31" t="s">
        <v>129</v>
      </c>
      <c r="G15" s="31" t="s">
        <v>69</v>
      </c>
      <c r="H15" s="31" t="s">
        <v>109</v>
      </c>
      <c r="S15" s="31" t="s">
        <v>0</v>
      </c>
      <c r="T15" s="31" t="s">
        <v>113</v>
      </c>
      <c r="U15" s="31" t="s">
        <v>66</v>
      </c>
      <c r="V15" s="31" t="s">
        <v>63</v>
      </c>
      <c r="W15" s="32" t="s">
        <v>120</v>
      </c>
    </row>
    <row r="16" spans="2:25" ht="31.5">
      <c r="B16" s="50" t="str">
        <f>'חוזים עתידיים'!B7:I7</f>
        <v>9. חוזים עתידיים</v>
      </c>
      <c r="C16" s="31" t="s">
        <v>48</v>
      </c>
      <c r="D16" s="31" t="s">
        <v>129</v>
      </c>
      <c r="G16" s="31" t="s">
        <v>69</v>
      </c>
      <c r="H16" s="31" t="s">
        <v>109</v>
      </c>
      <c r="S16" s="31" t="s">
        <v>0</v>
      </c>
      <c r="T16" s="32" t="s">
        <v>113</v>
      </c>
    </row>
    <row r="17" spans="2:25" ht="31.5">
      <c r="B17" s="50" t="str">
        <f>'מוצרים מובנים'!B7:Q7</f>
        <v>10. מוצרים מובנים</v>
      </c>
      <c r="C17" s="31" t="s">
        <v>48</v>
      </c>
      <c r="F17" s="14" t="s">
        <v>54</v>
      </c>
      <c r="I17" s="31" t="s">
        <v>15</v>
      </c>
      <c r="J17" s="31" t="s">
        <v>70</v>
      </c>
      <c r="K17" s="31" t="s">
        <v>110</v>
      </c>
      <c r="L17" s="31" t="s">
        <v>18</v>
      </c>
      <c r="M17" s="31" t="s">
        <v>109</v>
      </c>
      <c r="Q17" s="31" t="s">
        <v>17</v>
      </c>
      <c r="R17" s="31" t="s">
        <v>19</v>
      </c>
      <c r="S17" s="31" t="s">
        <v>0</v>
      </c>
      <c r="T17" s="31" t="s">
        <v>113</v>
      </c>
      <c r="U17" s="31" t="s">
        <v>66</v>
      </c>
      <c r="V17" s="31" t="s">
        <v>63</v>
      </c>
      <c r="W17" s="32" t="s">
        <v>120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70</v>
      </c>
      <c r="K19" s="31" t="s">
        <v>110</v>
      </c>
      <c r="L19" s="31" t="s">
        <v>18</v>
      </c>
      <c r="M19" s="31" t="s">
        <v>109</v>
      </c>
      <c r="Q19" s="31" t="s">
        <v>17</v>
      </c>
      <c r="R19" s="31" t="s">
        <v>19</v>
      </c>
      <c r="S19" s="31" t="s">
        <v>0</v>
      </c>
      <c r="T19" s="31" t="s">
        <v>113</v>
      </c>
      <c r="U19" s="31" t="s">
        <v>118</v>
      </c>
      <c r="V19" s="31" t="s">
        <v>63</v>
      </c>
      <c r="W19" s="32" t="s">
        <v>120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48</v>
      </c>
      <c r="D20" s="43" t="s">
        <v>127</v>
      </c>
      <c r="E20" s="43" t="s">
        <v>126</v>
      </c>
      <c r="G20" s="31" t="s">
        <v>69</v>
      </c>
      <c r="I20" s="31" t="s">
        <v>15</v>
      </c>
      <c r="J20" s="31" t="s">
        <v>70</v>
      </c>
      <c r="K20" s="31" t="s">
        <v>110</v>
      </c>
      <c r="L20" s="31" t="s">
        <v>18</v>
      </c>
      <c r="M20" s="31" t="s">
        <v>109</v>
      </c>
      <c r="Q20" s="31" t="s">
        <v>17</v>
      </c>
      <c r="R20" s="31" t="s">
        <v>19</v>
      </c>
      <c r="S20" s="31" t="s">
        <v>0</v>
      </c>
      <c r="T20" s="31" t="s">
        <v>113</v>
      </c>
      <c r="U20" s="31" t="s">
        <v>118</v>
      </c>
      <c r="V20" s="31" t="s">
        <v>63</v>
      </c>
      <c r="W20" s="32" t="s">
        <v>120</v>
      </c>
    </row>
    <row r="21" spans="2:25" ht="31.5">
      <c r="B21" s="50" t="str">
        <f>'לא סחיר - אג"ח קונצרני'!B7:S7</f>
        <v>3. אג"ח קונצרני</v>
      </c>
      <c r="C21" s="31" t="s">
        <v>48</v>
      </c>
      <c r="D21" s="43" t="s">
        <v>127</v>
      </c>
      <c r="E21" s="43" t="s">
        <v>126</v>
      </c>
      <c r="G21" s="31" t="s">
        <v>69</v>
      </c>
      <c r="I21" s="31" t="s">
        <v>15</v>
      </c>
      <c r="J21" s="31" t="s">
        <v>70</v>
      </c>
      <c r="K21" s="31" t="s">
        <v>110</v>
      </c>
      <c r="L21" s="31" t="s">
        <v>18</v>
      </c>
      <c r="M21" s="31" t="s">
        <v>109</v>
      </c>
      <c r="Q21" s="31" t="s">
        <v>17</v>
      </c>
      <c r="R21" s="31" t="s">
        <v>19</v>
      </c>
      <c r="S21" s="31" t="s">
        <v>0</v>
      </c>
      <c r="T21" s="31" t="s">
        <v>113</v>
      </c>
      <c r="U21" s="31" t="s">
        <v>118</v>
      </c>
      <c r="V21" s="31" t="s">
        <v>63</v>
      </c>
      <c r="W21" s="32" t="s">
        <v>120</v>
      </c>
    </row>
    <row r="22" spans="2:25" ht="31.5">
      <c r="B22" s="50" t="str">
        <f>'לא סחיר - מניות'!B7:M7</f>
        <v>4. מניות</v>
      </c>
      <c r="C22" s="31" t="s">
        <v>48</v>
      </c>
      <c r="D22" s="43" t="s">
        <v>127</v>
      </c>
      <c r="E22" s="43" t="s">
        <v>126</v>
      </c>
      <c r="G22" s="31" t="s">
        <v>69</v>
      </c>
      <c r="H22" s="31" t="s">
        <v>109</v>
      </c>
      <c r="S22" s="31" t="s">
        <v>0</v>
      </c>
      <c r="T22" s="31" t="s">
        <v>113</v>
      </c>
      <c r="U22" s="31" t="s">
        <v>118</v>
      </c>
      <c r="V22" s="31" t="s">
        <v>63</v>
      </c>
      <c r="W22" s="32" t="s">
        <v>120</v>
      </c>
    </row>
    <row r="23" spans="2:25" ht="31.5">
      <c r="B23" s="50" t="str">
        <f>'לא סחיר - קרנות השקעה'!B7:K7</f>
        <v>5. קרנות השקעה</v>
      </c>
      <c r="C23" s="31" t="s">
        <v>48</v>
      </c>
      <c r="G23" s="31" t="s">
        <v>69</v>
      </c>
      <c r="H23" s="31" t="s">
        <v>109</v>
      </c>
      <c r="K23" s="31" t="s">
        <v>110</v>
      </c>
      <c r="S23" s="31" t="s">
        <v>0</v>
      </c>
      <c r="T23" s="31" t="s">
        <v>113</v>
      </c>
      <c r="U23" s="31" t="s">
        <v>118</v>
      </c>
      <c r="V23" s="31" t="s">
        <v>63</v>
      </c>
      <c r="W23" s="32" t="s">
        <v>120</v>
      </c>
    </row>
    <row r="24" spans="2:25" ht="31.5">
      <c r="B24" s="50" t="str">
        <f>'לא סחיר - כתבי אופציה'!B7:L7</f>
        <v>6. כתבי אופציה</v>
      </c>
      <c r="C24" s="31" t="s">
        <v>48</v>
      </c>
      <c r="G24" s="31" t="s">
        <v>69</v>
      </c>
      <c r="H24" s="31" t="s">
        <v>109</v>
      </c>
      <c r="K24" s="31" t="s">
        <v>110</v>
      </c>
      <c r="S24" s="31" t="s">
        <v>0</v>
      </c>
      <c r="T24" s="31" t="s">
        <v>113</v>
      </c>
      <c r="U24" s="31" t="s">
        <v>118</v>
      </c>
      <c r="V24" s="31" t="s">
        <v>63</v>
      </c>
      <c r="W24" s="32" t="s">
        <v>120</v>
      </c>
    </row>
    <row r="25" spans="2:25" ht="31.5">
      <c r="B25" s="50" t="str">
        <f>'לא סחיר - אופציות'!B7:L7</f>
        <v>7. אופציות</v>
      </c>
      <c r="C25" s="31" t="s">
        <v>48</v>
      </c>
      <c r="G25" s="31" t="s">
        <v>69</v>
      </c>
      <c r="H25" s="31" t="s">
        <v>109</v>
      </c>
      <c r="K25" s="31" t="s">
        <v>110</v>
      </c>
      <c r="S25" s="31" t="s">
        <v>0</v>
      </c>
      <c r="T25" s="31" t="s">
        <v>113</v>
      </c>
      <c r="U25" s="31" t="s">
        <v>118</v>
      </c>
      <c r="V25" s="31" t="s">
        <v>63</v>
      </c>
      <c r="W25" s="32" t="s">
        <v>120</v>
      </c>
    </row>
    <row r="26" spans="2:25" ht="31.5">
      <c r="B26" s="50" t="str">
        <f>'לא סחיר - חוזים עתידיים'!B7:K7</f>
        <v>8. חוזים עתידיים</v>
      </c>
      <c r="C26" s="31" t="s">
        <v>48</v>
      </c>
      <c r="G26" s="31" t="s">
        <v>69</v>
      </c>
      <c r="H26" s="31" t="s">
        <v>109</v>
      </c>
      <c r="K26" s="31" t="s">
        <v>110</v>
      </c>
      <c r="S26" s="31" t="s">
        <v>0</v>
      </c>
      <c r="T26" s="31" t="s">
        <v>113</v>
      </c>
      <c r="U26" s="31" t="s">
        <v>118</v>
      </c>
      <c r="V26" s="32" t="s">
        <v>120</v>
      </c>
    </row>
    <row r="27" spans="2:25" ht="31.5">
      <c r="B27" s="50" t="str">
        <f>'לא סחיר - מוצרים מובנים'!B7:Q7</f>
        <v>9. מוצרים מובנים</v>
      </c>
      <c r="C27" s="31" t="s">
        <v>48</v>
      </c>
      <c r="F27" s="31" t="s">
        <v>54</v>
      </c>
      <c r="I27" s="31" t="s">
        <v>15</v>
      </c>
      <c r="J27" s="31" t="s">
        <v>70</v>
      </c>
      <c r="K27" s="31" t="s">
        <v>110</v>
      </c>
      <c r="L27" s="31" t="s">
        <v>18</v>
      </c>
      <c r="M27" s="31" t="s">
        <v>109</v>
      </c>
      <c r="Q27" s="31" t="s">
        <v>17</v>
      </c>
      <c r="R27" s="31" t="s">
        <v>19</v>
      </c>
      <c r="S27" s="31" t="s">
        <v>0</v>
      </c>
      <c r="T27" s="31" t="s">
        <v>113</v>
      </c>
      <c r="U27" s="31" t="s">
        <v>118</v>
      </c>
      <c r="V27" s="31" t="s">
        <v>63</v>
      </c>
      <c r="W27" s="32" t="s">
        <v>120</v>
      </c>
    </row>
    <row r="28" spans="2:25" ht="31.5">
      <c r="B28" s="54" t="str">
        <f>הלוואות!B6</f>
        <v>1.ד. הלוואות:</v>
      </c>
      <c r="C28" s="31" t="s">
        <v>48</v>
      </c>
      <c r="I28" s="31" t="s">
        <v>15</v>
      </c>
      <c r="J28" s="31" t="s">
        <v>70</v>
      </c>
      <c r="L28" s="31" t="s">
        <v>18</v>
      </c>
      <c r="M28" s="31" t="s">
        <v>109</v>
      </c>
      <c r="Q28" s="14" t="s">
        <v>38</v>
      </c>
      <c r="R28" s="31" t="s">
        <v>19</v>
      </c>
      <c r="S28" s="31" t="s">
        <v>0</v>
      </c>
      <c r="T28" s="31" t="s">
        <v>113</v>
      </c>
      <c r="U28" s="31" t="s">
        <v>118</v>
      </c>
      <c r="V28" s="32" t="s">
        <v>120</v>
      </c>
    </row>
    <row r="29" spans="2:25" ht="47.25">
      <c r="B29" s="54" t="str">
        <f>'פקדונות מעל 3 חודשים'!B6:O6</f>
        <v>1.ה. פקדונות מעל 3 חודשים:</v>
      </c>
      <c r="C29" s="31" t="s">
        <v>48</v>
      </c>
      <c r="E29" s="31" t="s">
        <v>126</v>
      </c>
      <c r="I29" s="31" t="s">
        <v>15</v>
      </c>
      <c r="J29" s="31" t="s">
        <v>70</v>
      </c>
      <c r="L29" s="31" t="s">
        <v>18</v>
      </c>
      <c r="M29" s="31" t="s">
        <v>109</v>
      </c>
      <c r="O29" s="51" t="s">
        <v>56</v>
      </c>
      <c r="P29" s="52"/>
      <c r="R29" s="31" t="s">
        <v>19</v>
      </c>
      <c r="S29" s="31" t="s">
        <v>0</v>
      </c>
      <c r="T29" s="31" t="s">
        <v>113</v>
      </c>
      <c r="U29" s="31" t="s">
        <v>118</v>
      </c>
      <c r="V29" s="32" t="s">
        <v>120</v>
      </c>
    </row>
    <row r="30" spans="2:25" ht="63">
      <c r="B30" s="54" t="str">
        <f>'זכויות מקרקעין'!B6</f>
        <v>1. ו. זכויות במקרקעין:</v>
      </c>
      <c r="C30" s="14" t="s">
        <v>58</v>
      </c>
      <c r="N30" s="51" t="s">
        <v>93</v>
      </c>
      <c r="P30" s="52" t="s">
        <v>59</v>
      </c>
      <c r="U30" s="31" t="s">
        <v>118</v>
      </c>
      <c r="V30" s="15" t="s">
        <v>62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118</v>
      </c>
      <c r="V31" s="15" t="s">
        <v>62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115</v>
      </c>
      <c r="Y32" s="15" t="s">
        <v>114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189</v>
      </c>
      <c r="C1" s="80" t="s" vm="1">
        <v>262</v>
      </c>
    </row>
    <row r="2" spans="2:54">
      <c r="B2" s="58" t="s">
        <v>188</v>
      </c>
      <c r="C2" s="80" t="s">
        <v>263</v>
      </c>
    </row>
    <row r="3" spans="2:54">
      <c r="B3" s="58" t="s">
        <v>190</v>
      </c>
      <c r="C3" s="80" t="s">
        <v>264</v>
      </c>
    </row>
    <row r="4" spans="2:54">
      <c r="B4" s="58" t="s">
        <v>191</v>
      </c>
      <c r="C4" s="80">
        <v>9454</v>
      </c>
    </row>
    <row r="6" spans="2:54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4" ht="26.25" customHeight="1">
      <c r="B7" s="164" t="s">
        <v>106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4" s="3" customFormat="1" ht="78.75">
      <c r="B8" s="23" t="s">
        <v>125</v>
      </c>
      <c r="C8" s="31" t="s">
        <v>48</v>
      </c>
      <c r="D8" s="31" t="s">
        <v>69</v>
      </c>
      <c r="E8" s="31" t="s">
        <v>109</v>
      </c>
      <c r="F8" s="31" t="s">
        <v>110</v>
      </c>
      <c r="G8" s="31" t="s">
        <v>245</v>
      </c>
      <c r="H8" s="31" t="s">
        <v>244</v>
      </c>
      <c r="I8" s="31" t="s">
        <v>118</v>
      </c>
      <c r="J8" s="31" t="s">
        <v>63</v>
      </c>
      <c r="K8" s="31" t="s">
        <v>192</v>
      </c>
      <c r="L8" s="32" t="s">
        <v>194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252</v>
      </c>
      <c r="H9" s="17"/>
      <c r="I9" s="17" t="s">
        <v>248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6.140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189</v>
      </c>
      <c r="C1" s="80" t="s" vm="1">
        <v>262</v>
      </c>
    </row>
    <row r="2" spans="2:51">
      <c r="B2" s="58" t="s">
        <v>188</v>
      </c>
      <c r="C2" s="80" t="s">
        <v>263</v>
      </c>
    </row>
    <row r="3" spans="2:51">
      <c r="B3" s="58" t="s">
        <v>190</v>
      </c>
      <c r="C3" s="80" t="s">
        <v>264</v>
      </c>
    </row>
    <row r="4" spans="2:51">
      <c r="B4" s="58" t="s">
        <v>191</v>
      </c>
      <c r="C4" s="80">
        <v>9454</v>
      </c>
    </row>
    <row r="6" spans="2:51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1" ht="26.25" customHeight="1">
      <c r="B7" s="164" t="s">
        <v>107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1" s="3" customFormat="1" ht="63">
      <c r="B8" s="23" t="s">
        <v>125</v>
      </c>
      <c r="C8" s="31" t="s">
        <v>48</v>
      </c>
      <c r="D8" s="31" t="s">
        <v>69</v>
      </c>
      <c r="E8" s="31" t="s">
        <v>109</v>
      </c>
      <c r="F8" s="31" t="s">
        <v>110</v>
      </c>
      <c r="G8" s="31" t="s">
        <v>245</v>
      </c>
      <c r="H8" s="31" t="s">
        <v>244</v>
      </c>
      <c r="I8" s="31" t="s">
        <v>118</v>
      </c>
      <c r="J8" s="31" t="s">
        <v>192</v>
      </c>
      <c r="K8" s="32" t="s">
        <v>194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252</v>
      </c>
      <c r="H9" s="17"/>
      <c r="I9" s="17" t="s">
        <v>248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40" customFormat="1" ht="18" customHeight="1">
      <c r="B11" s="81" t="s">
        <v>52</v>
      </c>
      <c r="C11" s="82"/>
      <c r="D11" s="82"/>
      <c r="E11" s="82"/>
      <c r="F11" s="82"/>
      <c r="G11" s="90"/>
      <c r="H11" s="92"/>
      <c r="I11" s="90">
        <v>8.0479185609999924</v>
      </c>
      <c r="J11" s="91">
        <v>1</v>
      </c>
      <c r="K11" s="91">
        <f>I11/'סכום נכסי הקרן'!$C$42</f>
        <v>1.876582276335764E-4</v>
      </c>
      <c r="AW11" s="141"/>
    </row>
    <row r="12" spans="2:51" s="141" customFormat="1" ht="19.5" customHeight="1">
      <c r="B12" s="83" t="s">
        <v>37</v>
      </c>
      <c r="C12" s="84"/>
      <c r="D12" s="84"/>
      <c r="E12" s="84"/>
      <c r="F12" s="84"/>
      <c r="G12" s="93"/>
      <c r="H12" s="95"/>
      <c r="I12" s="93">
        <v>8.0479185609999995</v>
      </c>
      <c r="J12" s="94">
        <v>1.0000000000000009</v>
      </c>
      <c r="K12" s="94">
        <f>I12/'סכום נכסי הקרן'!$C$42</f>
        <v>1.8765822763357656E-4</v>
      </c>
    </row>
    <row r="13" spans="2:51" s="141" customFormat="1">
      <c r="B13" s="104" t="s">
        <v>1902</v>
      </c>
      <c r="C13" s="84"/>
      <c r="D13" s="84"/>
      <c r="E13" s="84"/>
      <c r="F13" s="84"/>
      <c r="G13" s="93"/>
      <c r="H13" s="95"/>
      <c r="I13" s="93">
        <v>-9.4526099999999946</v>
      </c>
      <c r="J13" s="94">
        <v>-1.1745409609146769</v>
      </c>
      <c r="K13" s="94">
        <f>I13/'סכום נכסי הקרן'!$C$42</f>
        <v>-2.2041227500828599E-4</v>
      </c>
    </row>
    <row r="14" spans="2:51" s="141" customFormat="1">
      <c r="B14" s="89" t="s">
        <v>1903</v>
      </c>
      <c r="C14" s="86" t="s">
        <v>1904</v>
      </c>
      <c r="D14" s="99" t="s">
        <v>1859</v>
      </c>
      <c r="E14" s="99" t="s">
        <v>173</v>
      </c>
      <c r="F14" s="114">
        <v>43643</v>
      </c>
      <c r="G14" s="96">
        <v>97823.6</v>
      </c>
      <c r="H14" s="98">
        <v>0.3009</v>
      </c>
      <c r="I14" s="96">
        <v>0.2944</v>
      </c>
      <c r="J14" s="97">
        <v>3.6580887066459004E-2</v>
      </c>
      <c r="K14" s="97">
        <f>I14/'סכום נכסי הקרן'!$C$42</f>
        <v>6.8647044321557148E-6</v>
      </c>
    </row>
    <row r="15" spans="2:51" s="141" customFormat="1">
      <c r="B15" s="89" t="s">
        <v>1905</v>
      </c>
      <c r="C15" s="86" t="s">
        <v>1906</v>
      </c>
      <c r="D15" s="99" t="s">
        <v>1859</v>
      </c>
      <c r="E15" s="99" t="s">
        <v>173</v>
      </c>
      <c r="F15" s="114">
        <v>43642</v>
      </c>
      <c r="G15" s="96">
        <v>192615.5</v>
      </c>
      <c r="H15" s="98">
        <v>0.53900000000000003</v>
      </c>
      <c r="I15" s="96">
        <v>1.0381899999999999</v>
      </c>
      <c r="J15" s="97">
        <v>0.12900105687339358</v>
      </c>
      <c r="K15" s="97">
        <f>I15/'סכום נכסי הקרן'!$C$42</f>
        <v>2.420810969571923E-5</v>
      </c>
    </row>
    <row r="16" spans="2:51" s="148" customFormat="1">
      <c r="B16" s="89" t="s">
        <v>1907</v>
      </c>
      <c r="C16" s="86" t="s">
        <v>1908</v>
      </c>
      <c r="D16" s="99" t="s">
        <v>1859</v>
      </c>
      <c r="E16" s="99" t="s">
        <v>173</v>
      </c>
      <c r="F16" s="114">
        <v>43626</v>
      </c>
      <c r="G16" s="96">
        <v>35095</v>
      </c>
      <c r="H16" s="98">
        <v>0.20230000000000001</v>
      </c>
      <c r="I16" s="96">
        <v>7.0980000000000001E-2</v>
      </c>
      <c r="J16" s="97">
        <v>8.819671752640151E-3</v>
      </c>
      <c r="K16" s="97">
        <f>I16/'סכום נכסי הקרן'!$C$42</f>
        <v>1.6550839694103691E-6</v>
      </c>
      <c r="AW16" s="141"/>
      <c r="AY16" s="141"/>
    </row>
    <row r="17" spans="2:51" s="148" customFormat="1">
      <c r="B17" s="89" t="s">
        <v>1909</v>
      </c>
      <c r="C17" s="86" t="s">
        <v>1910</v>
      </c>
      <c r="D17" s="99" t="s">
        <v>1859</v>
      </c>
      <c r="E17" s="99" t="s">
        <v>173</v>
      </c>
      <c r="F17" s="114">
        <v>43621</v>
      </c>
      <c r="G17" s="96">
        <v>218922</v>
      </c>
      <c r="H17" s="98">
        <v>0.80820000000000003</v>
      </c>
      <c r="I17" s="96">
        <v>1.76928</v>
      </c>
      <c r="J17" s="97">
        <v>0.21984317890266505</v>
      </c>
      <c r="K17" s="97">
        <f>I17/'סכום נכסי הקרן'!$C$42</f>
        <v>4.1255381310205372E-5</v>
      </c>
      <c r="AW17" s="141"/>
      <c r="AY17" s="141"/>
    </row>
    <row r="18" spans="2:51" s="148" customFormat="1">
      <c r="B18" s="89" t="s">
        <v>1911</v>
      </c>
      <c r="C18" s="86" t="s">
        <v>1912</v>
      </c>
      <c r="D18" s="99" t="s">
        <v>1859</v>
      </c>
      <c r="E18" s="99" t="s">
        <v>173</v>
      </c>
      <c r="F18" s="114">
        <v>43634</v>
      </c>
      <c r="G18" s="96">
        <v>53103</v>
      </c>
      <c r="H18" s="98">
        <v>1.0651999999999999</v>
      </c>
      <c r="I18" s="96">
        <v>0.56565999999999994</v>
      </c>
      <c r="J18" s="97">
        <v>7.028649652857745E-2</v>
      </c>
      <c r="K18" s="97">
        <f>I18/'סכום נכסי הקרן'!$C$42</f>
        <v>1.3189839365126363E-5</v>
      </c>
      <c r="AW18" s="141"/>
      <c r="AY18" s="141"/>
    </row>
    <row r="19" spans="2:51" s="141" customFormat="1">
      <c r="B19" s="89" t="s">
        <v>1913</v>
      </c>
      <c r="C19" s="86" t="s">
        <v>1914</v>
      </c>
      <c r="D19" s="99" t="s">
        <v>1859</v>
      </c>
      <c r="E19" s="99" t="s">
        <v>173</v>
      </c>
      <c r="F19" s="114">
        <v>43299</v>
      </c>
      <c r="G19" s="96">
        <v>177415</v>
      </c>
      <c r="H19" s="98">
        <v>-0.40339999999999998</v>
      </c>
      <c r="I19" s="96">
        <v>-0.71577999999999997</v>
      </c>
      <c r="J19" s="97">
        <v>-8.8939766794938951E-2</v>
      </c>
      <c r="K19" s="97">
        <f>I19/'סכום נכסי הקרן'!$C$42</f>
        <v>-1.6690279002881851E-5</v>
      </c>
    </row>
    <row r="20" spans="2:51" s="141" customFormat="1">
      <c r="B20" s="89" t="s">
        <v>1915</v>
      </c>
      <c r="C20" s="86" t="s">
        <v>1916</v>
      </c>
      <c r="D20" s="99" t="s">
        <v>1859</v>
      </c>
      <c r="E20" s="99" t="s">
        <v>173</v>
      </c>
      <c r="F20" s="114">
        <v>43601</v>
      </c>
      <c r="G20" s="96">
        <v>248850</v>
      </c>
      <c r="H20" s="98">
        <v>-0.22020000000000001</v>
      </c>
      <c r="I20" s="96">
        <v>-0.54805999999999999</v>
      </c>
      <c r="J20" s="97">
        <v>-6.8099595671343494E-2</v>
      </c>
      <c r="K20" s="97">
        <f>I20/'סכום נכסי הקרן'!$C$42</f>
        <v>-1.277944942624749E-5</v>
      </c>
    </row>
    <row r="21" spans="2:51" s="141" customFormat="1">
      <c r="B21" s="89" t="s">
        <v>1917</v>
      </c>
      <c r="C21" s="86" t="s">
        <v>1918</v>
      </c>
      <c r="D21" s="99" t="s">
        <v>1859</v>
      </c>
      <c r="E21" s="99" t="s">
        <v>173</v>
      </c>
      <c r="F21" s="114">
        <v>43600</v>
      </c>
      <c r="G21" s="96">
        <v>60462.2</v>
      </c>
      <c r="H21" s="98">
        <v>-0.17519999999999999</v>
      </c>
      <c r="I21" s="96">
        <v>-0.10590000000000001</v>
      </c>
      <c r="J21" s="97">
        <v>-1.3158681862561172E-2</v>
      </c>
      <c r="K21" s="97">
        <f>I21/'סכום נכסי הקרן'!$C$42</f>
        <v>-2.4693349163223175E-6</v>
      </c>
    </row>
    <row r="22" spans="2:51" s="141" customFormat="1">
      <c r="B22" s="89" t="s">
        <v>1919</v>
      </c>
      <c r="C22" s="86" t="s">
        <v>1920</v>
      </c>
      <c r="D22" s="99" t="s">
        <v>1859</v>
      </c>
      <c r="E22" s="99" t="s">
        <v>173</v>
      </c>
      <c r="F22" s="114">
        <v>43605</v>
      </c>
      <c r="G22" s="96">
        <v>178180</v>
      </c>
      <c r="H22" s="98">
        <v>2.1600000000000001E-2</v>
      </c>
      <c r="I22" s="96">
        <v>3.8490000000000003E-2</v>
      </c>
      <c r="J22" s="97">
        <v>4.7826030678940461E-3</v>
      </c>
      <c r="K22" s="97">
        <f>I22/'סכום נכסי הקרן'!$C$42</f>
        <v>8.974948151959018E-7</v>
      </c>
    </row>
    <row r="23" spans="2:51" s="141" customFormat="1">
      <c r="B23" s="89" t="s">
        <v>1921</v>
      </c>
      <c r="C23" s="86" t="s">
        <v>1922</v>
      </c>
      <c r="D23" s="99" t="s">
        <v>1859</v>
      </c>
      <c r="E23" s="99" t="s">
        <v>173</v>
      </c>
      <c r="F23" s="114">
        <v>43606</v>
      </c>
      <c r="G23" s="96">
        <v>2918910</v>
      </c>
      <c r="H23" s="98">
        <v>0.7046</v>
      </c>
      <c r="I23" s="96">
        <v>20.566369999999999</v>
      </c>
      <c r="J23" s="97">
        <v>2.5554893285903888</v>
      </c>
      <c r="K23" s="97">
        <f>I23/'סכום נכסי הקרן'!$C$42</f>
        <v>4.7955859813979051E-4</v>
      </c>
    </row>
    <row r="24" spans="2:51" s="141" customFormat="1">
      <c r="B24" s="89" t="s">
        <v>1923</v>
      </c>
      <c r="C24" s="86" t="s">
        <v>1924</v>
      </c>
      <c r="D24" s="99" t="s">
        <v>1859</v>
      </c>
      <c r="E24" s="99" t="s">
        <v>173</v>
      </c>
      <c r="F24" s="114">
        <v>43517</v>
      </c>
      <c r="G24" s="96">
        <v>1794250</v>
      </c>
      <c r="H24" s="98">
        <v>0.71530000000000005</v>
      </c>
      <c r="I24" s="96">
        <v>12.833590000000001</v>
      </c>
      <c r="J24" s="97">
        <v>1.5946471007039322</v>
      </c>
      <c r="K24" s="97">
        <f>I24/'סכום נכסי הקרן'!$C$42</f>
        <v>2.9924864861912115E-4</v>
      </c>
    </row>
    <row r="25" spans="2:51" s="141" customFormat="1">
      <c r="B25" s="89" t="s">
        <v>1925</v>
      </c>
      <c r="C25" s="86" t="s">
        <v>1926</v>
      </c>
      <c r="D25" s="99" t="s">
        <v>1859</v>
      </c>
      <c r="E25" s="99" t="s">
        <v>173</v>
      </c>
      <c r="F25" s="114">
        <v>43556</v>
      </c>
      <c r="G25" s="96">
        <v>129517.2</v>
      </c>
      <c r="H25" s="98">
        <v>0.96909999999999996</v>
      </c>
      <c r="I25" s="96">
        <v>1.25518</v>
      </c>
      <c r="J25" s="97">
        <v>0.15596330783993892</v>
      </c>
      <c r="K25" s="97">
        <f>I25/'סכום נכסי הקרן'!$C$42</f>
        <v>2.9267797925112803E-5</v>
      </c>
    </row>
    <row r="26" spans="2:51" s="141" customFormat="1">
      <c r="B26" s="89" t="s">
        <v>1927</v>
      </c>
      <c r="C26" s="86" t="s">
        <v>1928</v>
      </c>
      <c r="D26" s="99" t="s">
        <v>1859</v>
      </c>
      <c r="E26" s="99" t="s">
        <v>173</v>
      </c>
      <c r="F26" s="114">
        <v>43551</v>
      </c>
      <c r="G26" s="96">
        <v>180205</v>
      </c>
      <c r="H26" s="98">
        <v>1.145</v>
      </c>
      <c r="I26" s="96">
        <v>2.0632800000000002</v>
      </c>
      <c r="J26" s="97">
        <v>0.25637436367691424</v>
      </c>
      <c r="K26" s="97">
        <f>I26/'סכום נכסי הקרן'!$C$42</f>
        <v>4.8110758698295668E-5</v>
      </c>
    </row>
    <row r="27" spans="2:51" s="141" customFormat="1">
      <c r="B27" s="89" t="s">
        <v>1929</v>
      </c>
      <c r="C27" s="86" t="s">
        <v>1930</v>
      </c>
      <c r="D27" s="99" t="s">
        <v>1859</v>
      </c>
      <c r="E27" s="99" t="s">
        <v>173</v>
      </c>
      <c r="F27" s="114">
        <v>43563</v>
      </c>
      <c r="G27" s="96">
        <v>106980</v>
      </c>
      <c r="H27" s="98">
        <v>0.1943</v>
      </c>
      <c r="I27" s="96">
        <v>0.20788000000000001</v>
      </c>
      <c r="J27" s="97">
        <v>2.5830281261465689E-2</v>
      </c>
      <c r="K27" s="97">
        <f>I27/'סכום נכסי הקרן'!$C$42</f>
        <v>4.8472648008034306E-6</v>
      </c>
    </row>
    <row r="28" spans="2:51" s="141" customFormat="1">
      <c r="B28" s="89" t="s">
        <v>1931</v>
      </c>
      <c r="C28" s="86" t="s">
        <v>1932</v>
      </c>
      <c r="D28" s="99" t="s">
        <v>1859</v>
      </c>
      <c r="E28" s="99" t="s">
        <v>173</v>
      </c>
      <c r="F28" s="114">
        <v>43565</v>
      </c>
      <c r="G28" s="96">
        <v>110546</v>
      </c>
      <c r="H28" s="98">
        <v>0.15509999999999999</v>
      </c>
      <c r="I28" s="96">
        <v>0.17141999999999999</v>
      </c>
      <c r="J28" s="97">
        <v>2.1299917326536692E-2</v>
      </c>
      <c r="K28" s="97">
        <f>I28/'סכום נכסי הקרן'!$C$42</f>
        <v>3.9971047342395806E-6</v>
      </c>
    </row>
    <row r="29" spans="2:51" s="141" customFormat="1">
      <c r="B29" s="89" t="s">
        <v>1933</v>
      </c>
      <c r="C29" s="86" t="s">
        <v>1934</v>
      </c>
      <c r="D29" s="99" t="s">
        <v>1859</v>
      </c>
      <c r="E29" s="99" t="s">
        <v>173</v>
      </c>
      <c r="F29" s="114">
        <v>43615</v>
      </c>
      <c r="G29" s="96">
        <v>1034140</v>
      </c>
      <c r="H29" s="98">
        <v>-1.3821000000000001</v>
      </c>
      <c r="I29" s="96">
        <v>-14.292339999999999</v>
      </c>
      <c r="J29" s="97">
        <v>-1.7759051476067755</v>
      </c>
      <c r="K29" s="97">
        <f>I29/'סכום נכסי הקרן'!$C$42</f>
        <v>-3.3326321244523234E-4</v>
      </c>
    </row>
    <row r="30" spans="2:51" s="141" customFormat="1">
      <c r="B30" s="89" t="s">
        <v>1935</v>
      </c>
      <c r="C30" s="86" t="s">
        <v>1936</v>
      </c>
      <c r="D30" s="99" t="s">
        <v>1859</v>
      </c>
      <c r="E30" s="99" t="s">
        <v>173</v>
      </c>
      <c r="F30" s="114">
        <v>43615</v>
      </c>
      <c r="G30" s="96">
        <v>2360692</v>
      </c>
      <c r="H30" s="98">
        <v>-1.4683999999999999</v>
      </c>
      <c r="I30" s="96">
        <v>-34.66525</v>
      </c>
      <c r="J30" s="97">
        <v>-4.3073559625698641</v>
      </c>
      <c r="K30" s="97">
        <f>I30/'סכום נכסי הקרן'!$C$42</f>
        <v>-8.083107857227782E-4</v>
      </c>
    </row>
    <row r="31" spans="2:51" s="141" customFormat="1">
      <c r="B31" s="85"/>
      <c r="C31" s="86"/>
      <c r="D31" s="86"/>
      <c r="E31" s="86"/>
      <c r="F31" s="86"/>
      <c r="G31" s="96"/>
      <c r="H31" s="98"/>
      <c r="I31" s="86"/>
      <c r="J31" s="97"/>
      <c r="K31" s="86"/>
    </row>
    <row r="32" spans="2:51" s="141" customFormat="1">
      <c r="B32" s="104" t="s">
        <v>239</v>
      </c>
      <c r="C32" s="84"/>
      <c r="D32" s="84"/>
      <c r="E32" s="84"/>
      <c r="F32" s="84"/>
      <c r="G32" s="93"/>
      <c r="H32" s="95"/>
      <c r="I32" s="93">
        <v>17.371840000000002</v>
      </c>
      <c r="J32" s="94">
        <v>2.158550669757457</v>
      </c>
      <c r="K32" s="94">
        <f>I32/'סכום נכסי הקרן'!$C$42</f>
        <v>4.0506979294395364E-4</v>
      </c>
    </row>
    <row r="33" spans="2:11" s="141" customFormat="1">
      <c r="B33" s="89" t="s">
        <v>1937</v>
      </c>
      <c r="C33" s="86" t="s">
        <v>1938</v>
      </c>
      <c r="D33" s="99" t="s">
        <v>1859</v>
      </c>
      <c r="E33" s="99" t="s">
        <v>175</v>
      </c>
      <c r="F33" s="114">
        <v>43633</v>
      </c>
      <c r="G33" s="96">
        <v>64985.599999999999</v>
      </c>
      <c r="H33" s="98">
        <v>1.1874</v>
      </c>
      <c r="I33" s="96">
        <v>0.77166999999999997</v>
      </c>
      <c r="J33" s="97">
        <v>9.5884419573962029E-2</v>
      </c>
      <c r="K33" s="97">
        <f>I33/'סכום נכסי הקרן'!$C$42</f>
        <v>1.7993500234923913E-5</v>
      </c>
    </row>
    <row r="34" spans="2:11" s="141" customFormat="1">
      <c r="B34" s="89" t="s">
        <v>1939</v>
      </c>
      <c r="C34" s="86" t="s">
        <v>1940</v>
      </c>
      <c r="D34" s="99" t="s">
        <v>1859</v>
      </c>
      <c r="E34" s="99" t="s">
        <v>176</v>
      </c>
      <c r="F34" s="114">
        <v>43634</v>
      </c>
      <c r="G34" s="96">
        <v>45216</v>
      </c>
      <c r="H34" s="98">
        <v>1.1399999999999999</v>
      </c>
      <c r="I34" s="96">
        <v>0.51546000000000003</v>
      </c>
      <c r="J34" s="97">
        <v>6.4048858856239677E-2</v>
      </c>
      <c r="K34" s="97">
        <f>I34/'סכום נכסי הקרן'!$C$42</f>
        <v>1.201929533491503E-5</v>
      </c>
    </row>
    <row r="35" spans="2:11" s="141" customFormat="1">
      <c r="B35" s="89" t="s">
        <v>1941</v>
      </c>
      <c r="C35" s="86" t="s">
        <v>1942</v>
      </c>
      <c r="D35" s="99" t="s">
        <v>1859</v>
      </c>
      <c r="E35" s="99" t="s">
        <v>175</v>
      </c>
      <c r="F35" s="114">
        <v>43592</v>
      </c>
      <c r="G35" s="96">
        <v>96282</v>
      </c>
      <c r="H35" s="98">
        <v>-1.3044</v>
      </c>
      <c r="I35" s="96">
        <v>-1.2558699999999998</v>
      </c>
      <c r="J35" s="97">
        <v>-0.1560490442940009</v>
      </c>
      <c r="K35" s="97">
        <f>I35/'סכום נכסי הקרן'!$C$42</f>
        <v>-2.9283887076125667E-5</v>
      </c>
    </row>
    <row r="36" spans="2:11" s="141" customFormat="1">
      <c r="B36" s="89" t="s">
        <v>1943</v>
      </c>
      <c r="C36" s="86" t="s">
        <v>1944</v>
      </c>
      <c r="D36" s="99" t="s">
        <v>1859</v>
      </c>
      <c r="E36" s="99" t="s">
        <v>175</v>
      </c>
      <c r="F36" s="114">
        <v>43600</v>
      </c>
      <c r="G36" s="96">
        <v>70536.37</v>
      </c>
      <c r="H36" s="98">
        <v>-1.3951</v>
      </c>
      <c r="I36" s="96">
        <v>-0.98402999999999996</v>
      </c>
      <c r="J36" s="97">
        <v>-0.12227136650817817</v>
      </c>
      <c r="K36" s="97">
        <f>I36/'סכום נכסי הקרן'!$C$42</f>
        <v>-2.2945227929260147E-5</v>
      </c>
    </row>
    <row r="37" spans="2:11" s="141" customFormat="1">
      <c r="B37" s="89" t="s">
        <v>1945</v>
      </c>
      <c r="C37" s="86" t="s">
        <v>1946</v>
      </c>
      <c r="D37" s="99" t="s">
        <v>1859</v>
      </c>
      <c r="E37" s="99" t="s">
        <v>175</v>
      </c>
      <c r="F37" s="114">
        <v>43570</v>
      </c>
      <c r="G37" s="96">
        <v>69894.53</v>
      </c>
      <c r="H37" s="98">
        <v>-1.1599999999999999E-2</v>
      </c>
      <c r="I37" s="96">
        <v>-8.0800000000000004E-3</v>
      </c>
      <c r="J37" s="97">
        <v>-1.0039863026392282E-3</v>
      </c>
      <c r="K37" s="97">
        <f>I37/'סכום נכסי הקרן'!$C$42</f>
        <v>-1.88406290121665E-7</v>
      </c>
    </row>
    <row r="38" spans="2:11" s="141" customFormat="1">
      <c r="B38" s="89" t="s">
        <v>1947</v>
      </c>
      <c r="C38" s="86" t="s">
        <v>1948</v>
      </c>
      <c r="D38" s="99" t="s">
        <v>1859</v>
      </c>
      <c r="E38" s="99" t="s">
        <v>175</v>
      </c>
      <c r="F38" s="114">
        <v>43503</v>
      </c>
      <c r="G38" s="96">
        <v>76646.820000000007</v>
      </c>
      <c r="H38" s="98">
        <v>0.84509999999999996</v>
      </c>
      <c r="I38" s="96">
        <v>0.64771000000000001</v>
      </c>
      <c r="J38" s="97">
        <v>8.048167921812556E-2</v>
      </c>
      <c r="K38" s="97">
        <f>I38/'סכום נכסי הקרן'!$C$42</f>
        <v>1.5103049279047479E-5</v>
      </c>
    </row>
    <row r="39" spans="2:11" s="141" customFormat="1">
      <c r="B39" s="89" t="s">
        <v>1949</v>
      </c>
      <c r="C39" s="86" t="s">
        <v>1950</v>
      </c>
      <c r="D39" s="99" t="s">
        <v>1859</v>
      </c>
      <c r="E39" s="99" t="s">
        <v>175</v>
      </c>
      <c r="F39" s="114">
        <v>43544</v>
      </c>
      <c r="G39" s="96">
        <v>178578.47</v>
      </c>
      <c r="H39" s="98">
        <v>0.52869999999999995</v>
      </c>
      <c r="I39" s="96">
        <v>0.94407000000000008</v>
      </c>
      <c r="J39" s="97">
        <v>0.11730610751641289</v>
      </c>
      <c r="K39" s="97">
        <f>I39/'סכום נכסי הקרן'!$C$42</f>
        <v>2.2013456227123799E-5</v>
      </c>
    </row>
    <row r="40" spans="2:11" s="141" customFormat="1">
      <c r="B40" s="89" t="s">
        <v>1951</v>
      </c>
      <c r="C40" s="86" t="s">
        <v>1952</v>
      </c>
      <c r="D40" s="99" t="s">
        <v>1859</v>
      </c>
      <c r="E40" s="99" t="s">
        <v>175</v>
      </c>
      <c r="F40" s="114">
        <v>43544</v>
      </c>
      <c r="G40" s="96">
        <v>120454.17</v>
      </c>
      <c r="H40" s="98">
        <v>0.5776</v>
      </c>
      <c r="I40" s="96">
        <v>0.69572000000000001</v>
      </c>
      <c r="J40" s="97">
        <v>8.6447196840614332E-2</v>
      </c>
      <c r="K40" s="97">
        <f>I40/'סכום נכסי הקרן'!$C$42</f>
        <v>1.6222527743000591E-5</v>
      </c>
    </row>
    <row r="41" spans="2:11" s="141" customFormat="1">
      <c r="B41" s="89" t="s">
        <v>1953</v>
      </c>
      <c r="C41" s="86" t="s">
        <v>1954</v>
      </c>
      <c r="D41" s="99" t="s">
        <v>1859</v>
      </c>
      <c r="E41" s="99" t="s">
        <v>176</v>
      </c>
      <c r="F41" s="114">
        <v>43592</v>
      </c>
      <c r="G41" s="96">
        <v>211587.72</v>
      </c>
      <c r="H41" s="98">
        <v>3.4916999999999998</v>
      </c>
      <c r="I41" s="96">
        <v>7.3880100000000004</v>
      </c>
      <c r="J41" s="97">
        <v>0.91800257967347088</v>
      </c>
      <c r="K41" s="97">
        <f>I41/'סכום נכסי הקרן'!$C$42</f>
        <v>1.7227073706457455E-4</v>
      </c>
    </row>
    <row r="42" spans="2:11" s="141" customFormat="1">
      <c r="B42" s="89" t="s">
        <v>1955</v>
      </c>
      <c r="C42" s="86" t="s">
        <v>1956</v>
      </c>
      <c r="D42" s="99" t="s">
        <v>1859</v>
      </c>
      <c r="E42" s="99" t="s">
        <v>176</v>
      </c>
      <c r="F42" s="114">
        <v>43570</v>
      </c>
      <c r="G42" s="96">
        <v>244621.89</v>
      </c>
      <c r="H42" s="98">
        <v>3.5390000000000001</v>
      </c>
      <c r="I42" s="96">
        <v>8.6571800000000003</v>
      </c>
      <c r="J42" s="97">
        <v>1.0757042251834497</v>
      </c>
      <c r="K42" s="97">
        <f>I42/'סכום נכסי הקרן'!$C$42</f>
        <v>2.0186474835587573E-4</v>
      </c>
    </row>
    <row r="43" spans="2:11" s="141" customFormat="1">
      <c r="B43" s="85"/>
      <c r="C43" s="86"/>
      <c r="D43" s="86"/>
      <c r="E43" s="86"/>
      <c r="F43" s="86"/>
      <c r="G43" s="96"/>
      <c r="H43" s="98"/>
      <c r="I43" s="86"/>
      <c r="J43" s="97"/>
      <c r="K43" s="86"/>
    </row>
    <row r="44" spans="2:11" s="141" customFormat="1">
      <c r="B44" s="104" t="s">
        <v>238</v>
      </c>
      <c r="C44" s="84"/>
      <c r="D44" s="84"/>
      <c r="E44" s="84"/>
      <c r="F44" s="84"/>
      <c r="G44" s="93"/>
      <c r="H44" s="95"/>
      <c r="I44" s="93">
        <v>0.12868856099999998</v>
      </c>
      <c r="J44" s="94">
        <v>1.5990291157221875E-2</v>
      </c>
      <c r="K44" s="94">
        <f>I44/'סכום נכסי הקרן'!$C$42</f>
        <v>3.0007096979091063E-6</v>
      </c>
    </row>
    <row r="45" spans="2:11" s="141" customFormat="1">
      <c r="B45" s="89" t="s">
        <v>1957</v>
      </c>
      <c r="C45" s="86" t="s">
        <v>1958</v>
      </c>
      <c r="D45" s="99" t="s">
        <v>1859</v>
      </c>
      <c r="E45" s="99" t="s">
        <v>174</v>
      </c>
      <c r="F45" s="114">
        <v>43614</v>
      </c>
      <c r="G45" s="96">
        <v>458.00400000000002</v>
      </c>
      <c r="H45" s="98">
        <v>3.5099999999999999E-2</v>
      </c>
      <c r="I45" s="96">
        <v>1.6083700000000002E-4</v>
      </c>
      <c r="J45" s="97">
        <v>1.9984918930394252E-5</v>
      </c>
      <c r="K45" s="97">
        <f>I45/'סכום נכסי הקרן'!$C$42</f>
        <v>3.7503344658784949E-9</v>
      </c>
    </row>
    <row r="46" spans="2:11" s="141" customFormat="1">
      <c r="B46" s="89" t="s">
        <v>1957</v>
      </c>
      <c r="C46" s="86" t="s">
        <v>1959</v>
      </c>
      <c r="D46" s="99" t="s">
        <v>1859</v>
      </c>
      <c r="E46" s="99" t="s">
        <v>174</v>
      </c>
      <c r="F46" s="114">
        <v>43626</v>
      </c>
      <c r="G46" s="96">
        <v>91600.8</v>
      </c>
      <c r="H46" s="98">
        <v>5.7799999999999997E-2</v>
      </c>
      <c r="I46" s="96">
        <v>5.2987724E-2</v>
      </c>
      <c r="J46" s="97">
        <v>6.5840283544588976E-3</v>
      </c>
      <c r="K46" s="97">
        <f>I46/'סכום נכסי הקרן'!$C$42</f>
        <v>1.2355470916869692E-6</v>
      </c>
    </row>
    <row r="47" spans="2:11" s="141" customFormat="1">
      <c r="B47" s="89" t="s">
        <v>1960</v>
      </c>
      <c r="C47" s="86" t="s">
        <v>1961</v>
      </c>
      <c r="D47" s="99" t="s">
        <v>451</v>
      </c>
      <c r="E47" s="99" t="s">
        <v>174</v>
      </c>
      <c r="F47" s="114">
        <v>43108</v>
      </c>
      <c r="G47" s="96">
        <v>18.239999999999998</v>
      </c>
      <c r="H47" s="98">
        <v>1017.1608</v>
      </c>
      <c r="I47" s="96">
        <v>7.554000000000001E-2</v>
      </c>
      <c r="J47" s="97">
        <v>9.3862778838325871E-3</v>
      </c>
      <c r="K47" s="97">
        <f>I47/'סכום נכסי הקרן'!$C$42</f>
        <v>1.7614122717562593E-6</v>
      </c>
    </row>
    <row r="48" spans="2:11" s="141" customFormat="1">
      <c r="B48" s="143"/>
    </row>
    <row r="49" spans="2:2" s="141" customFormat="1">
      <c r="B49" s="143"/>
    </row>
    <row r="50" spans="2:2" s="141" customFormat="1">
      <c r="B50" s="143"/>
    </row>
    <row r="51" spans="2:2" s="141" customFormat="1">
      <c r="B51" s="146" t="s">
        <v>261</v>
      </c>
    </row>
    <row r="52" spans="2:2" s="141" customFormat="1">
      <c r="B52" s="146" t="s">
        <v>121</v>
      </c>
    </row>
    <row r="53" spans="2:2" s="141" customFormat="1">
      <c r="B53" s="146" t="s">
        <v>243</v>
      </c>
    </row>
    <row r="54" spans="2:2" s="141" customFormat="1">
      <c r="B54" s="146" t="s">
        <v>251</v>
      </c>
    </row>
    <row r="55" spans="2:2" s="141" customFormat="1">
      <c r="B55" s="143"/>
    </row>
    <row r="56" spans="2:2" s="141" customFormat="1">
      <c r="B56" s="143"/>
    </row>
    <row r="57" spans="2:2" s="141" customFormat="1">
      <c r="B57" s="143"/>
    </row>
    <row r="58" spans="2:2" s="141" customFormat="1">
      <c r="B58" s="143"/>
    </row>
    <row r="59" spans="2:2" s="141" customFormat="1">
      <c r="B59" s="143"/>
    </row>
    <row r="60" spans="2:2" s="141" customFormat="1">
      <c r="B60" s="143"/>
    </row>
    <row r="61" spans="2:2" s="141" customFormat="1">
      <c r="B61" s="143"/>
    </row>
    <row r="62" spans="2:2" s="141" customFormat="1">
      <c r="B62" s="143"/>
    </row>
    <row r="63" spans="2:2" s="141" customFormat="1">
      <c r="B63" s="143"/>
    </row>
    <row r="64" spans="2:2" s="141" customFormat="1">
      <c r="B64" s="143"/>
    </row>
    <row r="65" spans="2:2" s="141" customFormat="1">
      <c r="B65" s="143"/>
    </row>
    <row r="66" spans="2:2" s="141" customFormat="1">
      <c r="B66" s="143"/>
    </row>
    <row r="67" spans="2:2" s="141" customFormat="1">
      <c r="B67" s="143"/>
    </row>
    <row r="68" spans="2:2" s="141" customFormat="1">
      <c r="B68" s="143"/>
    </row>
    <row r="69" spans="2:2" s="141" customFormat="1">
      <c r="B69" s="143"/>
    </row>
    <row r="70" spans="2:2" s="141" customFormat="1">
      <c r="B70" s="143"/>
    </row>
    <row r="71" spans="2:2" s="141" customFormat="1">
      <c r="B71" s="143"/>
    </row>
    <row r="72" spans="2:2" s="141" customFormat="1">
      <c r="B72" s="143"/>
    </row>
    <row r="73" spans="2:2" s="141" customFormat="1">
      <c r="B73" s="143"/>
    </row>
    <row r="74" spans="2:2" s="141" customFormat="1">
      <c r="B74" s="143"/>
    </row>
    <row r="75" spans="2:2" s="141" customFormat="1">
      <c r="B75" s="143"/>
    </row>
    <row r="76" spans="2:2" s="141" customFormat="1">
      <c r="B76" s="143"/>
    </row>
    <row r="77" spans="2:2" s="141" customFormat="1">
      <c r="B77" s="143"/>
    </row>
    <row r="78" spans="2:2" s="141" customFormat="1">
      <c r="B78" s="143"/>
    </row>
    <row r="79" spans="2:2" s="141" customFormat="1">
      <c r="B79" s="143"/>
    </row>
    <row r="80" spans="2:2" s="141" customFormat="1">
      <c r="B80" s="143"/>
    </row>
    <row r="81" spans="2:4" s="141" customFormat="1">
      <c r="B81" s="143"/>
    </row>
    <row r="82" spans="2:4">
      <c r="C82" s="1"/>
      <c r="D82" s="1"/>
    </row>
    <row r="83" spans="2:4">
      <c r="C83" s="1"/>
      <c r="D83" s="1"/>
    </row>
    <row r="84" spans="2:4">
      <c r="C84" s="1"/>
      <c r="D84" s="1"/>
    </row>
    <row r="85" spans="2:4">
      <c r="C85" s="1"/>
      <c r="D85" s="1"/>
    </row>
    <row r="86" spans="2:4"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189</v>
      </c>
      <c r="C1" s="80" t="s" vm="1">
        <v>262</v>
      </c>
    </row>
    <row r="2" spans="2:78">
      <c r="B2" s="58" t="s">
        <v>188</v>
      </c>
      <c r="C2" s="80" t="s">
        <v>263</v>
      </c>
    </row>
    <row r="3" spans="2:78">
      <c r="B3" s="58" t="s">
        <v>190</v>
      </c>
      <c r="C3" s="80" t="s">
        <v>264</v>
      </c>
    </row>
    <row r="4" spans="2:78">
      <c r="B4" s="58" t="s">
        <v>191</v>
      </c>
      <c r="C4" s="80">
        <v>9454</v>
      </c>
    </row>
    <row r="6" spans="2:78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78" ht="26.25" customHeight="1">
      <c r="B7" s="164" t="s">
        <v>108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78" s="3" customFormat="1" ht="47.25">
      <c r="B8" s="23" t="s">
        <v>125</v>
      </c>
      <c r="C8" s="31" t="s">
        <v>48</v>
      </c>
      <c r="D8" s="31" t="s">
        <v>54</v>
      </c>
      <c r="E8" s="31" t="s">
        <v>15</v>
      </c>
      <c r="F8" s="31" t="s">
        <v>70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245</v>
      </c>
      <c r="M8" s="31" t="s">
        <v>244</v>
      </c>
      <c r="N8" s="31" t="s">
        <v>118</v>
      </c>
      <c r="O8" s="31" t="s">
        <v>63</v>
      </c>
      <c r="P8" s="31" t="s">
        <v>192</v>
      </c>
      <c r="Q8" s="32" t="s">
        <v>194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252</v>
      </c>
      <c r="M9" s="17"/>
      <c r="N9" s="17" t="s">
        <v>248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122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B79"/>
  <sheetViews>
    <sheetView rightToLeft="1" zoomScale="80" zoomScaleNormal="80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6.14062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3.28515625" style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7.42578125" style="1" bestFit="1" customWidth="1"/>
    <col min="12" max="12" width="7.5703125" style="1" customWidth="1"/>
    <col min="13" max="13" width="11.42578125" style="1" bestFit="1" customWidth="1"/>
    <col min="14" max="15" width="8" style="1" bestFit="1" customWidth="1"/>
    <col min="16" max="16" width="11.425781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4">
      <c r="B1" s="58" t="s">
        <v>189</v>
      </c>
      <c r="C1" s="80" t="s" vm="1">
        <v>262</v>
      </c>
    </row>
    <row r="2" spans="2:54">
      <c r="B2" s="58" t="s">
        <v>188</v>
      </c>
      <c r="C2" s="80" t="s">
        <v>263</v>
      </c>
    </row>
    <row r="3" spans="2:54">
      <c r="B3" s="58" t="s">
        <v>190</v>
      </c>
      <c r="C3" s="80" t="s">
        <v>264</v>
      </c>
    </row>
    <row r="4" spans="2:54">
      <c r="B4" s="58" t="s">
        <v>191</v>
      </c>
      <c r="C4" s="80">
        <v>9454</v>
      </c>
    </row>
    <row r="6" spans="2:54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54" s="3" customFormat="1" ht="63">
      <c r="B7" s="23" t="s">
        <v>125</v>
      </c>
      <c r="C7" s="31" t="s">
        <v>233</v>
      </c>
      <c r="D7" s="31" t="s">
        <v>48</v>
      </c>
      <c r="E7" s="31" t="s">
        <v>126</v>
      </c>
      <c r="F7" s="31" t="s">
        <v>15</v>
      </c>
      <c r="G7" s="31" t="s">
        <v>110</v>
      </c>
      <c r="H7" s="31" t="s">
        <v>70</v>
      </c>
      <c r="I7" s="31" t="s">
        <v>18</v>
      </c>
      <c r="J7" s="31" t="s">
        <v>109</v>
      </c>
      <c r="K7" s="14" t="s">
        <v>38</v>
      </c>
      <c r="L7" s="73" t="s">
        <v>19</v>
      </c>
      <c r="M7" s="31" t="s">
        <v>245</v>
      </c>
      <c r="N7" s="31" t="s">
        <v>244</v>
      </c>
      <c r="O7" s="31" t="s">
        <v>118</v>
      </c>
      <c r="P7" s="31" t="s">
        <v>192</v>
      </c>
      <c r="Q7" s="32" t="s">
        <v>194</v>
      </c>
      <c r="R7" s="1"/>
      <c r="S7" s="1"/>
      <c r="T7" s="1"/>
      <c r="BA7" s="3" t="s">
        <v>172</v>
      </c>
      <c r="BB7" s="3" t="s">
        <v>174</v>
      </c>
    </row>
    <row r="8" spans="2:54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252</v>
      </c>
      <c r="N8" s="17"/>
      <c r="O8" s="17" t="s">
        <v>248</v>
      </c>
      <c r="P8" s="33" t="s">
        <v>20</v>
      </c>
      <c r="Q8" s="18" t="s">
        <v>20</v>
      </c>
      <c r="R8" s="1"/>
      <c r="S8" s="1"/>
      <c r="T8" s="1"/>
      <c r="BA8" s="3" t="s">
        <v>170</v>
      </c>
      <c r="BB8" s="3" t="s">
        <v>173</v>
      </c>
    </row>
    <row r="9" spans="2:54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122</v>
      </c>
      <c r="R9" s="1"/>
      <c r="S9" s="1"/>
      <c r="T9" s="1"/>
      <c r="BA9" s="4" t="s">
        <v>171</v>
      </c>
      <c r="BB9" s="4" t="s">
        <v>175</v>
      </c>
    </row>
    <row r="10" spans="2:54" s="140" customFormat="1" ht="18" customHeight="1">
      <c r="B10" s="81" t="s">
        <v>43</v>
      </c>
      <c r="C10" s="82"/>
      <c r="D10" s="82"/>
      <c r="E10" s="82"/>
      <c r="F10" s="82"/>
      <c r="G10" s="82"/>
      <c r="H10" s="82"/>
      <c r="I10" s="90">
        <v>6.0688854848397824</v>
      </c>
      <c r="J10" s="82"/>
      <c r="K10" s="82"/>
      <c r="L10" s="105">
        <v>2.9382937817463373E-2</v>
      </c>
      <c r="M10" s="90"/>
      <c r="N10" s="92"/>
      <c r="O10" s="90">
        <f>O11+O67</f>
        <v>812.62443999999994</v>
      </c>
      <c r="P10" s="91">
        <v>1</v>
      </c>
      <c r="Q10" s="91">
        <f>O10/'סכום נכסי הקרן'!$C$42</f>
        <v>1.8948459901311328E-2</v>
      </c>
      <c r="R10" s="141"/>
      <c r="S10" s="141"/>
      <c r="T10" s="141"/>
      <c r="BA10" s="141" t="s">
        <v>30</v>
      </c>
      <c r="BB10" s="140" t="s">
        <v>176</v>
      </c>
    </row>
    <row r="11" spans="2:54" s="141" customFormat="1" ht="21.75" customHeight="1">
      <c r="B11" s="83" t="s">
        <v>41</v>
      </c>
      <c r="C11" s="84"/>
      <c r="D11" s="84"/>
      <c r="E11" s="84"/>
      <c r="F11" s="84"/>
      <c r="G11" s="84"/>
      <c r="H11" s="84"/>
      <c r="I11" s="93">
        <v>6.0678980406301433</v>
      </c>
      <c r="J11" s="84"/>
      <c r="K11" s="84"/>
      <c r="L11" s="106">
        <v>2.7269849794709099E-2</v>
      </c>
      <c r="M11" s="93"/>
      <c r="N11" s="95"/>
      <c r="O11" s="93">
        <f>O12+O25</f>
        <v>664.79595999999992</v>
      </c>
      <c r="P11" s="94">
        <v>0.81808349837926764</v>
      </c>
      <c r="Q11" s="94">
        <f>O11/'סכום נכסי הקרן'!$C$42</f>
        <v>1.5501453033597869E-2</v>
      </c>
      <c r="BB11" s="141" t="s">
        <v>182</v>
      </c>
    </row>
    <row r="12" spans="2:54" s="141" customFormat="1">
      <c r="B12" s="104" t="s">
        <v>39</v>
      </c>
      <c r="C12" s="84"/>
      <c r="D12" s="84"/>
      <c r="E12" s="84"/>
      <c r="F12" s="84"/>
      <c r="G12" s="84"/>
      <c r="H12" s="84"/>
      <c r="I12" s="93">
        <v>7.8805117454679827</v>
      </c>
      <c r="J12" s="84"/>
      <c r="K12" s="84"/>
      <c r="L12" s="106">
        <v>2.4031664770833468E-2</v>
      </c>
      <c r="M12" s="93"/>
      <c r="N12" s="95"/>
      <c r="O12" s="93">
        <f>SUM(O13:O23)</f>
        <v>334.37365</v>
      </c>
      <c r="P12" s="94">
        <v>0.41147744089741833</v>
      </c>
      <c r="Q12" s="94">
        <f>O12/'סכום נכסי הקרן'!$C$42</f>
        <v>7.7967944196708008E-3</v>
      </c>
      <c r="BB12" s="141" t="s">
        <v>177</v>
      </c>
    </row>
    <row r="13" spans="2:54" s="141" customFormat="1">
      <c r="B13" s="89" t="s">
        <v>1995</v>
      </c>
      <c r="C13" s="99" t="s">
        <v>2007</v>
      </c>
      <c r="D13" s="86">
        <v>6028</v>
      </c>
      <c r="E13" s="86"/>
      <c r="F13" s="86" t="s">
        <v>1178</v>
      </c>
      <c r="G13" s="114">
        <v>43100</v>
      </c>
      <c r="H13" s="86"/>
      <c r="I13" s="96">
        <v>9.6</v>
      </c>
      <c r="J13" s="99" t="s">
        <v>174</v>
      </c>
      <c r="K13" s="100">
        <v>3.8799999999999994E-2</v>
      </c>
      <c r="L13" s="100">
        <v>3.8799999999999994E-2</v>
      </c>
      <c r="M13" s="96">
        <v>12413.53</v>
      </c>
      <c r="N13" s="98">
        <v>101.94</v>
      </c>
      <c r="O13" s="96">
        <v>12.654350000000001</v>
      </c>
      <c r="P13" s="97">
        <v>1.5572338173837103E-2</v>
      </c>
      <c r="Q13" s="97">
        <f>O13/'סכום נכסי הקרן'!$C$42</f>
        <v>2.9506920017340245E-4</v>
      </c>
      <c r="BB13" s="141" t="s">
        <v>178</v>
      </c>
    </row>
    <row r="14" spans="2:54" s="141" customFormat="1">
      <c r="B14" s="89" t="s">
        <v>1996</v>
      </c>
      <c r="C14" s="99" t="s">
        <v>2007</v>
      </c>
      <c r="D14" s="86">
        <v>6869</v>
      </c>
      <c r="E14" s="86"/>
      <c r="F14" s="86" t="s">
        <v>1178</v>
      </c>
      <c r="G14" s="114">
        <v>43555</v>
      </c>
      <c r="H14" s="86"/>
      <c r="I14" s="96">
        <v>5.01</v>
      </c>
      <c r="J14" s="99" t="s">
        <v>174</v>
      </c>
      <c r="K14" s="100">
        <v>3.9599999999999996E-2</v>
      </c>
      <c r="L14" s="100">
        <v>3.9599999999999996E-2</v>
      </c>
      <c r="M14" s="96">
        <v>5625.23</v>
      </c>
      <c r="N14" s="98">
        <v>109.1</v>
      </c>
      <c r="O14" s="96">
        <v>6.13713</v>
      </c>
      <c r="P14" s="97">
        <v>7.5523012858661953E-3</v>
      </c>
      <c r="Q14" s="97">
        <f>O14/'סכום נכסי הקרן'!$C$42</f>
        <v>1.4310320486316509E-4</v>
      </c>
      <c r="BB14" s="141" t="s">
        <v>179</v>
      </c>
    </row>
    <row r="15" spans="2:54" s="141" customFormat="1">
      <c r="B15" s="89" t="s">
        <v>1997</v>
      </c>
      <c r="C15" s="99" t="s">
        <v>2007</v>
      </c>
      <c r="D15" s="86">
        <v>6870</v>
      </c>
      <c r="E15" s="86"/>
      <c r="F15" s="86" t="s">
        <v>1178</v>
      </c>
      <c r="G15" s="114">
        <v>43555</v>
      </c>
      <c r="H15" s="86"/>
      <c r="I15" s="96">
        <v>6.879999999999999</v>
      </c>
      <c r="J15" s="99" t="s">
        <v>174</v>
      </c>
      <c r="K15" s="100">
        <v>2.2399999999999996E-2</v>
      </c>
      <c r="L15" s="100">
        <v>2.2399999999999996E-2</v>
      </c>
      <c r="M15" s="96">
        <v>51841.120000000003</v>
      </c>
      <c r="N15" s="98">
        <v>100.79</v>
      </c>
      <c r="O15" s="96">
        <v>52.250660000000003</v>
      </c>
      <c r="P15" s="97">
        <v>6.4299228907544304E-2</v>
      </c>
      <c r="Q15" s="97">
        <f>O15/'סכום נכסי הקרן'!$C$42</f>
        <v>1.2183605206693661E-3</v>
      </c>
      <c r="BB15" s="141" t="s">
        <v>181</v>
      </c>
    </row>
    <row r="16" spans="2:54" s="141" customFormat="1">
      <c r="B16" s="89" t="s">
        <v>1998</v>
      </c>
      <c r="C16" s="99" t="s">
        <v>2007</v>
      </c>
      <c r="D16" s="86">
        <v>6868</v>
      </c>
      <c r="E16" s="86"/>
      <c r="F16" s="86" t="s">
        <v>1178</v>
      </c>
      <c r="G16" s="114">
        <v>43555</v>
      </c>
      <c r="H16" s="86"/>
      <c r="I16" s="96">
        <v>7.13</v>
      </c>
      <c r="J16" s="99" t="s">
        <v>174</v>
      </c>
      <c r="K16" s="100">
        <v>1.6199999999999999E-2</v>
      </c>
      <c r="L16" s="100">
        <v>1.6199999999999999E-2</v>
      </c>
      <c r="M16" s="96">
        <v>9654.94</v>
      </c>
      <c r="N16" s="98">
        <v>110.76</v>
      </c>
      <c r="O16" s="96">
        <v>10.693820000000001</v>
      </c>
      <c r="P16" s="97">
        <v>1.3159726213526785E-2</v>
      </c>
      <c r="Q16" s="97">
        <f>O16/'סכום נכסי הקרן'!$C$42</f>
        <v>2.4935432591941382E-4</v>
      </c>
      <c r="BB16" s="141" t="s">
        <v>180</v>
      </c>
    </row>
    <row r="17" spans="2:54" s="141" customFormat="1">
      <c r="B17" s="89" t="s">
        <v>1999</v>
      </c>
      <c r="C17" s="99" t="s">
        <v>2007</v>
      </c>
      <c r="D17" s="86">
        <v>6867</v>
      </c>
      <c r="E17" s="86"/>
      <c r="F17" s="86" t="s">
        <v>1178</v>
      </c>
      <c r="G17" s="114">
        <v>43555</v>
      </c>
      <c r="H17" s="86"/>
      <c r="I17" s="96">
        <v>6.97</v>
      </c>
      <c r="J17" s="99" t="s">
        <v>174</v>
      </c>
      <c r="K17" s="100">
        <v>1.4799999999999997E-2</v>
      </c>
      <c r="L17" s="100">
        <v>1.4799999999999997E-2</v>
      </c>
      <c r="M17" s="96">
        <v>24040.82</v>
      </c>
      <c r="N17" s="98">
        <v>109.47</v>
      </c>
      <c r="O17" s="96">
        <v>26.317490000000003</v>
      </c>
      <c r="P17" s="97">
        <v>3.2386084956285879E-2</v>
      </c>
      <c r="Q17" s="97">
        <f>O17/'סכום נכסי הקרן'!$C$42</f>
        <v>6.1366097230371511E-4</v>
      </c>
      <c r="BB17" s="141" t="s">
        <v>183</v>
      </c>
    </row>
    <row r="18" spans="2:54" s="141" customFormat="1">
      <c r="B18" s="89" t="s">
        <v>2000</v>
      </c>
      <c r="C18" s="99" t="s">
        <v>2007</v>
      </c>
      <c r="D18" s="86">
        <v>6866</v>
      </c>
      <c r="E18" s="86"/>
      <c r="F18" s="86" t="s">
        <v>1178</v>
      </c>
      <c r="G18" s="114">
        <v>43555</v>
      </c>
      <c r="H18" s="86"/>
      <c r="I18" s="96">
        <v>7.57</v>
      </c>
      <c r="J18" s="99" t="s">
        <v>174</v>
      </c>
      <c r="K18" s="100">
        <v>1.0699999999999998E-2</v>
      </c>
      <c r="L18" s="100">
        <v>1.0699999999999998E-2</v>
      </c>
      <c r="M18" s="96">
        <v>33446.42</v>
      </c>
      <c r="N18" s="98">
        <v>107.64</v>
      </c>
      <c r="O18" s="96">
        <v>36.001730000000002</v>
      </c>
      <c r="P18" s="97">
        <v>4.4303430393752063E-2</v>
      </c>
      <c r="Q18" s="97">
        <f>O18/'סכום נכסי הקרן'!$C$42</f>
        <v>8.3947430535418941E-4</v>
      </c>
      <c r="BB18" s="141" t="s">
        <v>184</v>
      </c>
    </row>
    <row r="19" spans="2:54" s="141" customFormat="1">
      <c r="B19" s="89" t="s">
        <v>2001</v>
      </c>
      <c r="C19" s="99" t="s">
        <v>2007</v>
      </c>
      <c r="D19" s="86">
        <v>6865</v>
      </c>
      <c r="E19" s="86"/>
      <c r="F19" s="86" t="s">
        <v>1178</v>
      </c>
      <c r="G19" s="114">
        <v>43555</v>
      </c>
      <c r="H19" s="86"/>
      <c r="I19" s="96">
        <v>5.05</v>
      </c>
      <c r="J19" s="99" t="s">
        <v>174</v>
      </c>
      <c r="K19" s="100">
        <v>2.1499999999999998E-2</v>
      </c>
      <c r="L19" s="100">
        <v>2.1499999999999998E-2</v>
      </c>
      <c r="M19" s="96">
        <v>24533.599999999999</v>
      </c>
      <c r="N19" s="98">
        <v>115.12</v>
      </c>
      <c r="O19" s="96">
        <v>28.243089999999999</v>
      </c>
      <c r="P19" s="97">
        <v>3.4755712348253122E-2</v>
      </c>
      <c r="Q19" s="97">
        <f>O19/'סכום נכסי הקרן'!$C$42</f>
        <v>6.5856136243469001E-4</v>
      </c>
      <c r="BB19" s="141" t="s">
        <v>185</v>
      </c>
    </row>
    <row r="20" spans="2:54" s="141" customFormat="1">
      <c r="B20" s="89" t="s">
        <v>2002</v>
      </c>
      <c r="C20" s="99" t="s">
        <v>2007</v>
      </c>
      <c r="D20" s="86">
        <v>6027</v>
      </c>
      <c r="E20" s="86"/>
      <c r="F20" s="86" t="s">
        <v>1178</v>
      </c>
      <c r="G20" s="114">
        <v>43100</v>
      </c>
      <c r="H20" s="86"/>
      <c r="I20" s="96">
        <v>10.02</v>
      </c>
      <c r="J20" s="99" t="s">
        <v>174</v>
      </c>
      <c r="K20" s="100">
        <v>2.7900000000000001E-2</v>
      </c>
      <c r="L20" s="100">
        <v>2.7900000000000001E-2</v>
      </c>
      <c r="M20" s="96">
        <v>46441.86</v>
      </c>
      <c r="N20" s="98">
        <v>100.42</v>
      </c>
      <c r="O20" s="96">
        <v>46.636919999999996</v>
      </c>
      <c r="P20" s="97">
        <v>5.7391007015467954E-2</v>
      </c>
      <c r="Q20" s="97">
        <f>O20/'סכום נכסי הקרן'!$C$42</f>
        <v>1.0874615197897129E-3</v>
      </c>
      <c r="BB20" s="141" t="s">
        <v>186</v>
      </c>
    </row>
    <row r="21" spans="2:54" s="141" customFormat="1">
      <c r="B21" s="89" t="s">
        <v>2003</v>
      </c>
      <c r="C21" s="99" t="s">
        <v>2007</v>
      </c>
      <c r="D21" s="86">
        <v>6026</v>
      </c>
      <c r="E21" s="86"/>
      <c r="F21" s="86" t="s">
        <v>1178</v>
      </c>
      <c r="G21" s="114">
        <v>43100</v>
      </c>
      <c r="H21" s="86"/>
      <c r="I21" s="96">
        <v>7.669999999999999</v>
      </c>
      <c r="J21" s="99" t="s">
        <v>174</v>
      </c>
      <c r="K21" s="100">
        <v>3.3799999999999997E-2</v>
      </c>
      <c r="L21" s="100">
        <v>3.3799999999999997E-2</v>
      </c>
      <c r="M21" s="96">
        <v>62870.35</v>
      </c>
      <c r="N21" s="98">
        <v>103.19</v>
      </c>
      <c r="O21" s="96">
        <v>64.875910000000005</v>
      </c>
      <c r="P21" s="97">
        <v>7.9835756862693077E-2</v>
      </c>
      <c r="Q21" s="97">
        <f>O21/'סכום נכסי הקרן'!$C$42</f>
        <v>1.5127511783870084E-3</v>
      </c>
      <c r="BB21" s="141" t="s">
        <v>187</v>
      </c>
    </row>
    <row r="22" spans="2:54" s="141" customFormat="1">
      <c r="B22" s="89" t="s">
        <v>2004</v>
      </c>
      <c r="C22" s="99" t="s">
        <v>2007</v>
      </c>
      <c r="D22" s="86">
        <v>6025</v>
      </c>
      <c r="E22" s="86"/>
      <c r="F22" s="86" t="s">
        <v>1178</v>
      </c>
      <c r="G22" s="114">
        <v>43100</v>
      </c>
      <c r="H22" s="86"/>
      <c r="I22" s="96">
        <v>10.119999999999999</v>
      </c>
      <c r="J22" s="99" t="s">
        <v>174</v>
      </c>
      <c r="K22" s="100">
        <v>2.3399999999999997E-2</v>
      </c>
      <c r="L22" s="100">
        <v>2.3399999999999997E-2</v>
      </c>
      <c r="M22" s="96">
        <v>25890.720000000001</v>
      </c>
      <c r="N22" s="98">
        <v>108.43</v>
      </c>
      <c r="O22" s="96">
        <v>28.0733</v>
      </c>
      <c r="P22" s="97">
        <v>3.4546770182236231E-2</v>
      </c>
      <c r="Q22" s="97">
        <f>O22/'סכום נכסי הקרן'!$C$42</f>
        <v>6.5460226540501709E-4</v>
      </c>
      <c r="BB22" s="141" t="s">
        <v>30</v>
      </c>
    </row>
    <row r="23" spans="2:54" s="141" customFormat="1">
      <c r="B23" s="89" t="s">
        <v>2005</v>
      </c>
      <c r="C23" s="99" t="s">
        <v>2007</v>
      </c>
      <c r="D23" s="86">
        <v>6024</v>
      </c>
      <c r="E23" s="86"/>
      <c r="F23" s="86" t="s">
        <v>1178</v>
      </c>
      <c r="G23" s="114">
        <v>43100</v>
      </c>
      <c r="H23" s="86"/>
      <c r="I23" s="96">
        <v>8.8699999999999992</v>
      </c>
      <c r="J23" s="99" t="s">
        <v>174</v>
      </c>
      <c r="K23" s="100">
        <v>1.89E-2</v>
      </c>
      <c r="L23" s="100">
        <v>1.89E-2</v>
      </c>
      <c r="M23" s="96">
        <v>20521.25</v>
      </c>
      <c r="N23" s="98">
        <v>109.59</v>
      </c>
      <c r="O23" s="96">
        <v>22.489249999999998</v>
      </c>
      <c r="P23" s="97">
        <v>2.7675084557955643E-2</v>
      </c>
      <c r="Q23" s="97">
        <f>O23/'סכום נכסי הקרן'!$C$42</f>
        <v>5.2439556437112057E-4</v>
      </c>
    </row>
    <row r="24" spans="2:54" s="141" customFormat="1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96"/>
      <c r="N24" s="98"/>
      <c r="O24" s="86"/>
      <c r="P24" s="97"/>
      <c r="Q24" s="86"/>
    </row>
    <row r="25" spans="2:54" s="141" customFormat="1">
      <c r="B25" s="104" t="s">
        <v>40</v>
      </c>
      <c r="C25" s="84"/>
      <c r="D25" s="84"/>
      <c r="E25" s="84"/>
      <c r="F25" s="84"/>
      <c r="G25" s="84"/>
      <c r="H25" s="84"/>
      <c r="I25" s="93">
        <v>4.233568141018262</v>
      </c>
      <c r="J25" s="84"/>
      <c r="K25" s="84"/>
      <c r="L25" s="106">
        <v>3.0546809382006112E-2</v>
      </c>
      <c r="M25" s="93"/>
      <c r="N25" s="95"/>
      <c r="O25" s="93">
        <f>SUM(O26:O65)</f>
        <v>330.42230999999998</v>
      </c>
      <c r="P25" s="94">
        <v>0.40660605748184919</v>
      </c>
      <c r="Q25" s="94">
        <f>O25/'סכום נכסי הקרן'!$C$42</f>
        <v>7.7046586139270703E-3</v>
      </c>
    </row>
    <row r="26" spans="2:54" s="141" customFormat="1">
      <c r="B26" s="89" t="s">
        <v>2006</v>
      </c>
      <c r="C26" s="99" t="s">
        <v>2007</v>
      </c>
      <c r="D26" s="86">
        <v>6686</v>
      </c>
      <c r="E26" s="86" t="s">
        <v>2008</v>
      </c>
      <c r="F26" s="86" t="s">
        <v>1798</v>
      </c>
      <c r="G26" s="114">
        <v>43471</v>
      </c>
      <c r="H26" s="86" t="s">
        <v>1994</v>
      </c>
      <c r="I26" s="96">
        <v>1.49</v>
      </c>
      <c r="J26" s="99" t="s">
        <v>174</v>
      </c>
      <c r="K26" s="100">
        <v>2.2970000000000001E-2</v>
      </c>
      <c r="L26" s="100">
        <v>1.5299999999999998E-2</v>
      </c>
      <c r="M26" s="96">
        <v>55236</v>
      </c>
      <c r="N26" s="98">
        <v>102.26</v>
      </c>
      <c r="O26" s="96">
        <v>56.484339999999996</v>
      </c>
      <c r="P26" s="97">
        <v>6.9509160407764434E-2</v>
      </c>
      <c r="Q26" s="97">
        <f>O26/'סכום נכסי הקרן'!$C$42</f>
        <v>1.3170798204666791E-3</v>
      </c>
    </row>
    <row r="27" spans="2:54" s="141" customFormat="1">
      <c r="B27" s="89" t="s">
        <v>2009</v>
      </c>
      <c r="C27" s="99" t="s">
        <v>2010</v>
      </c>
      <c r="D27" s="86" t="s">
        <v>2011</v>
      </c>
      <c r="E27" s="86" t="s">
        <v>2012</v>
      </c>
      <c r="F27" s="86" t="s">
        <v>532</v>
      </c>
      <c r="G27" s="114">
        <v>43276</v>
      </c>
      <c r="H27" s="86" t="s">
        <v>356</v>
      </c>
      <c r="I27" s="96">
        <v>10.57</v>
      </c>
      <c r="J27" s="99" t="s">
        <v>174</v>
      </c>
      <c r="K27" s="100">
        <v>3.56E-2</v>
      </c>
      <c r="L27" s="100">
        <v>3.1800000000000009E-2</v>
      </c>
      <c r="M27" s="96">
        <v>1737.68</v>
      </c>
      <c r="N27" s="98">
        <v>105.98</v>
      </c>
      <c r="O27" s="96">
        <v>1.84158</v>
      </c>
      <c r="P27" s="97">
        <v>2.2662330767028675E-3</v>
      </c>
      <c r="Q27" s="97">
        <f>O27/'סכום נכסי הקרן'!$C$42</f>
        <v>4.294124452503166E-5</v>
      </c>
    </row>
    <row r="28" spans="2:54" s="141" customFormat="1">
      <c r="B28" s="89" t="s">
        <v>2013</v>
      </c>
      <c r="C28" s="99" t="s">
        <v>2010</v>
      </c>
      <c r="D28" s="86" t="s">
        <v>2014</v>
      </c>
      <c r="E28" s="86" t="s">
        <v>2012</v>
      </c>
      <c r="F28" s="86" t="s">
        <v>532</v>
      </c>
      <c r="G28" s="114">
        <v>43222</v>
      </c>
      <c r="H28" s="86" t="s">
        <v>356</v>
      </c>
      <c r="I28" s="96">
        <v>10.58</v>
      </c>
      <c r="J28" s="99" t="s">
        <v>174</v>
      </c>
      <c r="K28" s="100">
        <v>3.5200000000000002E-2</v>
      </c>
      <c r="L28" s="100">
        <v>3.1899999999999998E-2</v>
      </c>
      <c r="M28" s="96">
        <v>8308.76</v>
      </c>
      <c r="N28" s="98">
        <v>106.45</v>
      </c>
      <c r="O28" s="96">
        <v>8.8446800000000003</v>
      </c>
      <c r="P28" s="97">
        <v>1.0884189863515198E-2</v>
      </c>
      <c r="Q28" s="97">
        <f>O28/'סכום נכסי הקרן'!$C$42</f>
        <v>2.0623680026154556E-4</v>
      </c>
    </row>
    <row r="29" spans="2:54" s="141" customFormat="1">
      <c r="B29" s="89" t="s">
        <v>2015</v>
      </c>
      <c r="C29" s="99" t="s">
        <v>2010</v>
      </c>
      <c r="D29" s="86" t="s">
        <v>2016</v>
      </c>
      <c r="E29" s="86" t="s">
        <v>2012</v>
      </c>
      <c r="F29" s="86" t="s">
        <v>532</v>
      </c>
      <c r="G29" s="114">
        <v>43431</v>
      </c>
      <c r="H29" s="86" t="s">
        <v>356</v>
      </c>
      <c r="I29" s="96">
        <v>10.5</v>
      </c>
      <c r="J29" s="99" t="s">
        <v>174</v>
      </c>
      <c r="K29" s="100">
        <v>3.9599999999999996E-2</v>
      </c>
      <c r="L29" s="100">
        <v>3.0999999999999996E-2</v>
      </c>
      <c r="M29" s="96">
        <v>1733.72</v>
      </c>
      <c r="N29" s="98">
        <v>110.61</v>
      </c>
      <c r="O29" s="96">
        <v>1.91767</v>
      </c>
      <c r="P29" s="97">
        <v>2.3598687997267494E-3</v>
      </c>
      <c r="Q29" s="97">
        <f>O29/'סכום נכסי הקרן'!$C$42</f>
        <v>4.4715481482377888E-5</v>
      </c>
    </row>
    <row r="30" spans="2:54" s="141" customFormat="1">
      <c r="B30" s="89" t="s">
        <v>2017</v>
      </c>
      <c r="C30" s="99" t="s">
        <v>2010</v>
      </c>
      <c r="D30" s="86" t="s">
        <v>2018</v>
      </c>
      <c r="E30" s="86" t="s">
        <v>2012</v>
      </c>
      <c r="F30" s="86" t="s">
        <v>532</v>
      </c>
      <c r="G30" s="114">
        <v>43500</v>
      </c>
      <c r="H30" s="86" t="s">
        <v>356</v>
      </c>
      <c r="I30" s="96">
        <v>10.620000000000001</v>
      </c>
      <c r="J30" s="99" t="s">
        <v>174</v>
      </c>
      <c r="K30" s="100">
        <v>3.7499999999999999E-2</v>
      </c>
      <c r="L30" s="100">
        <v>2.86E-2</v>
      </c>
      <c r="M30" s="96">
        <v>3264.39</v>
      </c>
      <c r="N30" s="98">
        <v>111.62</v>
      </c>
      <c r="O30" s="96">
        <v>3.6437199999999996</v>
      </c>
      <c r="P30" s="97">
        <v>4.4839316164618269E-3</v>
      </c>
      <c r="Q30" s="97">
        <f>O30/'סכום נכסי הקרן'!$C$42</f>
        <v>8.4962842505212016E-5</v>
      </c>
    </row>
    <row r="31" spans="2:54" s="141" customFormat="1">
      <c r="B31" s="89" t="s">
        <v>2019</v>
      </c>
      <c r="C31" s="99" t="s">
        <v>2010</v>
      </c>
      <c r="D31" s="86" t="s">
        <v>2020</v>
      </c>
      <c r="E31" s="86" t="s">
        <v>2012</v>
      </c>
      <c r="F31" s="86" t="s">
        <v>532</v>
      </c>
      <c r="G31" s="114">
        <v>43585</v>
      </c>
      <c r="H31" s="86" t="s">
        <v>356</v>
      </c>
      <c r="I31" s="96">
        <v>10.7</v>
      </c>
      <c r="J31" s="99" t="s">
        <v>174</v>
      </c>
      <c r="K31" s="100">
        <v>3.3500000000000002E-2</v>
      </c>
      <c r="L31" s="100">
        <v>2.8799999999999999E-2</v>
      </c>
      <c r="M31" s="96">
        <v>3311.58</v>
      </c>
      <c r="N31" s="98">
        <v>106.99</v>
      </c>
      <c r="O31" s="96">
        <v>3.54305</v>
      </c>
      <c r="P31" s="97">
        <v>4.360047949267528E-3</v>
      </c>
      <c r="Q31" s="97">
        <f>O31/'סכום נכסי הקרן'!$C$42</f>
        <v>8.2615458690045196E-5</v>
      </c>
    </row>
    <row r="32" spans="2:54" s="141" customFormat="1">
      <c r="B32" s="89" t="s">
        <v>2021</v>
      </c>
      <c r="C32" s="99" t="s">
        <v>2010</v>
      </c>
      <c r="D32" s="86" t="s">
        <v>2022</v>
      </c>
      <c r="E32" s="86" t="s">
        <v>2012</v>
      </c>
      <c r="F32" s="86" t="s">
        <v>532</v>
      </c>
      <c r="G32" s="114">
        <v>43500</v>
      </c>
      <c r="H32" s="86" t="s">
        <v>356</v>
      </c>
      <c r="I32" s="96">
        <v>0</v>
      </c>
      <c r="J32" s="99" t="s">
        <v>174</v>
      </c>
      <c r="K32" s="100">
        <v>3.2500000000000001E-2</v>
      </c>
      <c r="L32" s="100">
        <v>-4.1299999999999996E-2</v>
      </c>
      <c r="M32" s="96">
        <v>251.4</v>
      </c>
      <c r="N32" s="98">
        <v>101.32</v>
      </c>
      <c r="O32" s="96">
        <v>0.25472</v>
      </c>
      <c r="P32" s="97">
        <v>3.1345631973509397E-4</v>
      </c>
      <c r="Q32" s="97">
        <f>O32/'סכום נכסי הקרן'!$C$42</f>
        <v>5.9394616608651619E-6</v>
      </c>
    </row>
    <row r="33" spans="2:17" s="141" customFormat="1">
      <c r="B33" s="89" t="s">
        <v>2023</v>
      </c>
      <c r="C33" s="99" t="s">
        <v>2010</v>
      </c>
      <c r="D33" s="86" t="s">
        <v>2024</v>
      </c>
      <c r="E33" s="86" t="s">
        <v>2012</v>
      </c>
      <c r="F33" s="86" t="s">
        <v>532</v>
      </c>
      <c r="G33" s="114">
        <v>43585</v>
      </c>
      <c r="H33" s="86" t="s">
        <v>356</v>
      </c>
      <c r="I33" s="96">
        <v>0</v>
      </c>
      <c r="J33" s="99" t="s">
        <v>174</v>
      </c>
      <c r="K33" s="100">
        <v>3.2500000000000001E-2</v>
      </c>
      <c r="L33" s="100">
        <v>-3.5400000000000001E-2</v>
      </c>
      <c r="M33" s="96">
        <v>747.36</v>
      </c>
      <c r="N33" s="98">
        <v>100.82</v>
      </c>
      <c r="O33" s="96">
        <v>0.75348999999999999</v>
      </c>
      <c r="P33" s="97">
        <v>9.272385456862278E-4</v>
      </c>
      <c r="Q33" s="97">
        <f>O33/'סכום נכסי הקרן'!$C$42</f>
        <v>1.7569586082150168E-5</v>
      </c>
    </row>
    <row r="34" spans="2:17" s="141" customFormat="1">
      <c r="B34" s="89" t="s">
        <v>2025</v>
      </c>
      <c r="C34" s="99" t="s">
        <v>2010</v>
      </c>
      <c r="D34" s="86" t="s">
        <v>2026</v>
      </c>
      <c r="E34" s="86" t="s">
        <v>2012</v>
      </c>
      <c r="F34" s="86" t="s">
        <v>532</v>
      </c>
      <c r="G34" s="114">
        <v>43616</v>
      </c>
      <c r="H34" s="86" t="s">
        <v>356</v>
      </c>
      <c r="I34" s="96">
        <v>0</v>
      </c>
      <c r="J34" s="99" t="s">
        <v>174</v>
      </c>
      <c r="K34" s="100">
        <v>3.2500000000000001E-2</v>
      </c>
      <c r="L34" s="100">
        <v>4.0000000000000002E-4</v>
      </c>
      <c r="M34" s="96">
        <v>1088.6300000000001</v>
      </c>
      <c r="N34" s="98">
        <v>100.49</v>
      </c>
      <c r="O34" s="96">
        <v>1.09396</v>
      </c>
      <c r="P34" s="97">
        <v>1.3462181043396805E-3</v>
      </c>
      <c r="Q34" s="97">
        <f>O34/'סכום נכסי הקרן'!$C$42</f>
        <v>2.5508532814541664E-5</v>
      </c>
    </row>
    <row r="35" spans="2:17" s="141" customFormat="1">
      <c r="B35" s="89" t="s">
        <v>2027</v>
      </c>
      <c r="C35" s="99" t="s">
        <v>2010</v>
      </c>
      <c r="D35" s="86">
        <v>7014</v>
      </c>
      <c r="E35" s="86" t="s">
        <v>2012</v>
      </c>
      <c r="F35" s="86" t="s">
        <v>532</v>
      </c>
      <c r="G35" s="114">
        <v>43641</v>
      </c>
      <c r="H35" s="86" t="s">
        <v>356</v>
      </c>
      <c r="I35" s="96">
        <v>0</v>
      </c>
      <c r="J35" s="99" t="s">
        <v>174</v>
      </c>
      <c r="K35" s="100">
        <v>3.2500000000000001E-2</v>
      </c>
      <c r="L35" s="100">
        <v>1.23E-2</v>
      </c>
      <c r="M35" s="96">
        <v>978.72</v>
      </c>
      <c r="N35" s="98">
        <v>100.05</v>
      </c>
      <c r="O35" s="96">
        <v>0.97921000000000002</v>
      </c>
      <c r="P35" s="97">
        <v>1.2050077059037429E-3</v>
      </c>
      <c r="Q35" s="97">
        <f>O35/'סכום נכסי הקרן'!$C$42</f>
        <v>2.2832837048271731E-5</v>
      </c>
    </row>
    <row r="36" spans="2:17" s="141" customFormat="1">
      <c r="B36" s="89" t="s">
        <v>2028</v>
      </c>
      <c r="C36" s="99" t="s">
        <v>2007</v>
      </c>
      <c r="D36" s="86" t="s">
        <v>2029</v>
      </c>
      <c r="E36" s="86" t="s">
        <v>2030</v>
      </c>
      <c r="F36" s="86" t="s">
        <v>2031</v>
      </c>
      <c r="G36" s="114">
        <v>43321</v>
      </c>
      <c r="H36" s="86" t="s">
        <v>1994</v>
      </c>
      <c r="I36" s="96">
        <v>1.5799999999999998</v>
      </c>
      <c r="J36" s="99" t="s">
        <v>174</v>
      </c>
      <c r="K36" s="100">
        <v>2.3980000000000001E-2</v>
      </c>
      <c r="L36" s="100">
        <v>1.8499999999999999E-2</v>
      </c>
      <c r="M36" s="96">
        <v>10362.700000000001</v>
      </c>
      <c r="N36" s="98">
        <v>101.22</v>
      </c>
      <c r="O36" s="96">
        <v>10.489120000000002</v>
      </c>
      <c r="P36" s="97">
        <v>1.2907824091000979E-2</v>
      </c>
      <c r="Q36" s="97">
        <f>O36/'סכום נכסי הקרן'!$C$42</f>
        <v>2.4458121111893056E-4</v>
      </c>
    </row>
    <row r="37" spans="2:17" s="141" customFormat="1">
      <c r="B37" s="89" t="s">
        <v>2032</v>
      </c>
      <c r="C37" s="99" t="s">
        <v>2007</v>
      </c>
      <c r="D37" s="86" t="s">
        <v>2033</v>
      </c>
      <c r="E37" s="86" t="s">
        <v>2030</v>
      </c>
      <c r="F37" s="86" t="s">
        <v>2031</v>
      </c>
      <c r="G37" s="114">
        <v>43343</v>
      </c>
      <c r="H37" s="86" t="s">
        <v>1994</v>
      </c>
      <c r="I37" s="96">
        <v>1.63</v>
      </c>
      <c r="J37" s="99" t="s">
        <v>174</v>
      </c>
      <c r="K37" s="100">
        <v>2.3789999999999999E-2</v>
      </c>
      <c r="L37" s="100">
        <v>1.9600000000000003E-2</v>
      </c>
      <c r="M37" s="96">
        <v>10362.700000000001</v>
      </c>
      <c r="N37" s="98">
        <v>100.91</v>
      </c>
      <c r="O37" s="96">
        <v>10.457000000000001</v>
      </c>
      <c r="P37" s="97">
        <v>1.2868297485355991E-2</v>
      </c>
      <c r="Q37" s="97">
        <f>O37/'סכום נכסי הקרן'!$C$42</f>
        <v>2.4383224948047662E-4</v>
      </c>
    </row>
    <row r="38" spans="2:17" s="141" customFormat="1">
      <c r="B38" s="89" t="s">
        <v>2034</v>
      </c>
      <c r="C38" s="99" t="s">
        <v>2007</v>
      </c>
      <c r="D38" s="86" t="s">
        <v>2035</v>
      </c>
      <c r="E38" s="86" t="s">
        <v>2030</v>
      </c>
      <c r="F38" s="86" t="s">
        <v>2031</v>
      </c>
      <c r="G38" s="114">
        <v>43614</v>
      </c>
      <c r="H38" s="86" t="s">
        <v>1994</v>
      </c>
      <c r="I38" s="96">
        <v>1.98</v>
      </c>
      <c r="J38" s="99" t="s">
        <v>174</v>
      </c>
      <c r="K38" s="100">
        <v>2.427E-2</v>
      </c>
      <c r="L38" s="100">
        <v>2.1499999999999998E-2</v>
      </c>
      <c r="M38" s="96">
        <v>12754.09</v>
      </c>
      <c r="N38" s="98">
        <v>100.79</v>
      </c>
      <c r="O38" s="96">
        <v>12.854850000000001</v>
      </c>
      <c r="P38" s="97">
        <v>1.5819071811191399E-2</v>
      </c>
      <c r="Q38" s="97">
        <f>O38/'סכום נכסי הקרן'!$C$42</f>
        <v>2.9974438101119867E-4</v>
      </c>
    </row>
    <row r="39" spans="2:17" s="141" customFormat="1">
      <c r="B39" s="89" t="s">
        <v>2036</v>
      </c>
      <c r="C39" s="99" t="s">
        <v>2010</v>
      </c>
      <c r="D39" s="86" t="s">
        <v>2037</v>
      </c>
      <c r="E39" s="86" t="s">
        <v>2038</v>
      </c>
      <c r="F39" s="86" t="s">
        <v>676</v>
      </c>
      <c r="G39" s="114">
        <v>43552</v>
      </c>
      <c r="H39" s="86" t="s">
        <v>170</v>
      </c>
      <c r="I39" s="96">
        <v>6.7600000000000016</v>
      </c>
      <c r="J39" s="99" t="s">
        <v>174</v>
      </c>
      <c r="K39" s="100">
        <v>3.5499999999999997E-2</v>
      </c>
      <c r="L39" s="100">
        <v>3.2099999999999997E-2</v>
      </c>
      <c r="M39" s="96">
        <v>25980.51</v>
      </c>
      <c r="N39" s="98">
        <v>102.52</v>
      </c>
      <c r="O39" s="96">
        <v>26.63522</v>
      </c>
      <c r="P39" s="97">
        <v>3.277708085951072E-2</v>
      </c>
      <c r="Q39" s="97">
        <f>O39/'סכום נכסי הקרן'!$C$42</f>
        <v>6.210696765809869E-4</v>
      </c>
    </row>
    <row r="40" spans="2:17" s="141" customFormat="1">
      <c r="B40" s="89" t="s">
        <v>2039</v>
      </c>
      <c r="C40" s="99" t="s">
        <v>2010</v>
      </c>
      <c r="D40" s="86" t="s">
        <v>2040</v>
      </c>
      <c r="E40" s="86" t="s">
        <v>1204</v>
      </c>
      <c r="F40" s="86" t="s">
        <v>676</v>
      </c>
      <c r="G40" s="114">
        <v>43301</v>
      </c>
      <c r="H40" s="86" t="s">
        <v>356</v>
      </c>
      <c r="I40" s="96">
        <v>1.56</v>
      </c>
      <c r="J40" s="99" t="s">
        <v>173</v>
      </c>
      <c r="K40" s="100">
        <v>6.2373999999999999E-2</v>
      </c>
      <c r="L40" s="100">
        <v>6.5499999999999989E-2</v>
      </c>
      <c r="M40" s="96">
        <v>4363.0600000000004</v>
      </c>
      <c r="N40" s="98">
        <v>101.35</v>
      </c>
      <c r="O40" s="96">
        <v>15.768709999999999</v>
      </c>
      <c r="P40" s="97">
        <v>1.9404843764015283E-2</v>
      </c>
      <c r="Q40" s="97">
        <f>O40/'סכום נכסי הקרן'!$C$42</f>
        <v>3.6768863256242569E-4</v>
      </c>
    </row>
    <row r="41" spans="2:17" s="141" customFormat="1">
      <c r="B41" s="89" t="s">
        <v>2041</v>
      </c>
      <c r="C41" s="99" t="s">
        <v>2010</v>
      </c>
      <c r="D41" s="86" t="s">
        <v>2042</v>
      </c>
      <c r="E41" s="86" t="s">
        <v>1204</v>
      </c>
      <c r="F41" s="86" t="s">
        <v>676</v>
      </c>
      <c r="G41" s="114">
        <v>43496</v>
      </c>
      <c r="H41" s="86" t="s">
        <v>356</v>
      </c>
      <c r="I41" s="96">
        <v>1.5599999999999998</v>
      </c>
      <c r="J41" s="99" t="s">
        <v>173</v>
      </c>
      <c r="K41" s="100">
        <v>6.2373999999999999E-2</v>
      </c>
      <c r="L41" s="100">
        <v>6.6000000000000003E-2</v>
      </c>
      <c r="M41" s="96">
        <v>2710.08</v>
      </c>
      <c r="N41" s="98">
        <v>101.27</v>
      </c>
      <c r="O41" s="96">
        <v>9.7868899999999996</v>
      </c>
      <c r="P41" s="97">
        <v>1.2043665676241338E-2</v>
      </c>
      <c r="Q41" s="97">
        <f>O41/'סכום נכסי הקרן'!$C$42</f>
        <v>2.2820688573376509E-4</v>
      </c>
    </row>
    <row r="42" spans="2:17" s="141" customFormat="1">
      <c r="B42" s="89" t="s">
        <v>2043</v>
      </c>
      <c r="C42" s="99" t="s">
        <v>2010</v>
      </c>
      <c r="D42" s="86" t="s">
        <v>2044</v>
      </c>
      <c r="E42" s="86" t="s">
        <v>1204</v>
      </c>
      <c r="F42" s="86" t="s">
        <v>676</v>
      </c>
      <c r="G42" s="114">
        <v>43496</v>
      </c>
      <c r="H42" s="86" t="s">
        <v>356</v>
      </c>
      <c r="I42" s="96">
        <v>1.56</v>
      </c>
      <c r="J42" s="99" t="s">
        <v>173</v>
      </c>
      <c r="K42" s="100">
        <v>6.2373999999999999E-2</v>
      </c>
      <c r="L42" s="100">
        <v>6.6000000000000003E-2</v>
      </c>
      <c r="M42" s="96">
        <v>498.26</v>
      </c>
      <c r="N42" s="98">
        <v>101.27</v>
      </c>
      <c r="O42" s="96">
        <v>1.7993699999999999</v>
      </c>
      <c r="P42" s="97">
        <v>2.2142898007291773E-3</v>
      </c>
      <c r="Q42" s="97">
        <f>O42/'סכום נכסי הקרן'!$C$42</f>
        <v>4.1957008200027271E-5</v>
      </c>
    </row>
    <row r="43" spans="2:17" s="141" customFormat="1">
      <c r="B43" s="89" t="s">
        <v>2045</v>
      </c>
      <c r="C43" s="99" t="s">
        <v>2010</v>
      </c>
      <c r="D43" s="86">
        <v>6615</v>
      </c>
      <c r="E43" s="86" t="s">
        <v>1204</v>
      </c>
      <c r="F43" s="86" t="s">
        <v>676</v>
      </c>
      <c r="G43" s="114">
        <v>43496</v>
      </c>
      <c r="H43" s="86" t="s">
        <v>356</v>
      </c>
      <c r="I43" s="96">
        <v>1.56</v>
      </c>
      <c r="J43" s="99" t="s">
        <v>173</v>
      </c>
      <c r="K43" s="100">
        <v>6.2373999999999999E-2</v>
      </c>
      <c r="L43" s="100">
        <v>6.6000000000000003E-2</v>
      </c>
      <c r="M43" s="96">
        <v>349.13</v>
      </c>
      <c r="N43" s="98">
        <v>101.27</v>
      </c>
      <c r="O43" s="96">
        <v>1.2607999999999999</v>
      </c>
      <c r="P43" s="97">
        <v>1.5515300248194349E-3</v>
      </c>
      <c r="Q43" s="97">
        <f>O43/'סכום נכסי הקרן'!$C$42</f>
        <v>2.9398842894232082E-5</v>
      </c>
    </row>
    <row r="44" spans="2:17" s="141" customFormat="1">
      <c r="B44" s="89" t="s">
        <v>2046</v>
      </c>
      <c r="C44" s="99" t="s">
        <v>2010</v>
      </c>
      <c r="D44" s="86" t="s">
        <v>2047</v>
      </c>
      <c r="E44" s="86" t="s">
        <v>1204</v>
      </c>
      <c r="F44" s="86" t="s">
        <v>676</v>
      </c>
      <c r="G44" s="114">
        <v>43496</v>
      </c>
      <c r="H44" s="86" t="s">
        <v>356</v>
      </c>
      <c r="I44" s="96">
        <v>1.56</v>
      </c>
      <c r="J44" s="99" t="s">
        <v>173</v>
      </c>
      <c r="K44" s="100">
        <v>6.2373999999999999E-2</v>
      </c>
      <c r="L44" s="100">
        <v>6.6000000000000003E-2</v>
      </c>
      <c r="M44" s="96">
        <v>301.64999999999998</v>
      </c>
      <c r="N44" s="98">
        <v>101.27</v>
      </c>
      <c r="O44" s="96">
        <v>1.08934</v>
      </c>
      <c r="P44" s="97">
        <v>1.3405327706510178E-3</v>
      </c>
      <c r="Q44" s="97">
        <f>O44/'סכום נכסי הקרן'!$C$42</f>
        <v>2.5400805455585957E-5</v>
      </c>
    </row>
    <row r="45" spans="2:17" s="141" customFormat="1">
      <c r="B45" s="89" t="s">
        <v>2048</v>
      </c>
      <c r="C45" s="99" t="s">
        <v>2010</v>
      </c>
      <c r="D45" s="86" t="s">
        <v>2049</v>
      </c>
      <c r="E45" s="86" t="s">
        <v>1204</v>
      </c>
      <c r="F45" s="86" t="s">
        <v>676</v>
      </c>
      <c r="G45" s="114">
        <v>43496</v>
      </c>
      <c r="H45" s="86" t="s">
        <v>356</v>
      </c>
      <c r="I45" s="96">
        <v>1.56</v>
      </c>
      <c r="J45" s="99" t="s">
        <v>173</v>
      </c>
      <c r="K45" s="100">
        <v>6.2373999999999999E-2</v>
      </c>
      <c r="L45" s="100">
        <v>5.6199999999999993E-2</v>
      </c>
      <c r="M45" s="96">
        <v>139.76</v>
      </c>
      <c r="N45" s="98">
        <v>102.74</v>
      </c>
      <c r="O45" s="96">
        <v>0.51205000000000001</v>
      </c>
      <c r="P45" s="97">
        <v>6.3012448382677002E-4</v>
      </c>
      <c r="Q45" s="97">
        <f>O45/'סכום נכסי הקרן'!$C$42</f>
        <v>1.1939782284257248E-5</v>
      </c>
    </row>
    <row r="46" spans="2:17" s="141" customFormat="1">
      <c r="B46" s="89" t="s">
        <v>2050</v>
      </c>
      <c r="C46" s="99" t="s">
        <v>2010</v>
      </c>
      <c r="D46" s="86" t="s">
        <v>2051</v>
      </c>
      <c r="E46" s="86" t="s">
        <v>1204</v>
      </c>
      <c r="F46" s="86" t="s">
        <v>676</v>
      </c>
      <c r="G46" s="114">
        <v>43496</v>
      </c>
      <c r="H46" s="86" t="s">
        <v>356</v>
      </c>
      <c r="I46" s="96">
        <v>1.56</v>
      </c>
      <c r="J46" s="99" t="s">
        <v>173</v>
      </c>
      <c r="K46" s="100">
        <v>6.2373999999999999E-2</v>
      </c>
      <c r="L46" s="100">
        <v>5.6100000000000004E-2</v>
      </c>
      <c r="M46" s="96">
        <v>344.32</v>
      </c>
      <c r="N46" s="98">
        <v>102.75</v>
      </c>
      <c r="O46" s="96">
        <v>1.26162</v>
      </c>
      <c r="P46" s="97">
        <v>1.5525391100195871E-3</v>
      </c>
      <c r="Q46" s="97">
        <f>O46/'סכום נכסי הקרן'!$C$42</f>
        <v>2.9417963334566211E-5</v>
      </c>
    </row>
    <row r="47" spans="2:17" s="141" customFormat="1">
      <c r="B47" s="89" t="s">
        <v>2052</v>
      </c>
      <c r="C47" s="99" t="s">
        <v>2010</v>
      </c>
      <c r="D47" s="86">
        <v>6956</v>
      </c>
      <c r="E47" s="86" t="s">
        <v>1204</v>
      </c>
      <c r="F47" s="86" t="s">
        <v>676</v>
      </c>
      <c r="G47" s="114">
        <v>43628</v>
      </c>
      <c r="H47" s="86" t="s">
        <v>356</v>
      </c>
      <c r="I47" s="96">
        <v>1.56</v>
      </c>
      <c r="J47" s="99" t="s">
        <v>173</v>
      </c>
      <c r="K47" s="100">
        <v>6.7251000000000005E-2</v>
      </c>
      <c r="L47" s="100">
        <v>6.6299999999999998E-2</v>
      </c>
      <c r="M47" s="96">
        <v>594.52</v>
      </c>
      <c r="N47" s="98">
        <v>100.9</v>
      </c>
      <c r="O47" s="96">
        <v>2.1391300000000002</v>
      </c>
      <c r="P47" s="97">
        <v>2.632395639270303E-3</v>
      </c>
      <c r="Q47" s="97">
        <f>O47/'סכום נכסי הקרן'!$C$42</f>
        <v>4.9879399429202632E-5</v>
      </c>
    </row>
    <row r="48" spans="2:17" s="141" customFormat="1">
      <c r="B48" s="89" t="s">
        <v>2053</v>
      </c>
      <c r="C48" s="99" t="s">
        <v>2010</v>
      </c>
      <c r="D48" s="86" t="s">
        <v>2054</v>
      </c>
      <c r="E48" s="86" t="s">
        <v>1204</v>
      </c>
      <c r="F48" s="86" t="s">
        <v>676</v>
      </c>
      <c r="G48" s="114">
        <v>43643</v>
      </c>
      <c r="H48" s="86" t="s">
        <v>356</v>
      </c>
      <c r="I48" s="96">
        <v>1.5699999999999998</v>
      </c>
      <c r="J48" s="99" t="s">
        <v>173</v>
      </c>
      <c r="K48" s="100">
        <v>6.7251000000000005E-2</v>
      </c>
      <c r="L48" s="100">
        <v>7.010000000000001E-2</v>
      </c>
      <c r="M48" s="96">
        <v>235.91</v>
      </c>
      <c r="N48" s="98">
        <v>100.05</v>
      </c>
      <c r="O48" s="96">
        <v>0.84169000000000005</v>
      </c>
      <c r="P48" s="97">
        <v>1.0357767342879683E-3</v>
      </c>
      <c r="Q48" s="97">
        <f>O48/'סכום נכסי הקרן'!$C$42</f>
        <v>1.9626199298577256E-5</v>
      </c>
    </row>
    <row r="49" spans="2:17" s="141" customFormat="1">
      <c r="B49" s="89" t="s">
        <v>2055</v>
      </c>
      <c r="C49" s="99" t="s">
        <v>2010</v>
      </c>
      <c r="D49" s="86" t="s">
        <v>2056</v>
      </c>
      <c r="E49" s="86" t="s">
        <v>1204</v>
      </c>
      <c r="F49" s="86" t="s">
        <v>676</v>
      </c>
      <c r="G49" s="114">
        <v>43552</v>
      </c>
      <c r="H49" s="86" t="s">
        <v>356</v>
      </c>
      <c r="I49" s="96">
        <v>1.5499999999999998</v>
      </c>
      <c r="J49" s="99" t="s">
        <v>173</v>
      </c>
      <c r="K49" s="100">
        <v>6.2373999999999999E-2</v>
      </c>
      <c r="L49" s="100">
        <v>6.93E-2</v>
      </c>
      <c r="M49" s="96">
        <v>241.14</v>
      </c>
      <c r="N49" s="98">
        <v>101.27</v>
      </c>
      <c r="O49" s="96">
        <v>0.87082000000000004</v>
      </c>
      <c r="P49" s="97">
        <v>1.0716238707275225E-3</v>
      </c>
      <c r="Q49" s="97">
        <f>O49/'סכום נכסי הקרן'!$C$42</f>
        <v>2.0305441282642117E-5</v>
      </c>
    </row>
    <row r="50" spans="2:17" s="141" customFormat="1">
      <c r="B50" s="89" t="s">
        <v>2057</v>
      </c>
      <c r="C50" s="99" t="s">
        <v>2010</v>
      </c>
      <c r="D50" s="86">
        <v>6886</v>
      </c>
      <c r="E50" s="86" t="s">
        <v>1204</v>
      </c>
      <c r="F50" s="86" t="s">
        <v>676</v>
      </c>
      <c r="G50" s="114">
        <v>43578</v>
      </c>
      <c r="H50" s="86" t="s">
        <v>356</v>
      </c>
      <c r="I50" s="96">
        <v>1.5500000000000003</v>
      </c>
      <c r="J50" s="99" t="s">
        <v>173</v>
      </c>
      <c r="K50" s="100">
        <v>6.3414999999999999E-2</v>
      </c>
      <c r="L50" s="100">
        <v>6.5799999999999997E-2</v>
      </c>
      <c r="M50" s="96">
        <v>155.87</v>
      </c>
      <c r="N50" s="98">
        <v>101.81</v>
      </c>
      <c r="O50" s="96">
        <v>0.56592999999999993</v>
      </c>
      <c r="P50" s="97">
        <v>6.964287650270168E-4</v>
      </c>
      <c r="Q50" s="97">
        <f>O50/'סכום נכסי הקרן'!$C$42</f>
        <v>1.3196135119870527E-5</v>
      </c>
    </row>
    <row r="51" spans="2:17" s="141" customFormat="1">
      <c r="B51" s="89" t="s">
        <v>2058</v>
      </c>
      <c r="C51" s="99" t="s">
        <v>2010</v>
      </c>
      <c r="D51" s="86">
        <v>6889</v>
      </c>
      <c r="E51" s="86" t="s">
        <v>1204</v>
      </c>
      <c r="F51" s="86" t="s">
        <v>676</v>
      </c>
      <c r="G51" s="114">
        <v>43584</v>
      </c>
      <c r="H51" s="86" t="s">
        <v>356</v>
      </c>
      <c r="I51" s="96">
        <v>1.56</v>
      </c>
      <c r="J51" s="99" t="s">
        <v>173</v>
      </c>
      <c r="K51" s="100">
        <v>6.3252000000000003E-2</v>
      </c>
      <c r="L51" s="100">
        <v>2.4499999999999997E-2</v>
      </c>
      <c r="M51" s="96">
        <v>297.97000000000003</v>
      </c>
      <c r="N51" s="98">
        <v>108.15</v>
      </c>
      <c r="O51" s="96">
        <v>1.1491800000000001</v>
      </c>
      <c r="P51" s="97">
        <v>1.4141713784279809E-3</v>
      </c>
      <c r="Q51" s="97">
        <f>O51/'סכום נכסי הקרן'!$C$42</f>
        <v>2.6796131247774133E-5</v>
      </c>
    </row>
    <row r="52" spans="2:17" s="141" customFormat="1">
      <c r="B52" s="89" t="s">
        <v>2059</v>
      </c>
      <c r="C52" s="99" t="s">
        <v>2010</v>
      </c>
      <c r="D52" s="86" t="s">
        <v>2060</v>
      </c>
      <c r="E52" s="86" t="s">
        <v>1204</v>
      </c>
      <c r="F52" s="86" t="s">
        <v>676</v>
      </c>
      <c r="G52" s="114">
        <v>43614</v>
      </c>
      <c r="H52" s="86" t="s">
        <v>356</v>
      </c>
      <c r="I52" s="96">
        <v>1.56</v>
      </c>
      <c r="J52" s="99" t="s">
        <v>173</v>
      </c>
      <c r="K52" s="100">
        <v>6.7251000000000005E-2</v>
      </c>
      <c r="L52" s="100">
        <v>7.0099999999999996E-2</v>
      </c>
      <c r="M52" s="96">
        <v>131.35</v>
      </c>
      <c r="N52" s="98">
        <v>100.59</v>
      </c>
      <c r="O52" s="96">
        <v>0.47117999999999999</v>
      </c>
      <c r="P52" s="97">
        <v>5.7983020074113371E-4</v>
      </c>
      <c r="Q52" s="97">
        <f>O52/'סכום נכסי הקרן'!$C$42</f>
        <v>1.0986791556872043E-5</v>
      </c>
    </row>
    <row r="53" spans="2:17" s="141" customFormat="1">
      <c r="B53" s="89" t="s">
        <v>2061</v>
      </c>
      <c r="C53" s="99" t="s">
        <v>2010</v>
      </c>
      <c r="D53" s="86" t="s">
        <v>2062</v>
      </c>
      <c r="E53" s="86" t="s">
        <v>2063</v>
      </c>
      <c r="F53" s="86" t="s">
        <v>676</v>
      </c>
      <c r="G53" s="114">
        <v>43552</v>
      </c>
      <c r="H53" s="86" t="s">
        <v>170</v>
      </c>
      <c r="I53" s="96">
        <v>6.9699999999999989</v>
      </c>
      <c r="J53" s="99" t="s">
        <v>174</v>
      </c>
      <c r="K53" s="100">
        <v>3.5499999999999997E-2</v>
      </c>
      <c r="L53" s="100">
        <v>3.2099999999999997E-2</v>
      </c>
      <c r="M53" s="96">
        <v>53902.080000000002</v>
      </c>
      <c r="N53" s="98">
        <v>102.59</v>
      </c>
      <c r="O53" s="96">
        <v>55.298139999999997</v>
      </c>
      <c r="P53" s="97">
        <v>6.8049432524324702E-2</v>
      </c>
      <c r="Q53" s="97">
        <f>O53/'סכום נכסי הקרן'!$C$42</f>
        <v>1.2894204712906494E-3</v>
      </c>
    </row>
    <row r="54" spans="2:17" s="141" customFormat="1">
      <c r="B54" s="89" t="s">
        <v>2064</v>
      </c>
      <c r="C54" s="99" t="s">
        <v>2010</v>
      </c>
      <c r="D54" s="86" t="s">
        <v>2065</v>
      </c>
      <c r="E54" s="86" t="s">
        <v>2066</v>
      </c>
      <c r="F54" s="86" t="s">
        <v>676</v>
      </c>
      <c r="G54" s="114">
        <v>43227</v>
      </c>
      <c r="H54" s="86" t="s">
        <v>170</v>
      </c>
      <c r="I54" s="96">
        <v>0.19</v>
      </c>
      <c r="J54" s="99" t="s">
        <v>174</v>
      </c>
      <c r="K54" s="100">
        <v>2.75E-2</v>
      </c>
      <c r="L54" s="100">
        <v>2.5500000000000002E-2</v>
      </c>
      <c r="M54" s="96">
        <v>14.14</v>
      </c>
      <c r="N54" s="98">
        <v>100.43</v>
      </c>
      <c r="O54" s="96">
        <v>1.4199999999999999E-2</v>
      </c>
      <c r="P54" s="97">
        <v>1.7474402246538686E-5</v>
      </c>
      <c r="Q54" s="97">
        <f>O54/'סכום נכסי הקרן'!$C$42</f>
        <v>3.3111006432272805E-7</v>
      </c>
    </row>
    <row r="55" spans="2:17" s="141" customFormat="1">
      <c r="B55" s="89" t="s">
        <v>2067</v>
      </c>
      <c r="C55" s="99" t="s">
        <v>2010</v>
      </c>
      <c r="D55" s="86" t="s">
        <v>2068</v>
      </c>
      <c r="E55" s="86" t="s">
        <v>2066</v>
      </c>
      <c r="F55" s="86" t="s">
        <v>676</v>
      </c>
      <c r="G55" s="114">
        <v>43279</v>
      </c>
      <c r="H55" s="86" t="s">
        <v>170</v>
      </c>
      <c r="I55" s="96">
        <v>0.16000000000000003</v>
      </c>
      <c r="J55" s="99" t="s">
        <v>174</v>
      </c>
      <c r="K55" s="100">
        <v>2.75E-2</v>
      </c>
      <c r="L55" s="100">
        <v>2.7699999999999999E-2</v>
      </c>
      <c r="M55" s="96">
        <v>61.36</v>
      </c>
      <c r="N55" s="98">
        <v>100.03</v>
      </c>
      <c r="O55" s="96">
        <v>6.1159999999999999E-2</v>
      </c>
      <c r="P55" s="97">
        <v>7.526298883086662E-5</v>
      </c>
      <c r="Q55" s="97">
        <f>O55/'סכום נכסי הקרן'!$C$42</f>
        <v>1.426105037604088E-6</v>
      </c>
    </row>
    <row r="56" spans="2:17" s="141" customFormat="1">
      <c r="B56" s="89" t="s">
        <v>2069</v>
      </c>
      <c r="C56" s="99" t="s">
        <v>2010</v>
      </c>
      <c r="D56" s="86" t="s">
        <v>2070</v>
      </c>
      <c r="E56" s="86" t="s">
        <v>2066</v>
      </c>
      <c r="F56" s="86" t="s">
        <v>676</v>
      </c>
      <c r="G56" s="114">
        <v>43321</v>
      </c>
      <c r="H56" s="86" t="s">
        <v>170</v>
      </c>
      <c r="I56" s="96">
        <v>0.11000000000000001</v>
      </c>
      <c r="J56" s="99" t="s">
        <v>174</v>
      </c>
      <c r="K56" s="100">
        <v>2.75E-2</v>
      </c>
      <c r="L56" s="100">
        <v>2.4E-2</v>
      </c>
      <c r="M56" s="96">
        <v>270.89999999999998</v>
      </c>
      <c r="N56" s="98">
        <v>100.2</v>
      </c>
      <c r="O56" s="96">
        <v>0.27144000000000001</v>
      </c>
      <c r="P56" s="97">
        <v>3.3403181308453952E-4</v>
      </c>
      <c r="Q56" s="97">
        <f>O56/'סכום נכסי הקרן'!$C$42</f>
        <v>6.3293321028000924E-6</v>
      </c>
    </row>
    <row r="57" spans="2:17" s="141" customFormat="1">
      <c r="B57" s="89" t="s">
        <v>2071</v>
      </c>
      <c r="C57" s="99" t="s">
        <v>2010</v>
      </c>
      <c r="D57" s="86" t="s">
        <v>2072</v>
      </c>
      <c r="E57" s="86" t="s">
        <v>2066</v>
      </c>
      <c r="F57" s="86" t="s">
        <v>676</v>
      </c>
      <c r="G57" s="114">
        <v>43227</v>
      </c>
      <c r="H57" s="86" t="s">
        <v>170</v>
      </c>
      <c r="I57" s="96">
        <v>9.33</v>
      </c>
      <c r="J57" s="99" t="s">
        <v>174</v>
      </c>
      <c r="K57" s="100">
        <v>2.9805999999999999E-2</v>
      </c>
      <c r="L57" s="100">
        <v>2.4500000000000001E-2</v>
      </c>
      <c r="M57" s="96">
        <v>307.20999999999998</v>
      </c>
      <c r="N57" s="98">
        <v>107.01</v>
      </c>
      <c r="O57" s="96">
        <v>0.32876</v>
      </c>
      <c r="P57" s="97">
        <v>4.0456932975859567E-4</v>
      </c>
      <c r="Q57" s="97">
        <f>O57/'סכום נכסי הקרן'!$C$42</f>
        <v>7.6658975173760631E-6</v>
      </c>
    </row>
    <row r="58" spans="2:17" s="141" customFormat="1">
      <c r="B58" s="89" t="s">
        <v>2073</v>
      </c>
      <c r="C58" s="99" t="s">
        <v>2010</v>
      </c>
      <c r="D58" s="86" t="s">
        <v>2074</v>
      </c>
      <c r="E58" s="86" t="s">
        <v>2066</v>
      </c>
      <c r="F58" s="86" t="s">
        <v>676</v>
      </c>
      <c r="G58" s="114">
        <v>43279</v>
      </c>
      <c r="H58" s="86" t="s">
        <v>170</v>
      </c>
      <c r="I58" s="96">
        <v>9.3600000000000012</v>
      </c>
      <c r="J58" s="99" t="s">
        <v>174</v>
      </c>
      <c r="K58" s="100">
        <v>2.9796999999999997E-2</v>
      </c>
      <c r="L58" s="100">
        <v>2.3300000000000001E-2</v>
      </c>
      <c r="M58" s="96">
        <v>359.3</v>
      </c>
      <c r="N58" s="98">
        <v>107.29</v>
      </c>
      <c r="O58" s="96">
        <v>0.38550000000000001</v>
      </c>
      <c r="P58" s="97">
        <v>4.7439310324230027E-4</v>
      </c>
      <c r="Q58" s="97">
        <f>O58/'סכום נכסי הקרן'!$C$42</f>
        <v>8.98893871805716E-6</v>
      </c>
    </row>
    <row r="59" spans="2:17" s="141" customFormat="1">
      <c r="B59" s="89" t="s">
        <v>2075</v>
      </c>
      <c r="C59" s="99" t="s">
        <v>2010</v>
      </c>
      <c r="D59" s="86" t="s">
        <v>2076</v>
      </c>
      <c r="E59" s="86" t="s">
        <v>2066</v>
      </c>
      <c r="F59" s="86" t="s">
        <v>676</v>
      </c>
      <c r="G59" s="114">
        <v>43321</v>
      </c>
      <c r="H59" s="86" t="s">
        <v>170</v>
      </c>
      <c r="I59" s="96">
        <v>9.379999999999999</v>
      </c>
      <c r="J59" s="99" t="s">
        <v>174</v>
      </c>
      <c r="K59" s="100">
        <v>3.0529000000000001E-2</v>
      </c>
      <c r="L59" s="100">
        <v>2.2399999999999996E-2</v>
      </c>
      <c r="M59" s="96">
        <v>2012.03</v>
      </c>
      <c r="N59" s="98">
        <v>108.75</v>
      </c>
      <c r="O59" s="96">
        <v>2.1880900000000003</v>
      </c>
      <c r="P59" s="97">
        <v>2.6926454092696369E-3</v>
      </c>
      <c r="Q59" s="97">
        <f>O59/'סכום נכסי הקרן'!$C$42</f>
        <v>5.102102962281114E-5</v>
      </c>
    </row>
    <row r="60" spans="2:17" s="141" customFormat="1">
      <c r="B60" s="89" t="s">
        <v>2077</v>
      </c>
      <c r="C60" s="99" t="s">
        <v>2010</v>
      </c>
      <c r="D60" s="86" t="s">
        <v>2078</v>
      </c>
      <c r="E60" s="86" t="s">
        <v>2066</v>
      </c>
      <c r="F60" s="86" t="s">
        <v>676</v>
      </c>
      <c r="G60" s="114">
        <v>43138</v>
      </c>
      <c r="H60" s="86" t="s">
        <v>170</v>
      </c>
      <c r="I60" s="96">
        <v>9.2900000000000009</v>
      </c>
      <c r="J60" s="99" t="s">
        <v>174</v>
      </c>
      <c r="K60" s="100">
        <v>2.8239999999999998E-2</v>
      </c>
      <c r="L60" s="100">
        <v>2.7199999999999998E-2</v>
      </c>
      <c r="M60" s="96">
        <v>1927.79</v>
      </c>
      <c r="N60" s="98">
        <v>102.89</v>
      </c>
      <c r="O60" s="96">
        <v>1.9835</v>
      </c>
      <c r="P60" s="97">
        <v>2.4408786518316538E-3</v>
      </c>
      <c r="Q60" s="97">
        <f>O60/'סכום נכסי הקרן'!$C$42</f>
        <v>4.6250479759445854E-5</v>
      </c>
    </row>
    <row r="61" spans="2:17" s="141" customFormat="1">
      <c r="B61" s="89" t="s">
        <v>2079</v>
      </c>
      <c r="C61" s="99" t="s">
        <v>2010</v>
      </c>
      <c r="D61" s="86" t="s">
        <v>2080</v>
      </c>
      <c r="E61" s="86" t="s">
        <v>2066</v>
      </c>
      <c r="F61" s="86" t="s">
        <v>676</v>
      </c>
      <c r="G61" s="114">
        <v>43417</v>
      </c>
      <c r="H61" s="86" t="s">
        <v>170</v>
      </c>
      <c r="I61" s="96">
        <v>9.2800000000000029</v>
      </c>
      <c r="J61" s="99" t="s">
        <v>174</v>
      </c>
      <c r="K61" s="100">
        <v>3.2797E-2</v>
      </c>
      <c r="L61" s="100">
        <v>2.4E-2</v>
      </c>
      <c r="M61" s="96">
        <v>2288.1999999999998</v>
      </c>
      <c r="N61" s="98">
        <v>109.24</v>
      </c>
      <c r="O61" s="96">
        <v>2.4996199999999997</v>
      </c>
      <c r="P61" s="97">
        <v>3.0760116439079595E-3</v>
      </c>
      <c r="Q61" s="97">
        <f>O61/'סכום נכסי הקרן'!$C$42</f>
        <v>5.8285164717068837E-5</v>
      </c>
    </row>
    <row r="62" spans="2:17" s="141" customFormat="1">
      <c r="B62" s="89" t="s">
        <v>2081</v>
      </c>
      <c r="C62" s="99" t="s">
        <v>2010</v>
      </c>
      <c r="D62" s="86" t="s">
        <v>2082</v>
      </c>
      <c r="E62" s="86" t="s">
        <v>2066</v>
      </c>
      <c r="F62" s="86" t="s">
        <v>676</v>
      </c>
      <c r="G62" s="114">
        <v>43496</v>
      </c>
      <c r="H62" s="86" t="s">
        <v>170</v>
      </c>
      <c r="I62" s="96">
        <v>9.389999999999997</v>
      </c>
      <c r="J62" s="99" t="s">
        <v>174</v>
      </c>
      <c r="K62" s="100">
        <v>3.2190999999999997E-2</v>
      </c>
      <c r="L62" s="100">
        <v>2.0599999999999997E-2</v>
      </c>
      <c r="M62" s="96">
        <v>2892.47</v>
      </c>
      <c r="N62" s="98">
        <v>112.43</v>
      </c>
      <c r="O62" s="96">
        <v>3.2520100000000003</v>
      </c>
      <c r="P62" s="97">
        <v>4.0018965387159352E-3</v>
      </c>
      <c r="Q62" s="97">
        <f>O62/'סכום נכסי הקרן'!$C$42</f>
        <v>7.5829101428039086E-5</v>
      </c>
    </row>
    <row r="63" spans="2:17" s="141" customFormat="1">
      <c r="B63" s="89" t="s">
        <v>2083</v>
      </c>
      <c r="C63" s="99" t="s">
        <v>2010</v>
      </c>
      <c r="D63" s="86" t="s">
        <v>2084</v>
      </c>
      <c r="E63" s="86" t="s">
        <v>2066</v>
      </c>
      <c r="F63" s="86" t="s">
        <v>676</v>
      </c>
      <c r="G63" s="114">
        <v>43613</v>
      </c>
      <c r="H63" s="86" t="s">
        <v>170</v>
      </c>
      <c r="I63" s="96">
        <v>9.4700000000000006</v>
      </c>
      <c r="J63" s="99" t="s">
        <v>174</v>
      </c>
      <c r="K63" s="100">
        <v>2.6495999999999999E-2</v>
      </c>
      <c r="L63" s="100">
        <v>2.2599999999999999E-2</v>
      </c>
      <c r="M63" s="96">
        <v>768.76</v>
      </c>
      <c r="N63" s="98">
        <v>103.38</v>
      </c>
      <c r="O63" s="96">
        <v>0.79474999999999996</v>
      </c>
      <c r="P63" s="97">
        <v>9.7801275953779019E-4</v>
      </c>
      <c r="Q63" s="97">
        <f>O63/'סכום נכסי הקרן'!$C$42</f>
        <v>1.8531670677499163E-5</v>
      </c>
    </row>
    <row r="64" spans="2:17" s="141" customFormat="1">
      <c r="B64" s="89" t="s">
        <v>2085</v>
      </c>
      <c r="C64" s="99" t="s">
        <v>2010</v>
      </c>
      <c r="D64" s="86" t="s">
        <v>2086</v>
      </c>
      <c r="E64" s="86" t="s">
        <v>2066</v>
      </c>
      <c r="F64" s="86" t="s">
        <v>676</v>
      </c>
      <c r="G64" s="114">
        <v>43541</v>
      </c>
      <c r="H64" s="86" t="s">
        <v>170</v>
      </c>
      <c r="I64" s="96">
        <v>9.3800000000000008</v>
      </c>
      <c r="J64" s="99" t="s">
        <v>174</v>
      </c>
      <c r="K64" s="100">
        <v>2.9270999999999998E-2</v>
      </c>
      <c r="L64" s="100">
        <v>2.3399999999999997E-2</v>
      </c>
      <c r="M64" s="96">
        <v>248.77</v>
      </c>
      <c r="N64" s="98">
        <v>106.63</v>
      </c>
      <c r="O64" s="96">
        <v>0.26526</v>
      </c>
      <c r="P64" s="97">
        <v>3.2642675633217267E-4</v>
      </c>
      <c r="Q64" s="97">
        <f>O64/'סכום נכסי הקרן'!$C$42</f>
        <v>6.1852292719892147E-6</v>
      </c>
    </row>
    <row r="65" spans="2:17" s="141" customFormat="1">
      <c r="B65" s="89" t="s">
        <v>2087</v>
      </c>
      <c r="C65" s="99" t="s">
        <v>2007</v>
      </c>
      <c r="D65" s="86">
        <v>6718</v>
      </c>
      <c r="E65" s="86" t="s">
        <v>2088</v>
      </c>
      <c r="F65" s="86" t="s">
        <v>1178</v>
      </c>
      <c r="G65" s="114">
        <v>43482</v>
      </c>
      <c r="H65" s="86"/>
      <c r="I65" s="96">
        <v>3.64</v>
      </c>
      <c r="J65" s="99" t="s">
        <v>174</v>
      </c>
      <c r="K65" s="100">
        <v>4.1299999999999996E-2</v>
      </c>
      <c r="L65" s="100">
        <v>3.0899999999999997E-2</v>
      </c>
      <c r="M65" s="96">
        <v>81105.78</v>
      </c>
      <c r="N65" s="98">
        <v>105.74</v>
      </c>
      <c r="O65" s="96">
        <v>85.770560000000003</v>
      </c>
      <c r="P65" s="97">
        <v>0.10554853988386488</v>
      </c>
      <c r="Q65" s="97">
        <f>O65/'סכום נכסי הקרן'!$C$42</f>
        <v>1.9999644815912963E-3</v>
      </c>
    </row>
    <row r="66" spans="2:17" s="141" customFormat="1">
      <c r="B66" s="85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96"/>
      <c r="N66" s="98"/>
      <c r="O66" s="86"/>
      <c r="P66" s="97"/>
      <c r="Q66" s="86"/>
    </row>
    <row r="67" spans="2:17" s="141" customFormat="1">
      <c r="B67" s="83" t="s">
        <v>42</v>
      </c>
      <c r="C67" s="84"/>
      <c r="D67" s="84"/>
      <c r="E67" s="84"/>
      <c r="F67" s="84"/>
      <c r="G67" s="84"/>
      <c r="H67" s="84"/>
      <c r="I67" s="93">
        <v>6.0733260485394966</v>
      </c>
      <c r="J67" s="84"/>
      <c r="K67" s="84"/>
      <c r="L67" s="106">
        <v>3.8885582642803326E-2</v>
      </c>
      <c r="M67" s="93"/>
      <c r="N67" s="95"/>
      <c r="O67" s="93">
        <v>147.82848000000001</v>
      </c>
      <c r="P67" s="94">
        <v>0.18191650162073236</v>
      </c>
      <c r="Q67" s="94">
        <f>O67/'סכום נכסי הקרן'!$C$42</f>
        <v>3.4470068677134595E-3</v>
      </c>
    </row>
    <row r="68" spans="2:17" s="141" customFormat="1">
      <c r="B68" s="104" t="s">
        <v>40</v>
      </c>
      <c r="C68" s="84"/>
      <c r="D68" s="84"/>
      <c r="E68" s="84"/>
      <c r="F68" s="84"/>
      <c r="G68" s="84"/>
      <c r="H68" s="84"/>
      <c r="I68" s="93">
        <v>6.0733260485394966</v>
      </c>
      <c r="J68" s="84"/>
      <c r="K68" s="84"/>
      <c r="L68" s="106">
        <v>3.8885582642803326E-2</v>
      </c>
      <c r="M68" s="93"/>
      <c r="N68" s="95"/>
      <c r="O68" s="93">
        <v>147.82848000000001</v>
      </c>
      <c r="P68" s="94">
        <v>0.18191650162073236</v>
      </c>
      <c r="Q68" s="94">
        <f>O68/'סכום נכסי הקרן'!$C$42</f>
        <v>3.4470068677134595E-3</v>
      </c>
    </row>
    <row r="69" spans="2:17" s="141" customFormat="1">
      <c r="B69" s="89" t="s">
        <v>2089</v>
      </c>
      <c r="C69" s="99" t="s">
        <v>2007</v>
      </c>
      <c r="D69" s="86" t="s">
        <v>2090</v>
      </c>
      <c r="E69" s="86"/>
      <c r="F69" s="86" t="s">
        <v>2091</v>
      </c>
      <c r="G69" s="114">
        <v>43186</v>
      </c>
      <c r="H69" s="86" t="s">
        <v>1994</v>
      </c>
      <c r="I69" s="96">
        <v>6.08</v>
      </c>
      <c r="J69" s="99" t="s">
        <v>173</v>
      </c>
      <c r="K69" s="100">
        <v>4.8000000000000001E-2</v>
      </c>
      <c r="L69" s="100">
        <v>3.6200000000000003E-2</v>
      </c>
      <c r="M69" s="96">
        <v>22948</v>
      </c>
      <c r="N69" s="98">
        <v>108.9</v>
      </c>
      <c r="O69" s="96">
        <v>89.115690000000001</v>
      </c>
      <c r="P69" s="97">
        <v>0.10966502912238346</v>
      </c>
      <c r="Q69" s="97">
        <f>O69/'סכום נכסי הקרן'!$C$42</f>
        <v>2.0779649188777671E-3</v>
      </c>
    </row>
    <row r="70" spans="2:17" s="141" customFormat="1">
      <c r="B70" s="89" t="s">
        <v>2092</v>
      </c>
      <c r="C70" s="99" t="s">
        <v>2007</v>
      </c>
      <c r="D70" s="86">
        <v>6831</v>
      </c>
      <c r="E70" s="86"/>
      <c r="F70" s="86" t="s">
        <v>2091</v>
      </c>
      <c r="G70" s="114">
        <v>43552</v>
      </c>
      <c r="H70" s="86" t="s">
        <v>1994</v>
      </c>
      <c r="I70" s="96">
        <v>6.07</v>
      </c>
      <c r="J70" s="99" t="s">
        <v>173</v>
      </c>
      <c r="K70" s="100">
        <v>4.5999999999999999E-2</v>
      </c>
      <c r="L70" s="100">
        <v>4.1299999999999996E-2</v>
      </c>
      <c r="M70" s="96">
        <v>13936.86</v>
      </c>
      <c r="N70" s="98">
        <v>104.32</v>
      </c>
      <c r="O70" s="96">
        <v>51.845819999999996</v>
      </c>
      <c r="P70" s="97">
        <v>6.3801036160678892E-2</v>
      </c>
      <c r="Q70" s="97">
        <f>O70/'סכום נכסי הקרן'!$C$42</f>
        <v>1.2089206193707451E-3</v>
      </c>
    </row>
    <row r="71" spans="2:17" s="141" customFormat="1">
      <c r="B71" s="89" t="s">
        <v>2093</v>
      </c>
      <c r="C71" s="99" t="s">
        <v>2010</v>
      </c>
      <c r="D71" s="86">
        <v>6954</v>
      </c>
      <c r="E71" s="86"/>
      <c r="F71" s="86" t="s">
        <v>1178</v>
      </c>
      <c r="G71" s="114">
        <v>43644</v>
      </c>
      <c r="H71" s="86"/>
      <c r="I71" s="96">
        <v>6.01</v>
      </c>
      <c r="J71" s="99" t="s">
        <v>173</v>
      </c>
      <c r="K71" s="100">
        <v>5.21E-2</v>
      </c>
      <c r="L71" s="100">
        <v>5.5599999999999997E-2</v>
      </c>
      <c r="M71" s="96">
        <v>1759.1</v>
      </c>
      <c r="N71" s="98">
        <v>99.47</v>
      </c>
      <c r="O71" s="96">
        <v>6.2396700000000003</v>
      </c>
      <c r="P71" s="97">
        <v>7.6784861595535249E-3</v>
      </c>
      <c r="Q71" s="97">
        <f>O71/'סכום נכסי הקרן'!$C$42</f>
        <v>1.4549419260933779E-4</v>
      </c>
    </row>
    <row r="72" spans="2:17" s="141" customFormat="1">
      <c r="B72" s="89" t="s">
        <v>2094</v>
      </c>
      <c r="C72" s="99" t="s">
        <v>2010</v>
      </c>
      <c r="D72" s="86">
        <v>7020</v>
      </c>
      <c r="E72" s="86"/>
      <c r="F72" s="86" t="s">
        <v>1178</v>
      </c>
      <c r="G72" s="114">
        <v>43643</v>
      </c>
      <c r="H72" s="86"/>
      <c r="I72" s="96">
        <v>6.03</v>
      </c>
      <c r="J72" s="99" t="s">
        <v>173</v>
      </c>
      <c r="K72" s="100">
        <v>5.21E-2</v>
      </c>
      <c r="L72" s="100">
        <v>5.4600000000000003E-2</v>
      </c>
      <c r="M72" s="96">
        <v>175.91</v>
      </c>
      <c r="N72" s="98">
        <v>100</v>
      </c>
      <c r="O72" s="96">
        <v>0.62729999999999997</v>
      </c>
      <c r="P72" s="97">
        <v>7.7195017811645895E-4</v>
      </c>
      <c r="Q72" s="97">
        <f>O72/'סכום נכסי הקרן'!$C$42</f>
        <v>1.4627136855608966E-5</v>
      </c>
    </row>
    <row r="73" spans="2:17" s="141" customFormat="1">
      <c r="B73" s="143"/>
      <c r="C73" s="143"/>
      <c r="D73" s="143"/>
      <c r="E73" s="143"/>
    </row>
    <row r="74" spans="2:17" s="141" customFormat="1">
      <c r="B74" s="143"/>
      <c r="C74" s="143"/>
      <c r="D74" s="143"/>
      <c r="E74" s="143"/>
    </row>
    <row r="76" spans="2:17">
      <c r="B76" s="101" t="s">
        <v>261</v>
      </c>
    </row>
    <row r="77" spans="2:17">
      <c r="B77" s="101" t="s">
        <v>121</v>
      </c>
    </row>
    <row r="78" spans="2:17">
      <c r="B78" s="101" t="s">
        <v>243</v>
      </c>
    </row>
    <row r="79" spans="2:17">
      <c r="B79" s="101" t="s">
        <v>251</v>
      </c>
    </row>
  </sheetData>
  <sheetProtection sheet="1" objects="1" scenarios="1"/>
  <mergeCells count="1">
    <mergeCell ref="B6:Q6"/>
  </mergeCells>
  <phoneticPr fontId="3" type="noConversion"/>
  <conditionalFormatting sqref="B58:B72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58:B72">
    <cfRule type="cellIs" dxfId="5" priority="6" operator="equal">
      <formula>2958465</formula>
    </cfRule>
  </conditionalFormatting>
  <conditionalFormatting sqref="B11:B43">
    <cfRule type="cellIs" dxfId="4" priority="5" operator="equal">
      <formula>"NR3"</formula>
    </cfRule>
  </conditionalFormatting>
  <dataValidations count="1">
    <dataValidation allowBlank="1" showInputMessage="1" showErrorMessage="1" sqref="D1:Q9 C5:C9 B1:B9 B73:Q1048576 AA53:XFD56 R1:XFD52 R53:Y56 R57:XFD1048576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189</v>
      </c>
      <c r="C1" s="80" t="s" vm="1">
        <v>262</v>
      </c>
    </row>
    <row r="2" spans="2:64">
      <c r="B2" s="58" t="s">
        <v>188</v>
      </c>
      <c r="C2" s="80" t="s">
        <v>263</v>
      </c>
    </row>
    <row r="3" spans="2:64">
      <c r="B3" s="58" t="s">
        <v>190</v>
      </c>
      <c r="C3" s="80" t="s">
        <v>264</v>
      </c>
    </row>
    <row r="4" spans="2:64">
      <c r="B4" s="58" t="s">
        <v>191</v>
      </c>
      <c r="C4" s="80">
        <v>9454</v>
      </c>
    </row>
    <row r="6" spans="2:64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4" s="3" customFormat="1" ht="78.75">
      <c r="B7" s="61" t="s">
        <v>125</v>
      </c>
      <c r="C7" s="62" t="s">
        <v>48</v>
      </c>
      <c r="D7" s="62" t="s">
        <v>126</v>
      </c>
      <c r="E7" s="62" t="s">
        <v>15</v>
      </c>
      <c r="F7" s="62" t="s">
        <v>70</v>
      </c>
      <c r="G7" s="62" t="s">
        <v>18</v>
      </c>
      <c r="H7" s="62" t="s">
        <v>109</v>
      </c>
      <c r="I7" s="62" t="s">
        <v>56</v>
      </c>
      <c r="J7" s="62" t="s">
        <v>19</v>
      </c>
      <c r="K7" s="62" t="s">
        <v>245</v>
      </c>
      <c r="L7" s="62" t="s">
        <v>244</v>
      </c>
      <c r="M7" s="62" t="s">
        <v>118</v>
      </c>
      <c r="N7" s="62" t="s">
        <v>192</v>
      </c>
      <c r="O7" s="64" t="s">
        <v>194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252</v>
      </c>
      <c r="L8" s="33"/>
      <c r="M8" s="33" t="s">
        <v>248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261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243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251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189</v>
      </c>
      <c r="C1" s="80" t="s" vm="1">
        <v>262</v>
      </c>
    </row>
    <row r="2" spans="2:56">
      <c r="B2" s="58" t="s">
        <v>188</v>
      </c>
      <c r="C2" s="80" t="s">
        <v>263</v>
      </c>
    </row>
    <row r="3" spans="2:56">
      <c r="B3" s="58" t="s">
        <v>190</v>
      </c>
      <c r="C3" s="80" t="s">
        <v>264</v>
      </c>
    </row>
    <row r="4" spans="2:56">
      <c r="B4" s="58" t="s">
        <v>191</v>
      </c>
      <c r="C4" s="80">
        <v>9454</v>
      </c>
    </row>
    <row r="6" spans="2:56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6"/>
    </row>
    <row r="7" spans="2:56" s="3" customFormat="1" ht="78.75">
      <c r="B7" s="61" t="s">
        <v>125</v>
      </c>
      <c r="C7" s="63" t="s">
        <v>58</v>
      </c>
      <c r="D7" s="63" t="s">
        <v>93</v>
      </c>
      <c r="E7" s="63" t="s">
        <v>59</v>
      </c>
      <c r="F7" s="63" t="s">
        <v>109</v>
      </c>
      <c r="G7" s="63" t="s">
        <v>234</v>
      </c>
      <c r="H7" s="63" t="s">
        <v>192</v>
      </c>
      <c r="I7" s="65" t="s">
        <v>193</v>
      </c>
      <c r="J7" s="79" t="s">
        <v>255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249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8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18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189</v>
      </c>
      <c r="C1" s="80" t="s" vm="1">
        <v>262</v>
      </c>
    </row>
    <row r="2" spans="2:60">
      <c r="B2" s="58" t="s">
        <v>188</v>
      </c>
      <c r="C2" s="80" t="s">
        <v>263</v>
      </c>
    </row>
    <row r="3" spans="2:60">
      <c r="B3" s="58" t="s">
        <v>190</v>
      </c>
      <c r="C3" s="80" t="s">
        <v>264</v>
      </c>
    </row>
    <row r="4" spans="2:60">
      <c r="B4" s="58" t="s">
        <v>191</v>
      </c>
      <c r="C4" s="80">
        <v>9454</v>
      </c>
    </row>
    <row r="6" spans="2:60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6">
      <c r="B7" s="61" t="s">
        <v>125</v>
      </c>
      <c r="C7" s="61" t="s">
        <v>126</v>
      </c>
      <c r="D7" s="61" t="s">
        <v>15</v>
      </c>
      <c r="E7" s="61" t="s">
        <v>16</v>
      </c>
      <c r="F7" s="61" t="s">
        <v>61</v>
      </c>
      <c r="G7" s="61" t="s">
        <v>109</v>
      </c>
      <c r="H7" s="61" t="s">
        <v>57</v>
      </c>
      <c r="I7" s="61" t="s">
        <v>118</v>
      </c>
      <c r="J7" s="61" t="s">
        <v>192</v>
      </c>
      <c r="K7" s="61" t="s">
        <v>193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248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8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8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G24" sqref="G2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6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189</v>
      </c>
      <c r="C1" s="80" t="s" vm="1">
        <v>262</v>
      </c>
    </row>
    <row r="2" spans="2:60">
      <c r="B2" s="58" t="s">
        <v>188</v>
      </c>
      <c r="C2" s="80" t="s">
        <v>263</v>
      </c>
    </row>
    <row r="3" spans="2:60">
      <c r="B3" s="58" t="s">
        <v>190</v>
      </c>
      <c r="C3" s="80" t="s">
        <v>264</v>
      </c>
    </row>
    <row r="4" spans="2:60">
      <c r="B4" s="58" t="s">
        <v>191</v>
      </c>
      <c r="C4" s="80">
        <v>9454</v>
      </c>
    </row>
    <row r="6" spans="2:60" ht="26.25" customHeight="1">
      <c r="B6" s="164" t="s">
        <v>225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3">
      <c r="B7" s="61" t="s">
        <v>125</v>
      </c>
      <c r="C7" s="63" t="s">
        <v>48</v>
      </c>
      <c r="D7" s="63" t="s">
        <v>15</v>
      </c>
      <c r="E7" s="63" t="s">
        <v>16</v>
      </c>
      <c r="F7" s="63" t="s">
        <v>61</v>
      </c>
      <c r="G7" s="63" t="s">
        <v>109</v>
      </c>
      <c r="H7" s="63" t="s">
        <v>57</v>
      </c>
      <c r="I7" s="63" t="s">
        <v>118</v>
      </c>
      <c r="J7" s="63" t="s">
        <v>192</v>
      </c>
      <c r="K7" s="65" t="s">
        <v>193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248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60</v>
      </c>
      <c r="C10" s="124"/>
      <c r="D10" s="124"/>
      <c r="E10" s="124"/>
      <c r="F10" s="124"/>
      <c r="G10" s="124"/>
      <c r="H10" s="126">
        <v>0</v>
      </c>
      <c r="I10" s="125">
        <v>1.1902909150000001</v>
      </c>
      <c r="J10" s="126">
        <v>1</v>
      </c>
      <c r="K10" s="126">
        <f>I10/'סכום נכסי הקרן'!$C$42</f>
        <v>2.7754739537211894E-5</v>
      </c>
      <c r="L10" s="145"/>
      <c r="M10" s="14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29" t="s">
        <v>241</v>
      </c>
      <c r="C11" s="124"/>
      <c r="D11" s="124"/>
      <c r="E11" s="124"/>
      <c r="F11" s="124"/>
      <c r="G11" s="124"/>
      <c r="H11" s="126">
        <v>0</v>
      </c>
      <c r="I11" s="125">
        <v>1.1902909150000001</v>
      </c>
      <c r="J11" s="126">
        <v>1</v>
      </c>
      <c r="K11" s="126">
        <f>I11/'סכום נכסי הקרן'!$C$42</f>
        <v>2.7754739537211894E-5</v>
      </c>
      <c r="L11" s="145"/>
      <c r="M11" s="14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2095</v>
      </c>
      <c r="C12" s="86" t="s">
        <v>2096</v>
      </c>
      <c r="D12" s="86" t="s">
        <v>726</v>
      </c>
      <c r="E12" s="86" t="s">
        <v>356</v>
      </c>
      <c r="F12" s="100">
        <v>0</v>
      </c>
      <c r="G12" s="99" t="s">
        <v>174</v>
      </c>
      <c r="H12" s="97">
        <v>0</v>
      </c>
      <c r="I12" s="96">
        <v>1.1902909150000001</v>
      </c>
      <c r="J12" s="97">
        <v>1</v>
      </c>
      <c r="K12" s="97">
        <f>I12/'סכום נכסי הקרן'!$C$42</f>
        <v>2.7754739537211894E-5</v>
      </c>
      <c r="L12" s="145"/>
      <c r="M12" s="14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L13" s="145"/>
      <c r="M13" s="14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5"/>
      <c r="M14" s="145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8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8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6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189</v>
      </c>
      <c r="C1" s="80" t="s" vm="1">
        <v>262</v>
      </c>
    </row>
    <row r="2" spans="2:47">
      <c r="B2" s="58" t="s">
        <v>188</v>
      </c>
      <c r="C2" s="80" t="s">
        <v>263</v>
      </c>
    </row>
    <row r="3" spans="2:47">
      <c r="B3" s="58" t="s">
        <v>190</v>
      </c>
      <c r="C3" s="80" t="s">
        <v>264</v>
      </c>
    </row>
    <row r="4" spans="2:47">
      <c r="B4" s="58" t="s">
        <v>191</v>
      </c>
      <c r="C4" s="80">
        <v>9454</v>
      </c>
    </row>
    <row r="6" spans="2:47" ht="26.25" customHeight="1">
      <c r="B6" s="164" t="s">
        <v>226</v>
      </c>
      <c r="C6" s="165"/>
      <c r="D6" s="166"/>
    </row>
    <row r="7" spans="2:47" s="3" customFormat="1" ht="31.5">
      <c r="B7" s="61" t="s">
        <v>125</v>
      </c>
      <c r="C7" s="66" t="s">
        <v>115</v>
      </c>
      <c r="D7" s="67" t="s">
        <v>114</v>
      </c>
    </row>
    <row r="8" spans="2:47" s="3" customFormat="1">
      <c r="B8" s="16"/>
      <c r="C8" s="33" t="s">
        <v>248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32" t="s">
        <v>2102</v>
      </c>
      <c r="C10" s="138">
        <f>C11+C18</f>
        <v>217.24031402368121</v>
      </c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33" t="s">
        <v>28</v>
      </c>
      <c r="C11" s="138">
        <f>SUM(C12:C16)</f>
        <v>73.953794023681198</v>
      </c>
      <c r="D11" s="103"/>
    </row>
    <row r="12" spans="2:47">
      <c r="B12" s="135" t="s">
        <v>2097</v>
      </c>
      <c r="C12" s="136">
        <v>32.344944023681187</v>
      </c>
      <c r="D12" s="137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35" t="s">
        <v>2098</v>
      </c>
      <c r="C13" s="136">
        <v>3.9611100000000001</v>
      </c>
      <c r="D13" s="137">
        <v>44246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35" t="s">
        <v>2099</v>
      </c>
      <c r="C14" s="136">
        <v>18.48067</v>
      </c>
      <c r="D14" s="137">
        <v>43800</v>
      </c>
    </row>
    <row r="15" spans="2:47">
      <c r="B15" s="135" t="s">
        <v>2100</v>
      </c>
      <c r="C15" s="136">
        <v>12.75409</v>
      </c>
      <c r="D15" s="137">
        <v>43682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35" t="s">
        <v>2101</v>
      </c>
      <c r="C16" s="136">
        <v>6.4129799999999992</v>
      </c>
      <c r="D16" s="137">
        <v>44739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34" t="s">
        <v>2103</v>
      </c>
      <c r="C18" s="138">
        <f>SUM(C19:C20)</f>
        <v>143.28652</v>
      </c>
      <c r="D18" s="103"/>
    </row>
    <row r="19" spans="2:4">
      <c r="B19" s="135" t="s">
        <v>2104</v>
      </c>
      <c r="C19" s="136">
        <v>58.768929999999997</v>
      </c>
      <c r="D19" s="137">
        <v>44332</v>
      </c>
    </row>
    <row r="20" spans="2:4">
      <c r="B20" s="135" t="s">
        <v>2105</v>
      </c>
      <c r="C20" s="136">
        <v>84.517589999999998</v>
      </c>
      <c r="D20" s="137">
        <v>44819</v>
      </c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conditionalFormatting sqref="B10:B11">
    <cfRule type="cellIs" dxfId="3" priority="4" operator="equal">
      <formula>"NR3"</formula>
    </cfRule>
  </conditionalFormatting>
  <conditionalFormatting sqref="B18">
    <cfRule type="cellIs" dxfId="2" priority="3" operator="equal">
      <formula>"NR3"</formula>
    </cfRule>
  </conditionalFormatting>
  <conditionalFormatting sqref="B12:B16">
    <cfRule type="cellIs" dxfId="1" priority="2" operator="equal">
      <formula>"NR3"</formula>
    </cfRule>
  </conditionalFormatting>
  <conditionalFormatting sqref="B19:B20">
    <cfRule type="cellIs" dxfId="0" priority="1" operator="equal">
      <formula>"NR3"</formula>
    </cfRule>
  </conditionalFormatting>
  <dataValidations count="1">
    <dataValidation allowBlank="1" showInputMessage="1" showErrorMessage="1" sqref="C5:C1048576 AH28:XFD29 D1:XFD27 D30:XFD1048576 D28:AF29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189</v>
      </c>
      <c r="C1" s="80" t="s" vm="1">
        <v>262</v>
      </c>
    </row>
    <row r="2" spans="2:18">
      <c r="B2" s="58" t="s">
        <v>188</v>
      </c>
      <c r="C2" s="80" t="s">
        <v>263</v>
      </c>
    </row>
    <row r="3" spans="2:18">
      <c r="B3" s="58" t="s">
        <v>190</v>
      </c>
      <c r="C3" s="80" t="s">
        <v>264</v>
      </c>
    </row>
    <row r="4" spans="2:18">
      <c r="B4" s="58" t="s">
        <v>191</v>
      </c>
      <c r="C4" s="80">
        <v>9454</v>
      </c>
    </row>
    <row r="6" spans="2:18" ht="26.25" customHeight="1">
      <c r="B6" s="164" t="s">
        <v>229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125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227</v>
      </c>
      <c r="L7" s="31" t="s">
        <v>250</v>
      </c>
      <c r="M7" s="31" t="s">
        <v>228</v>
      </c>
      <c r="N7" s="31" t="s">
        <v>63</v>
      </c>
      <c r="O7" s="31" t="s">
        <v>192</v>
      </c>
      <c r="P7" s="32" t="s">
        <v>194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252</v>
      </c>
      <c r="M8" s="33" t="s">
        <v>248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90" zoomScaleNormal="90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6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189</v>
      </c>
      <c r="C1" s="80" t="s" vm="1">
        <v>262</v>
      </c>
    </row>
    <row r="2" spans="2:13">
      <c r="B2" s="58" t="s">
        <v>188</v>
      </c>
      <c r="C2" s="80" t="s">
        <v>263</v>
      </c>
    </row>
    <row r="3" spans="2:13">
      <c r="B3" s="58" t="s">
        <v>190</v>
      </c>
      <c r="C3" s="80" t="s">
        <v>264</v>
      </c>
    </row>
    <row r="4" spans="2:13">
      <c r="B4" s="58" t="s">
        <v>191</v>
      </c>
      <c r="C4" s="80">
        <v>9454</v>
      </c>
    </row>
    <row r="6" spans="2:13" ht="26.25" customHeight="1">
      <c r="B6" s="153" t="s">
        <v>218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3" s="3" customFormat="1" ht="63">
      <c r="B7" s="13" t="s">
        <v>124</v>
      </c>
      <c r="C7" s="14" t="s">
        <v>48</v>
      </c>
      <c r="D7" s="14" t="s">
        <v>126</v>
      </c>
      <c r="E7" s="14" t="s">
        <v>15</v>
      </c>
      <c r="F7" s="14" t="s">
        <v>70</v>
      </c>
      <c r="G7" s="14" t="s">
        <v>109</v>
      </c>
      <c r="H7" s="14" t="s">
        <v>17</v>
      </c>
      <c r="I7" s="14" t="s">
        <v>19</v>
      </c>
      <c r="J7" s="14" t="s">
        <v>66</v>
      </c>
      <c r="K7" s="14" t="s">
        <v>192</v>
      </c>
      <c r="L7" s="14" t="s">
        <v>193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248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40" customFormat="1" ht="18" customHeight="1">
      <c r="B10" s="81" t="s">
        <v>47</v>
      </c>
      <c r="C10" s="82"/>
      <c r="D10" s="82"/>
      <c r="E10" s="82"/>
      <c r="F10" s="82"/>
      <c r="G10" s="82"/>
      <c r="H10" s="82"/>
      <c r="I10" s="82"/>
      <c r="J10" s="90">
        <f>J11+J37</f>
        <v>7009.1556879100008</v>
      </c>
      <c r="K10" s="91">
        <v>1</v>
      </c>
      <c r="L10" s="91">
        <f>J10/'סכום נכסי הקרן'!$C$42</f>
        <v>0.16343675990647152</v>
      </c>
    </row>
    <row r="11" spans="2:13" s="141" customFormat="1">
      <c r="B11" s="83" t="s">
        <v>241</v>
      </c>
      <c r="C11" s="84"/>
      <c r="D11" s="84"/>
      <c r="E11" s="84"/>
      <c r="F11" s="84"/>
      <c r="G11" s="84"/>
      <c r="H11" s="84"/>
      <c r="I11" s="84"/>
      <c r="J11" s="93">
        <f>J12+J19</f>
        <v>6841.3128396090005</v>
      </c>
      <c r="K11" s="94">
        <v>0.9760536498288056</v>
      </c>
      <c r="L11" s="94">
        <f>J11/'סכום נכסי הקרן'!$C$42</f>
        <v>0.15952306580104519</v>
      </c>
    </row>
    <row r="12" spans="2:13" s="141" customFormat="1">
      <c r="B12" s="104" t="s">
        <v>44</v>
      </c>
      <c r="C12" s="84"/>
      <c r="D12" s="84"/>
      <c r="E12" s="84"/>
      <c r="F12" s="84"/>
      <c r="G12" s="84"/>
      <c r="H12" s="84"/>
      <c r="I12" s="84"/>
      <c r="J12" s="93">
        <f>SUM(J13:J17)</f>
        <v>5732.0214844600005</v>
      </c>
      <c r="K12" s="94">
        <v>0.81778900436393587</v>
      </c>
      <c r="L12" s="94">
        <f>J12/'סכום נכסי הקרן'!$C$42</f>
        <v>0.13365704242385987</v>
      </c>
    </row>
    <row r="13" spans="2:13" s="141" customFormat="1">
      <c r="B13" s="89" t="s">
        <v>1967</v>
      </c>
      <c r="C13" s="86" t="s">
        <v>1968</v>
      </c>
      <c r="D13" s="86">
        <v>12</v>
      </c>
      <c r="E13" s="86" t="s">
        <v>355</v>
      </c>
      <c r="F13" s="86" t="s">
        <v>356</v>
      </c>
      <c r="G13" s="99" t="s">
        <v>174</v>
      </c>
      <c r="H13" s="100">
        <v>0</v>
      </c>
      <c r="I13" s="100">
        <v>0</v>
      </c>
      <c r="J13" s="96">
        <v>102.544516214</v>
      </c>
      <c r="K13" s="97">
        <v>1.4630155042367313E-2</v>
      </c>
      <c r="L13" s="97">
        <f>J13/'סכום נכסי הקרן'!$C$42</f>
        <v>2.391093053490181E-3</v>
      </c>
    </row>
    <row r="14" spans="2:13" s="141" customFormat="1">
      <c r="B14" s="89" t="s">
        <v>1969</v>
      </c>
      <c r="C14" s="86" t="s">
        <v>1970</v>
      </c>
      <c r="D14" s="86">
        <v>10</v>
      </c>
      <c r="E14" s="86" t="s">
        <v>355</v>
      </c>
      <c r="F14" s="86" t="s">
        <v>356</v>
      </c>
      <c r="G14" s="99" t="s">
        <v>174</v>
      </c>
      <c r="H14" s="100">
        <v>0</v>
      </c>
      <c r="I14" s="100">
        <v>0</v>
      </c>
      <c r="J14" s="96">
        <v>385.88361715600001</v>
      </c>
      <c r="K14" s="97">
        <v>5.5054500774279619E-2</v>
      </c>
      <c r="L14" s="97">
        <f>J14/'סכום נכסי הקרן'!$C$42</f>
        <v>8.9978837533528262E-3</v>
      </c>
    </row>
    <row r="15" spans="2:13" s="141" customFormat="1">
      <c r="B15" s="89" t="s">
        <v>1969</v>
      </c>
      <c r="C15" s="86" t="s">
        <v>1971</v>
      </c>
      <c r="D15" s="86">
        <v>10</v>
      </c>
      <c r="E15" s="86" t="s">
        <v>355</v>
      </c>
      <c r="F15" s="86" t="s">
        <v>356</v>
      </c>
      <c r="G15" s="99" t="s">
        <v>174</v>
      </c>
      <c r="H15" s="100">
        <v>0</v>
      </c>
      <c r="I15" s="100">
        <v>0</v>
      </c>
      <c r="J15" s="96">
        <v>5193.7239200000004</v>
      </c>
      <c r="K15" s="97">
        <v>0.74098941412018848</v>
      </c>
      <c r="L15" s="97">
        <f>J15/'סכום נכסי הקרן'!$C$42</f>
        <v>0.12110522966378109</v>
      </c>
    </row>
    <row r="16" spans="2:13" s="141" customFormat="1">
      <c r="B16" s="89" t="s">
        <v>1972</v>
      </c>
      <c r="C16" s="86" t="s">
        <v>1973</v>
      </c>
      <c r="D16" s="86">
        <v>20</v>
      </c>
      <c r="E16" s="86" t="s">
        <v>355</v>
      </c>
      <c r="F16" s="86" t="s">
        <v>356</v>
      </c>
      <c r="G16" s="99" t="s">
        <v>174</v>
      </c>
      <c r="H16" s="100">
        <v>0</v>
      </c>
      <c r="I16" s="100">
        <v>0</v>
      </c>
      <c r="J16" s="96">
        <v>44.661789145</v>
      </c>
      <c r="K16" s="97">
        <v>6.3719536040061807E-3</v>
      </c>
      <c r="L16" s="97">
        <f>J16/'סכום נכסי הקרן'!$C$42</f>
        <v>1.0414061884907796E-3</v>
      </c>
    </row>
    <row r="17" spans="2:12" s="141" customFormat="1">
      <c r="B17" s="89" t="s">
        <v>1974</v>
      </c>
      <c r="C17" s="86" t="s">
        <v>1975</v>
      </c>
      <c r="D17" s="86">
        <v>11</v>
      </c>
      <c r="E17" s="86" t="s">
        <v>398</v>
      </c>
      <c r="F17" s="86" t="s">
        <v>356</v>
      </c>
      <c r="G17" s="99" t="s">
        <v>174</v>
      </c>
      <c r="H17" s="100">
        <v>0</v>
      </c>
      <c r="I17" s="100">
        <v>0</v>
      </c>
      <c r="J17" s="96">
        <v>5.2076419449999998</v>
      </c>
      <c r="K17" s="97">
        <v>7.4298082309430741E-4</v>
      </c>
      <c r="L17" s="97">
        <f>J17/'סכום נכסי הקרן'!$C$42</f>
        <v>1.2142976474497793E-4</v>
      </c>
    </row>
    <row r="18" spans="2:12" s="141" customFormat="1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</row>
    <row r="19" spans="2:12" s="141" customFormat="1">
      <c r="B19" s="104" t="s">
        <v>45</v>
      </c>
      <c r="C19" s="84"/>
      <c r="D19" s="84"/>
      <c r="E19" s="84"/>
      <c r="F19" s="84"/>
      <c r="G19" s="84"/>
      <c r="H19" s="84"/>
      <c r="I19" s="84"/>
      <c r="J19" s="93">
        <f>SUM(J20:J35)</f>
        <v>1109.2913551490003</v>
      </c>
      <c r="K19" s="94">
        <v>0.15826464546486954</v>
      </c>
      <c r="L19" s="94">
        <f>J19/'סכום נכסי הקרן'!$C$42</f>
        <v>2.586602337718533E-2</v>
      </c>
    </row>
    <row r="20" spans="2:12" s="141" customFormat="1">
      <c r="B20" s="89" t="s">
        <v>1967</v>
      </c>
      <c r="C20" s="86" t="s">
        <v>1976</v>
      </c>
      <c r="D20" s="86">
        <v>12</v>
      </c>
      <c r="E20" s="86" t="s">
        <v>355</v>
      </c>
      <c r="F20" s="86" t="s">
        <v>356</v>
      </c>
      <c r="G20" s="99" t="s">
        <v>183</v>
      </c>
      <c r="H20" s="100">
        <v>0</v>
      </c>
      <c r="I20" s="100">
        <v>0</v>
      </c>
      <c r="J20" s="96">
        <v>28.823778375000007</v>
      </c>
      <c r="K20" s="97">
        <v>4.1123246966522017E-3</v>
      </c>
      <c r="L20" s="97">
        <f>J20/'סכום נכסי הקרן'!$C$42</f>
        <v>6.7210162758945852E-4</v>
      </c>
    </row>
    <row r="21" spans="2:12" s="141" customFormat="1">
      <c r="B21" s="89" t="s">
        <v>1967</v>
      </c>
      <c r="C21" s="86" t="s">
        <v>1977</v>
      </c>
      <c r="D21" s="86">
        <v>12</v>
      </c>
      <c r="E21" s="86" t="s">
        <v>355</v>
      </c>
      <c r="F21" s="86" t="s">
        <v>356</v>
      </c>
      <c r="G21" s="99" t="s">
        <v>173</v>
      </c>
      <c r="H21" s="100">
        <v>0</v>
      </c>
      <c r="I21" s="100">
        <v>0</v>
      </c>
      <c r="J21" s="96">
        <v>30.153113339999997</v>
      </c>
      <c r="K21" s="97">
        <v>4.3019825872857966E-3</v>
      </c>
      <c r="L21" s="97">
        <f>J21/'סכום נכסי הקרן'!$C$42</f>
        <v>7.0309854208013445E-4</v>
      </c>
    </row>
    <row r="22" spans="2:12" s="141" customFormat="1">
      <c r="B22" s="89" t="s">
        <v>1969</v>
      </c>
      <c r="C22" s="86" t="s">
        <v>1978</v>
      </c>
      <c r="D22" s="86">
        <v>10</v>
      </c>
      <c r="E22" s="86" t="s">
        <v>355</v>
      </c>
      <c r="F22" s="86" t="s">
        <v>356</v>
      </c>
      <c r="G22" s="99" t="s">
        <v>175</v>
      </c>
      <c r="H22" s="100">
        <v>0</v>
      </c>
      <c r="I22" s="100">
        <v>0</v>
      </c>
      <c r="J22" s="96">
        <v>49.710900000000002</v>
      </c>
      <c r="K22" s="97">
        <v>7.0923165971923992E-3</v>
      </c>
      <c r="L22" s="97">
        <f>J22/'סכום נכסי הקרן'!$C$42</f>
        <v>1.1591393870803313E-3</v>
      </c>
    </row>
    <row r="23" spans="2:12" s="141" customFormat="1">
      <c r="B23" s="89" t="s">
        <v>1969</v>
      </c>
      <c r="C23" s="86" t="s">
        <v>1979</v>
      </c>
      <c r="D23" s="86">
        <v>10</v>
      </c>
      <c r="E23" s="86" t="s">
        <v>355</v>
      </c>
      <c r="F23" s="86" t="s">
        <v>356</v>
      </c>
      <c r="G23" s="99" t="s">
        <v>173</v>
      </c>
      <c r="H23" s="100">
        <v>0</v>
      </c>
      <c r="I23" s="100">
        <v>0</v>
      </c>
      <c r="J23" s="96">
        <v>411.63059511300008</v>
      </c>
      <c r="K23" s="97">
        <v>5.8727854487287796E-2</v>
      </c>
      <c r="L23" s="97">
        <f>J23/'סכום נכסי הקרן'!$C$42</f>
        <v>9.5982417482442465E-3</v>
      </c>
    </row>
    <row r="24" spans="2:12" s="141" customFormat="1">
      <c r="B24" s="89" t="s">
        <v>1969</v>
      </c>
      <c r="C24" s="86" t="s">
        <v>1980</v>
      </c>
      <c r="D24" s="86">
        <v>10</v>
      </c>
      <c r="E24" s="86" t="s">
        <v>355</v>
      </c>
      <c r="F24" s="86" t="s">
        <v>356</v>
      </c>
      <c r="G24" s="99" t="s">
        <v>175</v>
      </c>
      <c r="H24" s="100">
        <v>0</v>
      </c>
      <c r="I24" s="100">
        <v>0</v>
      </c>
      <c r="J24" s="96">
        <v>12.106505027000001</v>
      </c>
      <c r="K24" s="97">
        <v>1.7272502919276321E-3</v>
      </c>
      <c r="L24" s="97">
        <f>J24/'סכום נכסי הקרן'!$C$42</f>
        <v>2.8229476466291555E-4</v>
      </c>
    </row>
    <row r="25" spans="2:12" s="141" customFormat="1">
      <c r="B25" s="89" t="s">
        <v>1969</v>
      </c>
      <c r="C25" s="86" t="s">
        <v>1981</v>
      </c>
      <c r="D25" s="86">
        <v>10</v>
      </c>
      <c r="E25" s="86" t="s">
        <v>355</v>
      </c>
      <c r="F25" s="86" t="s">
        <v>356</v>
      </c>
      <c r="G25" s="99" t="s">
        <v>178</v>
      </c>
      <c r="H25" s="100">
        <v>0</v>
      </c>
      <c r="I25" s="100">
        <v>0</v>
      </c>
      <c r="J25" s="96">
        <v>7.8149470000000009E-3</v>
      </c>
      <c r="K25" s="97">
        <v>1.1149683130717601E-6</v>
      </c>
      <c r="L25" s="97">
        <f>J25/'סכום נכסי הקרן'!$C$42</f>
        <v>1.8222588759497965E-7</v>
      </c>
    </row>
    <row r="26" spans="2:12" s="141" customFormat="1">
      <c r="B26" s="89" t="s">
        <v>1969</v>
      </c>
      <c r="C26" s="86" t="s">
        <v>1982</v>
      </c>
      <c r="D26" s="86">
        <v>10</v>
      </c>
      <c r="E26" s="86" t="s">
        <v>355</v>
      </c>
      <c r="F26" s="86" t="s">
        <v>356</v>
      </c>
      <c r="G26" s="99" t="s">
        <v>176</v>
      </c>
      <c r="H26" s="100">
        <v>0</v>
      </c>
      <c r="I26" s="100">
        <v>0</v>
      </c>
      <c r="J26" s="96">
        <v>6.2439999999999996E-2</v>
      </c>
      <c r="K26" s="97">
        <v>8.9083932966148955E-6</v>
      </c>
      <c r="L26" s="97">
        <f>J26/'סכום נכסי הקרן'!$C$42</f>
        <v>1.4559515786134607E-6</v>
      </c>
    </row>
    <row r="27" spans="2:12" s="141" customFormat="1">
      <c r="B27" s="89" t="s">
        <v>1969</v>
      </c>
      <c r="C27" s="86" t="s">
        <v>1983</v>
      </c>
      <c r="D27" s="86">
        <v>10</v>
      </c>
      <c r="E27" s="86" t="s">
        <v>355</v>
      </c>
      <c r="F27" s="86" t="s">
        <v>356</v>
      </c>
      <c r="G27" s="99" t="s">
        <v>173</v>
      </c>
      <c r="H27" s="100">
        <v>0</v>
      </c>
      <c r="I27" s="100">
        <v>0</v>
      </c>
      <c r="J27" s="96">
        <v>563.97927000000004</v>
      </c>
      <c r="K27" s="97">
        <v>8.0463631458964804E-2</v>
      </c>
      <c r="L27" s="97">
        <f>J27/'סכום נכסי הקרן'!$C$42</f>
        <v>1.3150648758196144E-2</v>
      </c>
    </row>
    <row r="28" spans="2:12" s="141" customFormat="1">
      <c r="B28" s="89" t="s">
        <v>1969</v>
      </c>
      <c r="C28" s="86" t="s">
        <v>1984</v>
      </c>
      <c r="D28" s="86">
        <v>10</v>
      </c>
      <c r="E28" s="86" t="s">
        <v>355</v>
      </c>
      <c r="F28" s="86" t="s">
        <v>356</v>
      </c>
      <c r="G28" s="99" t="s">
        <v>183</v>
      </c>
      <c r="H28" s="100">
        <v>0</v>
      </c>
      <c r="I28" s="100">
        <v>0</v>
      </c>
      <c r="J28" s="96">
        <v>-27.475371299000003</v>
      </c>
      <c r="K28" s="97">
        <v>-3.9199457639656774E-3</v>
      </c>
      <c r="L28" s="97">
        <f>J28/'סכום נכסי הקרן'!$C$42</f>
        <v>-6.4065999704948791E-4</v>
      </c>
    </row>
    <row r="29" spans="2:12" s="141" customFormat="1">
      <c r="B29" s="89" t="s">
        <v>1969</v>
      </c>
      <c r="C29" s="86" t="s">
        <v>1985</v>
      </c>
      <c r="D29" s="86">
        <v>10</v>
      </c>
      <c r="E29" s="86" t="s">
        <v>355</v>
      </c>
      <c r="F29" s="86" t="s">
        <v>356</v>
      </c>
      <c r="G29" s="99" t="s">
        <v>177</v>
      </c>
      <c r="H29" s="100">
        <v>0</v>
      </c>
      <c r="I29" s="100">
        <v>0</v>
      </c>
      <c r="J29" s="96">
        <v>9.9989999999999996E-2</v>
      </c>
      <c r="K29" s="97">
        <v>1.4265699002698966E-5</v>
      </c>
      <c r="L29" s="97">
        <f>J29/'סכום נכסי הקרן'!$C$42</f>
        <v>2.3315278402556043E-6</v>
      </c>
    </row>
    <row r="30" spans="2:12" s="141" customFormat="1">
      <c r="B30" s="89" t="s">
        <v>1969</v>
      </c>
      <c r="C30" s="86" t="s">
        <v>1986</v>
      </c>
      <c r="D30" s="86">
        <v>10</v>
      </c>
      <c r="E30" s="86" t="s">
        <v>355</v>
      </c>
      <c r="F30" s="86" t="s">
        <v>356</v>
      </c>
      <c r="G30" s="99" t="s">
        <v>182</v>
      </c>
      <c r="H30" s="100">
        <v>0</v>
      </c>
      <c r="I30" s="100">
        <v>0</v>
      </c>
      <c r="J30" s="96">
        <v>0.32350999999999996</v>
      </c>
      <c r="K30" s="97">
        <v>4.6155578401471562E-5</v>
      </c>
      <c r="L30" s="97">
        <f>J30/'סכום נכסי הקרן'!$C$42</f>
        <v>7.5434800640173061E-6</v>
      </c>
    </row>
    <row r="31" spans="2:12" s="141" customFormat="1">
      <c r="B31" s="89" t="s">
        <v>1969</v>
      </c>
      <c r="C31" s="86" t="s">
        <v>1987</v>
      </c>
      <c r="D31" s="86">
        <v>10</v>
      </c>
      <c r="E31" s="86" t="s">
        <v>355</v>
      </c>
      <c r="F31" s="86" t="s">
        <v>356</v>
      </c>
      <c r="G31" s="99" t="s">
        <v>176</v>
      </c>
      <c r="H31" s="100">
        <v>0</v>
      </c>
      <c r="I31" s="100">
        <v>0</v>
      </c>
      <c r="J31" s="96">
        <v>18.300486083999999</v>
      </c>
      <c r="K31" s="97">
        <v>2.6109533561098617E-3</v>
      </c>
      <c r="L31" s="97">
        <f>J31/'סכום נכסי הקרן'!$C$42</f>
        <v>4.2672360031059366E-4</v>
      </c>
    </row>
    <row r="32" spans="2:12" s="141" customFormat="1">
      <c r="B32" s="89" t="s">
        <v>1972</v>
      </c>
      <c r="C32" s="86" t="s">
        <v>1988</v>
      </c>
      <c r="D32" s="86">
        <v>20</v>
      </c>
      <c r="E32" s="86" t="s">
        <v>355</v>
      </c>
      <c r="F32" s="86" t="s">
        <v>356</v>
      </c>
      <c r="G32" s="99" t="s">
        <v>175</v>
      </c>
      <c r="H32" s="100">
        <v>0</v>
      </c>
      <c r="I32" s="100">
        <v>0</v>
      </c>
      <c r="J32" s="96">
        <v>8.9597949999999996E-2</v>
      </c>
      <c r="K32" s="97">
        <v>1.2783052164805198E-5</v>
      </c>
      <c r="L32" s="97">
        <f>J32/'סכום נכסי הקרן'!$C$42</f>
        <v>2.0892100695552515E-6</v>
      </c>
    </row>
    <row r="33" spans="2:12" s="141" customFormat="1">
      <c r="B33" s="89" t="s">
        <v>1972</v>
      </c>
      <c r="C33" s="86" t="s">
        <v>1989</v>
      </c>
      <c r="D33" s="86">
        <v>20</v>
      </c>
      <c r="E33" s="86" t="s">
        <v>355</v>
      </c>
      <c r="F33" s="86" t="s">
        <v>356</v>
      </c>
      <c r="G33" s="99" t="s">
        <v>175</v>
      </c>
      <c r="H33" s="100">
        <v>0</v>
      </c>
      <c r="I33" s="100">
        <v>0</v>
      </c>
      <c r="J33" s="96">
        <v>3.6565772249999995</v>
      </c>
      <c r="K33" s="97">
        <v>5.2168846956669908E-4</v>
      </c>
      <c r="L33" s="97">
        <f>J33/'סכום נכסי הקרן'!$C$42</f>
        <v>8.5262642265547357E-5</v>
      </c>
    </row>
    <row r="34" spans="2:12" s="141" customFormat="1">
      <c r="B34" s="89" t="s">
        <v>1972</v>
      </c>
      <c r="C34" s="86" t="s">
        <v>1990</v>
      </c>
      <c r="D34" s="86">
        <v>20</v>
      </c>
      <c r="E34" s="86" t="s">
        <v>355</v>
      </c>
      <c r="F34" s="86" t="s">
        <v>356</v>
      </c>
      <c r="G34" s="99" t="s">
        <v>173</v>
      </c>
      <c r="H34" s="100">
        <v>0</v>
      </c>
      <c r="I34" s="100">
        <v>0</v>
      </c>
      <c r="J34" s="96">
        <v>17.784129535000002</v>
      </c>
      <c r="K34" s="97">
        <v>2.5372841181250001E-3</v>
      </c>
      <c r="L34" s="97">
        <f>J34/'סכום נכסי הקרן'!$C$42</f>
        <v>4.1468339959560416E-4</v>
      </c>
    </row>
    <row r="35" spans="2:12" s="141" customFormat="1">
      <c r="B35" s="89" t="s">
        <v>1974</v>
      </c>
      <c r="C35" s="86" t="s">
        <v>1991</v>
      </c>
      <c r="D35" s="86">
        <v>11</v>
      </c>
      <c r="E35" s="86" t="s">
        <v>398</v>
      </c>
      <c r="F35" s="86" t="s">
        <v>356</v>
      </c>
      <c r="G35" s="99" t="s">
        <v>173</v>
      </c>
      <c r="H35" s="100">
        <v>0</v>
      </c>
      <c r="I35" s="100">
        <v>0</v>
      </c>
      <c r="J35" s="96">
        <v>3.8018852000000006E-2</v>
      </c>
      <c r="K35" s="97">
        <v>5.424197410342631E-6</v>
      </c>
      <c r="L35" s="97">
        <f>J35/'סכום נכסי הקרן'!$C$42</f>
        <v>8.8650876980255498E-7</v>
      </c>
    </row>
    <row r="36" spans="2:12" s="141" customFormat="1">
      <c r="B36" s="85"/>
      <c r="C36" s="86"/>
      <c r="D36" s="86"/>
      <c r="E36" s="86"/>
      <c r="F36" s="86"/>
      <c r="G36" s="86"/>
      <c r="H36" s="86"/>
      <c r="I36" s="86"/>
      <c r="J36" s="86"/>
      <c r="K36" s="97"/>
      <c r="L36" s="86"/>
    </row>
    <row r="37" spans="2:12" s="141" customFormat="1">
      <c r="B37" s="83" t="s">
        <v>240</v>
      </c>
      <c r="C37" s="84"/>
      <c r="D37" s="84"/>
      <c r="E37" s="84"/>
      <c r="F37" s="84"/>
      <c r="G37" s="84"/>
      <c r="H37" s="84"/>
      <c r="I37" s="84"/>
      <c r="J37" s="93">
        <v>167.842848301</v>
      </c>
      <c r="K37" s="94">
        <v>2.3946350171194414E-2</v>
      </c>
      <c r="L37" s="94">
        <f>J37/'סכום נכסי הקרן'!$C$42</f>
        <v>3.9136941054263383E-3</v>
      </c>
    </row>
    <row r="38" spans="2:12" s="142" customFormat="1">
      <c r="B38" s="123" t="s">
        <v>46</v>
      </c>
      <c r="C38" s="124"/>
      <c r="D38" s="124"/>
      <c r="E38" s="124"/>
      <c r="F38" s="124"/>
      <c r="G38" s="124"/>
      <c r="H38" s="124"/>
      <c r="I38" s="124"/>
      <c r="J38" s="125">
        <v>167.842848301</v>
      </c>
      <c r="K38" s="126">
        <v>2.3946350171194414E-2</v>
      </c>
      <c r="L38" s="126">
        <f>J38/'סכום נכסי הקרן'!$C$42</f>
        <v>3.9136941054263383E-3</v>
      </c>
    </row>
    <row r="39" spans="2:12" s="141" customFormat="1">
      <c r="B39" s="89" t="s">
        <v>1992</v>
      </c>
      <c r="C39" s="86" t="s">
        <v>1993</v>
      </c>
      <c r="D39" s="86"/>
      <c r="E39" s="86" t="s">
        <v>267</v>
      </c>
      <c r="F39" s="86"/>
      <c r="G39" s="99"/>
      <c r="H39" s="100">
        <v>0</v>
      </c>
      <c r="I39" s="100">
        <v>0</v>
      </c>
      <c r="J39" s="96">
        <v>167.842848301</v>
      </c>
      <c r="K39" s="97">
        <v>2.3946350171194414E-2</v>
      </c>
      <c r="L39" s="97">
        <f>J39/'סכום נכסי הקרן'!$C$42</f>
        <v>3.9136941054263383E-3</v>
      </c>
    </row>
    <row r="40" spans="2:12" s="141" customFormat="1">
      <c r="B40" s="143"/>
      <c r="C40" s="143"/>
    </row>
    <row r="41" spans="2:12" s="141" customFormat="1">
      <c r="B41" s="143"/>
      <c r="C41" s="143"/>
    </row>
    <row r="42" spans="2:12">
      <c r="D42" s="1"/>
    </row>
    <row r="43" spans="2:12">
      <c r="B43" s="149" t="s">
        <v>261</v>
      </c>
      <c r="D43" s="1"/>
    </row>
    <row r="44" spans="2:12">
      <c r="B44" s="118"/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pans="4:5" s="1" customFormat="1"/>
    <row r="514" spans="4:5" s="1" customFormat="1"/>
    <row r="515" spans="4:5" s="1" customFormat="1"/>
    <row r="516" spans="4:5" s="1" customFormat="1">
      <c r="D516" s="2"/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189</v>
      </c>
      <c r="C1" s="80" t="s" vm="1">
        <v>262</v>
      </c>
    </row>
    <row r="2" spans="2:18">
      <c r="B2" s="58" t="s">
        <v>188</v>
      </c>
      <c r="C2" s="80" t="s">
        <v>263</v>
      </c>
    </row>
    <row r="3" spans="2:18">
      <c r="B3" s="58" t="s">
        <v>190</v>
      </c>
      <c r="C3" s="80" t="s">
        <v>264</v>
      </c>
    </row>
    <row r="4" spans="2:18">
      <c r="B4" s="58" t="s">
        <v>191</v>
      </c>
      <c r="C4" s="80">
        <v>9454</v>
      </c>
    </row>
    <row r="6" spans="2:18" ht="26.25" customHeight="1">
      <c r="B6" s="164" t="s">
        <v>230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125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227</v>
      </c>
      <c r="L7" s="31" t="s">
        <v>245</v>
      </c>
      <c r="M7" s="31" t="s">
        <v>228</v>
      </c>
      <c r="N7" s="31" t="s">
        <v>63</v>
      </c>
      <c r="O7" s="31" t="s">
        <v>192</v>
      </c>
      <c r="P7" s="32" t="s">
        <v>194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252</v>
      </c>
      <c r="M8" s="33" t="s">
        <v>248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189</v>
      </c>
      <c r="C1" s="80" t="s" vm="1">
        <v>262</v>
      </c>
    </row>
    <row r="2" spans="2:18">
      <c r="B2" s="58" t="s">
        <v>188</v>
      </c>
      <c r="C2" s="80" t="s">
        <v>263</v>
      </c>
    </row>
    <row r="3" spans="2:18">
      <c r="B3" s="58" t="s">
        <v>190</v>
      </c>
      <c r="C3" s="80" t="s">
        <v>264</v>
      </c>
    </row>
    <row r="4" spans="2:18">
      <c r="B4" s="58" t="s">
        <v>191</v>
      </c>
      <c r="C4" s="80">
        <v>9454</v>
      </c>
    </row>
    <row r="6" spans="2:18" ht="26.25" customHeight="1">
      <c r="B6" s="164" t="s">
        <v>232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125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227</v>
      </c>
      <c r="L7" s="31" t="s">
        <v>245</v>
      </c>
      <c r="M7" s="31" t="s">
        <v>228</v>
      </c>
      <c r="N7" s="31" t="s">
        <v>63</v>
      </c>
      <c r="O7" s="31" t="s">
        <v>192</v>
      </c>
      <c r="P7" s="32" t="s">
        <v>194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252</v>
      </c>
      <c r="M8" s="33" t="s">
        <v>248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189</v>
      </c>
      <c r="C1" s="80" t="s" vm="1">
        <v>262</v>
      </c>
    </row>
    <row r="2" spans="2:53">
      <c r="B2" s="58" t="s">
        <v>188</v>
      </c>
      <c r="C2" s="80" t="s">
        <v>263</v>
      </c>
    </row>
    <row r="3" spans="2:53">
      <c r="B3" s="58" t="s">
        <v>190</v>
      </c>
      <c r="C3" s="80" t="s">
        <v>264</v>
      </c>
    </row>
    <row r="4" spans="2:53">
      <c r="B4" s="58" t="s">
        <v>191</v>
      </c>
      <c r="C4" s="80">
        <v>9454</v>
      </c>
    </row>
    <row r="6" spans="2:53" ht="21.75" customHeight="1">
      <c r="B6" s="155" t="s">
        <v>219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53" ht="27.75" customHeight="1"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AU7" s="3"/>
      <c r="AV7" s="3"/>
    </row>
    <row r="8" spans="2:53" s="3" customFormat="1" ht="66" customHeight="1">
      <c r="B8" s="23" t="s">
        <v>124</v>
      </c>
      <c r="C8" s="31" t="s">
        <v>48</v>
      </c>
      <c r="D8" s="31" t="s">
        <v>129</v>
      </c>
      <c r="E8" s="31" t="s">
        <v>15</v>
      </c>
      <c r="F8" s="31" t="s">
        <v>70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245</v>
      </c>
      <c r="M8" s="31" t="s">
        <v>244</v>
      </c>
      <c r="N8" s="31" t="s">
        <v>260</v>
      </c>
      <c r="O8" s="31" t="s">
        <v>66</v>
      </c>
      <c r="P8" s="31" t="s">
        <v>247</v>
      </c>
      <c r="Q8" s="31" t="s">
        <v>192</v>
      </c>
      <c r="R8" s="74" t="s">
        <v>194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252</v>
      </c>
      <c r="M9" s="33"/>
      <c r="N9" s="17" t="s">
        <v>248</v>
      </c>
      <c r="O9" s="33" t="s">
        <v>253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40" customFormat="1" ht="18" customHeight="1">
      <c r="B11" s="81" t="s">
        <v>29</v>
      </c>
      <c r="C11" s="82"/>
      <c r="D11" s="82"/>
      <c r="E11" s="82"/>
      <c r="F11" s="82"/>
      <c r="G11" s="82"/>
      <c r="H11" s="90">
        <v>5.1446530670282513</v>
      </c>
      <c r="I11" s="82"/>
      <c r="J11" s="82"/>
      <c r="K11" s="91">
        <v>5.16160518379815E-3</v>
      </c>
      <c r="L11" s="90"/>
      <c r="M11" s="92"/>
      <c r="N11" s="82"/>
      <c r="O11" s="90">
        <v>10713.821042013</v>
      </c>
      <c r="P11" s="82"/>
      <c r="Q11" s="91">
        <v>1</v>
      </c>
      <c r="R11" s="91">
        <f>O11/'סכום נכסי הקרן'!$C$42</f>
        <v>0.24982070241993817</v>
      </c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U11" s="141"/>
      <c r="AV11" s="141"/>
      <c r="AW11" s="145"/>
      <c r="BA11" s="141"/>
    </row>
    <row r="12" spans="2:53" s="141" customFormat="1" ht="22.5" customHeight="1">
      <c r="B12" s="83" t="s">
        <v>241</v>
      </c>
      <c r="C12" s="84"/>
      <c r="D12" s="84"/>
      <c r="E12" s="84"/>
      <c r="F12" s="84"/>
      <c r="G12" s="84"/>
      <c r="H12" s="93">
        <v>5.1446530670282522</v>
      </c>
      <c r="I12" s="84"/>
      <c r="J12" s="84"/>
      <c r="K12" s="94">
        <v>5.16160518379815E-3</v>
      </c>
      <c r="L12" s="93"/>
      <c r="M12" s="95"/>
      <c r="N12" s="84"/>
      <c r="O12" s="93">
        <v>10713.821042013</v>
      </c>
      <c r="P12" s="84"/>
      <c r="Q12" s="94">
        <v>1</v>
      </c>
      <c r="R12" s="94">
        <f>O12/'סכום נכסי הקרן'!$C$42</f>
        <v>0.24982070241993817</v>
      </c>
      <c r="AW12" s="140"/>
    </row>
    <row r="13" spans="2:53" s="142" customFormat="1">
      <c r="B13" s="123" t="s">
        <v>27</v>
      </c>
      <c r="C13" s="124"/>
      <c r="D13" s="124"/>
      <c r="E13" s="124"/>
      <c r="F13" s="124"/>
      <c r="G13" s="124"/>
      <c r="H13" s="125">
        <v>6.244710709141529</v>
      </c>
      <c r="I13" s="124"/>
      <c r="J13" s="124"/>
      <c r="K13" s="126">
        <v>-3.1881683657709642E-3</v>
      </c>
      <c r="L13" s="125"/>
      <c r="M13" s="127"/>
      <c r="N13" s="124"/>
      <c r="O13" s="125">
        <v>3391.6601307300002</v>
      </c>
      <c r="P13" s="124"/>
      <c r="Q13" s="126">
        <v>0.31656867493212743</v>
      </c>
      <c r="R13" s="126">
        <f>O13/'סכום נכסי הקרן'!$C$42</f>
        <v>7.9085408735693155E-2</v>
      </c>
    </row>
    <row r="14" spans="2:53" s="141" customFormat="1">
      <c r="B14" s="87" t="s">
        <v>26</v>
      </c>
      <c r="C14" s="84"/>
      <c r="D14" s="84"/>
      <c r="E14" s="84"/>
      <c r="F14" s="84"/>
      <c r="G14" s="84"/>
      <c r="H14" s="93">
        <v>6.244710709141529</v>
      </c>
      <c r="I14" s="84"/>
      <c r="J14" s="84"/>
      <c r="K14" s="94">
        <v>-3.1881683657709642E-3</v>
      </c>
      <c r="L14" s="93"/>
      <c r="M14" s="95"/>
      <c r="N14" s="84"/>
      <c r="O14" s="93">
        <v>3391.6601307300002</v>
      </c>
      <c r="P14" s="84"/>
      <c r="Q14" s="94">
        <v>0.31656867493212743</v>
      </c>
      <c r="R14" s="94">
        <f>O14/'סכום נכסי הקרן'!$C$42</f>
        <v>7.9085408735693155E-2</v>
      </c>
    </row>
    <row r="15" spans="2:53" s="141" customFormat="1">
      <c r="B15" s="88" t="s">
        <v>265</v>
      </c>
      <c r="C15" s="86" t="s">
        <v>266</v>
      </c>
      <c r="D15" s="99" t="s">
        <v>130</v>
      </c>
      <c r="E15" s="86" t="s">
        <v>267</v>
      </c>
      <c r="F15" s="86"/>
      <c r="G15" s="86"/>
      <c r="H15" s="96">
        <v>1.9800000000011011</v>
      </c>
      <c r="I15" s="99" t="s">
        <v>174</v>
      </c>
      <c r="J15" s="100">
        <v>0.04</v>
      </c>
      <c r="K15" s="97">
        <v>-8.3000000000055078E-3</v>
      </c>
      <c r="L15" s="96">
        <v>300896.78186599998</v>
      </c>
      <c r="M15" s="98">
        <v>150.86000000000001</v>
      </c>
      <c r="N15" s="86"/>
      <c r="O15" s="96">
        <v>453.932886725</v>
      </c>
      <c r="P15" s="97">
        <v>1.9353004694874331E-5</v>
      </c>
      <c r="Q15" s="97">
        <v>4.2368906942252919E-2</v>
      </c>
      <c r="R15" s="97">
        <f>O15/'סכום נכסי הקרן'!$C$42</f>
        <v>1.0584630093078619E-2</v>
      </c>
    </row>
    <row r="16" spans="2:53" s="141" customFormat="1" ht="20.25">
      <c r="B16" s="88" t="s">
        <v>268</v>
      </c>
      <c r="C16" s="86" t="s">
        <v>269</v>
      </c>
      <c r="D16" s="99" t="s">
        <v>130</v>
      </c>
      <c r="E16" s="86" t="s">
        <v>267</v>
      </c>
      <c r="F16" s="86"/>
      <c r="G16" s="86"/>
      <c r="H16" s="96">
        <v>4.6100000000021391</v>
      </c>
      <c r="I16" s="99" t="s">
        <v>174</v>
      </c>
      <c r="J16" s="100">
        <v>0.04</v>
      </c>
      <c r="K16" s="97">
        <v>-5.4000000000016249E-3</v>
      </c>
      <c r="L16" s="96">
        <v>231447.69500900002</v>
      </c>
      <c r="M16" s="98">
        <v>159.47999999999999</v>
      </c>
      <c r="N16" s="86"/>
      <c r="O16" s="96">
        <v>369.11278836100007</v>
      </c>
      <c r="P16" s="97">
        <v>1.9921656628042915E-5</v>
      </c>
      <c r="Q16" s="97">
        <v>3.445202107759382E-2</v>
      </c>
      <c r="R16" s="97">
        <f>O16/'סכום נכסי הקרן'!$C$42</f>
        <v>8.6068281053910036E-3</v>
      </c>
      <c r="AU16" s="140"/>
    </row>
    <row r="17" spans="2:48" s="141" customFormat="1" ht="20.25">
      <c r="B17" s="88" t="s">
        <v>270</v>
      </c>
      <c r="C17" s="86" t="s">
        <v>271</v>
      </c>
      <c r="D17" s="99" t="s">
        <v>130</v>
      </c>
      <c r="E17" s="86" t="s">
        <v>267</v>
      </c>
      <c r="F17" s="86"/>
      <c r="G17" s="86"/>
      <c r="H17" s="96">
        <v>7.720000000005764</v>
      </c>
      <c r="I17" s="99" t="s">
        <v>174</v>
      </c>
      <c r="J17" s="100">
        <v>7.4999999999999997E-3</v>
      </c>
      <c r="K17" s="97">
        <v>-1.6999999999816942E-3</v>
      </c>
      <c r="L17" s="96">
        <v>232884.65829700002</v>
      </c>
      <c r="M17" s="98">
        <v>110.25</v>
      </c>
      <c r="N17" s="86"/>
      <c r="O17" s="96">
        <v>256.75532059099999</v>
      </c>
      <c r="P17" s="97">
        <v>1.6899643965701346E-5</v>
      </c>
      <c r="Q17" s="97">
        <v>2.3964869264118182E-2</v>
      </c>
      <c r="R17" s="97">
        <f>O17/'סכום נכסי הקרן'!$C$42</f>
        <v>5.9869204729639915E-3</v>
      </c>
      <c r="AV17" s="140"/>
    </row>
    <row r="18" spans="2:48" s="141" customFormat="1">
      <c r="B18" s="88" t="s">
        <v>272</v>
      </c>
      <c r="C18" s="86" t="s">
        <v>273</v>
      </c>
      <c r="D18" s="99" t="s">
        <v>130</v>
      </c>
      <c r="E18" s="86" t="s">
        <v>267</v>
      </c>
      <c r="F18" s="86"/>
      <c r="G18" s="86"/>
      <c r="H18" s="96">
        <v>13.509999999990132</v>
      </c>
      <c r="I18" s="99" t="s">
        <v>174</v>
      </c>
      <c r="J18" s="100">
        <v>0.04</v>
      </c>
      <c r="K18" s="97">
        <v>6.9000000000013903E-3</v>
      </c>
      <c r="L18" s="96">
        <v>233553.15422400003</v>
      </c>
      <c r="M18" s="98">
        <v>184.79</v>
      </c>
      <c r="N18" s="86"/>
      <c r="O18" s="96">
        <v>431.58286292599996</v>
      </c>
      <c r="P18" s="97">
        <v>1.4397661823187267E-5</v>
      </c>
      <c r="Q18" s="97">
        <v>4.0282814248399156E-2</v>
      </c>
      <c r="R18" s="97">
        <f>O18/'סכום נכסי הקרן'!$C$42</f>
        <v>1.0063480950986971E-2</v>
      </c>
      <c r="AU18" s="145"/>
    </row>
    <row r="19" spans="2:48" s="141" customFormat="1">
      <c r="B19" s="88" t="s">
        <v>274</v>
      </c>
      <c r="C19" s="86" t="s">
        <v>275</v>
      </c>
      <c r="D19" s="99" t="s">
        <v>130</v>
      </c>
      <c r="E19" s="86" t="s">
        <v>267</v>
      </c>
      <c r="F19" s="86"/>
      <c r="G19" s="86"/>
      <c r="H19" s="96">
        <v>17.400000000005544</v>
      </c>
      <c r="I19" s="99" t="s">
        <v>174</v>
      </c>
      <c r="J19" s="100">
        <v>2.75E-2</v>
      </c>
      <c r="K19" s="97">
        <v>1.0800000000000001E-2</v>
      </c>
      <c r="L19" s="96">
        <v>122878.073695</v>
      </c>
      <c r="M19" s="98">
        <v>146.69999999999999</v>
      </c>
      <c r="N19" s="86"/>
      <c r="O19" s="96">
        <v>180.262134425</v>
      </c>
      <c r="P19" s="97">
        <v>6.9520570244514489E-6</v>
      </c>
      <c r="Q19" s="97">
        <v>1.6825195578507712E-2</v>
      </c>
      <c r="R19" s="97">
        <f>O19/'סכום נכסי הקרן'!$C$42</f>
        <v>4.2032821777756345E-3</v>
      </c>
      <c r="AV19" s="145"/>
    </row>
    <row r="20" spans="2:48" s="141" customFormat="1">
      <c r="B20" s="88" t="s">
        <v>276</v>
      </c>
      <c r="C20" s="86" t="s">
        <v>277</v>
      </c>
      <c r="D20" s="99" t="s">
        <v>130</v>
      </c>
      <c r="E20" s="86" t="s">
        <v>267</v>
      </c>
      <c r="F20" s="86"/>
      <c r="G20" s="86"/>
      <c r="H20" s="96">
        <v>4.0900000000042178</v>
      </c>
      <c r="I20" s="99" t="s">
        <v>174</v>
      </c>
      <c r="J20" s="100">
        <v>1.7500000000000002E-2</v>
      </c>
      <c r="K20" s="97">
        <v>-6.2999999999997329E-3</v>
      </c>
      <c r="L20" s="96">
        <v>322809.379824</v>
      </c>
      <c r="M20" s="98">
        <v>115.31</v>
      </c>
      <c r="N20" s="86"/>
      <c r="O20" s="96">
        <v>372.23149272699999</v>
      </c>
      <c r="P20" s="97">
        <v>2.1612374172436828E-5</v>
      </c>
      <c r="Q20" s="97">
        <v>3.4743112776229657E-2</v>
      </c>
      <c r="R20" s="97">
        <f>O20/'סכום נכסי הקרן'!$C$42</f>
        <v>8.6795488380128211E-3</v>
      </c>
    </row>
    <row r="21" spans="2:48" s="141" customFormat="1">
      <c r="B21" s="88" t="s">
        <v>278</v>
      </c>
      <c r="C21" s="86" t="s">
        <v>279</v>
      </c>
      <c r="D21" s="99" t="s">
        <v>130</v>
      </c>
      <c r="E21" s="86" t="s">
        <v>267</v>
      </c>
      <c r="F21" s="86"/>
      <c r="G21" s="86"/>
      <c r="H21" s="96">
        <v>0.32999999964361515</v>
      </c>
      <c r="I21" s="99" t="s">
        <v>174</v>
      </c>
      <c r="J21" s="100">
        <v>0.03</v>
      </c>
      <c r="K21" s="97">
        <v>5.7000000035638473E-3</v>
      </c>
      <c r="L21" s="96">
        <v>244.01736300000002</v>
      </c>
      <c r="M21" s="98">
        <v>114.99</v>
      </c>
      <c r="N21" s="86"/>
      <c r="O21" s="96">
        <v>0.28059557000000002</v>
      </c>
      <c r="P21" s="97">
        <v>2.01544170600133E-8</v>
      </c>
      <c r="Q21" s="97">
        <v>2.6190055713986374E-5</v>
      </c>
      <c r="R21" s="97">
        <f>O21/'סכום נכסי הקרן'!$C$42</f>
        <v>6.5428181148853914E-6</v>
      </c>
    </row>
    <row r="22" spans="2:48" s="141" customFormat="1">
      <c r="B22" s="88" t="s">
        <v>280</v>
      </c>
      <c r="C22" s="86" t="s">
        <v>281</v>
      </c>
      <c r="D22" s="99" t="s">
        <v>130</v>
      </c>
      <c r="E22" s="86" t="s">
        <v>267</v>
      </c>
      <c r="F22" s="86"/>
      <c r="G22" s="86"/>
      <c r="H22" s="96">
        <v>1.3299999999994614</v>
      </c>
      <c r="I22" s="99" t="s">
        <v>174</v>
      </c>
      <c r="J22" s="100">
        <v>1E-3</v>
      </c>
      <c r="K22" s="97">
        <v>-7.7999999999846924E-3</v>
      </c>
      <c r="L22" s="96">
        <v>340239.27214800002</v>
      </c>
      <c r="M22" s="98">
        <v>103.69</v>
      </c>
      <c r="N22" s="86"/>
      <c r="O22" s="96">
        <v>352.79410274300005</v>
      </c>
      <c r="P22" s="97">
        <v>2.2449978001165128E-5</v>
      </c>
      <c r="Q22" s="97">
        <v>3.2928877695414097E-2</v>
      </c>
      <c r="R22" s="97">
        <f>O22/'סכום נכסי הקרן'!$C$42</f>
        <v>8.2263153557685844E-3</v>
      </c>
    </row>
    <row r="23" spans="2:48" s="141" customFormat="1">
      <c r="B23" s="88" t="s">
        <v>282</v>
      </c>
      <c r="C23" s="86" t="s">
        <v>283</v>
      </c>
      <c r="D23" s="99" t="s">
        <v>130</v>
      </c>
      <c r="E23" s="86" t="s">
        <v>267</v>
      </c>
      <c r="F23" s="86"/>
      <c r="G23" s="86"/>
      <c r="H23" s="96">
        <v>6.1900000000056723</v>
      </c>
      <c r="I23" s="99" t="s">
        <v>174</v>
      </c>
      <c r="J23" s="100">
        <v>7.4999999999999997E-3</v>
      </c>
      <c r="K23" s="97">
        <v>-3.7000000000129173E-3</v>
      </c>
      <c r="L23" s="96">
        <v>162069.925854</v>
      </c>
      <c r="M23" s="98">
        <v>109.86</v>
      </c>
      <c r="N23" s="86"/>
      <c r="O23" s="96">
        <v>178.050022321</v>
      </c>
      <c r="P23" s="97">
        <v>1.1860074110868673E-5</v>
      </c>
      <c r="Q23" s="97">
        <v>1.6618722827532548E-2</v>
      </c>
      <c r="R23" s="97">
        <f>O23/'סכום נכסי הקרן'!$C$42</f>
        <v>4.1517010100964426E-3</v>
      </c>
    </row>
    <row r="24" spans="2:48" s="141" customFormat="1">
      <c r="B24" s="88" t="s">
        <v>284</v>
      </c>
      <c r="C24" s="86" t="s">
        <v>285</v>
      </c>
      <c r="D24" s="99" t="s">
        <v>130</v>
      </c>
      <c r="E24" s="86" t="s">
        <v>267</v>
      </c>
      <c r="F24" s="86"/>
      <c r="G24" s="86"/>
      <c r="H24" s="96">
        <v>9.710000000011922</v>
      </c>
      <c r="I24" s="99" t="s">
        <v>174</v>
      </c>
      <c r="J24" s="100">
        <v>5.0000000000000001E-3</v>
      </c>
      <c r="K24" s="97">
        <v>9.9999999996943224E-4</v>
      </c>
      <c r="L24" s="96">
        <v>92893.874653000006</v>
      </c>
      <c r="M24" s="98">
        <v>105.65</v>
      </c>
      <c r="N24" s="86"/>
      <c r="O24" s="96">
        <v>98.142371473000011</v>
      </c>
      <c r="P24" s="97">
        <v>2.0999249188457744E-5</v>
      </c>
      <c r="Q24" s="97">
        <v>9.1603519498922141E-3</v>
      </c>
      <c r="R24" s="97">
        <f>O24/'סכום נכסי הקרן'!$C$42</f>
        <v>2.2884455585359229E-3</v>
      </c>
    </row>
    <row r="25" spans="2:48" s="141" customFormat="1">
      <c r="B25" s="88" t="s">
        <v>286</v>
      </c>
      <c r="C25" s="86" t="s">
        <v>287</v>
      </c>
      <c r="D25" s="99" t="s">
        <v>130</v>
      </c>
      <c r="E25" s="86" t="s">
        <v>267</v>
      </c>
      <c r="F25" s="86"/>
      <c r="G25" s="86"/>
      <c r="H25" s="96">
        <v>22.779999999864216</v>
      </c>
      <c r="I25" s="99" t="s">
        <v>174</v>
      </c>
      <c r="J25" s="100">
        <v>0.01</v>
      </c>
      <c r="K25" s="97">
        <v>1.399999999997212E-2</v>
      </c>
      <c r="L25" s="96">
        <v>76552.958685999998</v>
      </c>
      <c r="M25" s="98">
        <v>93.7</v>
      </c>
      <c r="N25" s="86"/>
      <c r="O25" s="96">
        <v>71.730126332999987</v>
      </c>
      <c r="P25" s="97">
        <v>6.0252566704215169E-6</v>
      </c>
      <c r="Q25" s="97">
        <v>6.6951021537244894E-3</v>
      </c>
      <c r="R25" s="97">
        <f>O25/'סכום נכסי הקרן'!$C$42</f>
        <v>1.6725751228166927E-3</v>
      </c>
    </row>
    <row r="26" spans="2:48" s="141" customFormat="1">
      <c r="B26" s="88" t="s">
        <v>288</v>
      </c>
      <c r="C26" s="86" t="s">
        <v>289</v>
      </c>
      <c r="D26" s="99" t="s">
        <v>130</v>
      </c>
      <c r="E26" s="86" t="s">
        <v>267</v>
      </c>
      <c r="F26" s="86"/>
      <c r="G26" s="86"/>
      <c r="H26" s="96">
        <v>3.1099999999970489</v>
      </c>
      <c r="I26" s="99" t="s">
        <v>174</v>
      </c>
      <c r="J26" s="100">
        <v>2.75E-2</v>
      </c>
      <c r="K26" s="97">
        <v>-7.7999999999952144E-3</v>
      </c>
      <c r="L26" s="96">
        <v>523717.774714</v>
      </c>
      <c r="M26" s="98">
        <v>119.68</v>
      </c>
      <c r="N26" s="86"/>
      <c r="O26" s="96">
        <v>626.78542653499994</v>
      </c>
      <c r="P26" s="97">
        <v>3.1584958345334846E-5</v>
      </c>
      <c r="Q26" s="97">
        <v>5.8502510362748637E-2</v>
      </c>
      <c r="R26" s="97">
        <f>O26/'סכום נכסי הקרן'!$C$42</f>
        <v>1.4615138232151577E-2</v>
      </c>
    </row>
    <row r="27" spans="2:48" s="141" customFormat="1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42" customFormat="1">
      <c r="B28" s="123" t="s">
        <v>49</v>
      </c>
      <c r="C28" s="124"/>
      <c r="D28" s="124"/>
      <c r="E28" s="124"/>
      <c r="F28" s="124"/>
      <c r="G28" s="124"/>
      <c r="H28" s="125">
        <v>4.6351010793751</v>
      </c>
      <c r="I28" s="124"/>
      <c r="J28" s="124"/>
      <c r="K28" s="126">
        <v>9.0292604281753588E-3</v>
      </c>
      <c r="L28" s="125"/>
      <c r="M28" s="127"/>
      <c r="N28" s="124"/>
      <c r="O28" s="125">
        <v>7322.1609112830001</v>
      </c>
      <c r="P28" s="124"/>
      <c r="Q28" s="126">
        <v>0.68343132506787263</v>
      </c>
      <c r="R28" s="126">
        <f>O28/'סכום נכסי הקרן'!$C$42</f>
        <v>0.17073529368424503</v>
      </c>
    </row>
    <row r="29" spans="2:48" s="141" customFormat="1">
      <c r="B29" s="87" t="s">
        <v>23</v>
      </c>
      <c r="C29" s="84"/>
      <c r="D29" s="84"/>
      <c r="E29" s="84"/>
      <c r="F29" s="84"/>
      <c r="G29" s="84"/>
      <c r="H29" s="93">
        <v>0.56463242943566794</v>
      </c>
      <c r="I29" s="84"/>
      <c r="J29" s="84"/>
      <c r="K29" s="94">
        <v>3.1417396707503252E-3</v>
      </c>
      <c r="L29" s="93"/>
      <c r="M29" s="95"/>
      <c r="N29" s="84"/>
      <c r="O29" s="93">
        <v>1704.2992486169999</v>
      </c>
      <c r="P29" s="84"/>
      <c r="Q29" s="94">
        <v>0.15907482885273042</v>
      </c>
      <c r="R29" s="94">
        <f>O29/'סכום נכסי הקרן'!$C$42</f>
        <v>3.9740185481320564E-2</v>
      </c>
    </row>
    <row r="30" spans="2:48" s="141" customFormat="1">
      <c r="B30" s="88" t="s">
        <v>290</v>
      </c>
      <c r="C30" s="86" t="s">
        <v>291</v>
      </c>
      <c r="D30" s="99" t="s">
        <v>130</v>
      </c>
      <c r="E30" s="86" t="s">
        <v>267</v>
      </c>
      <c r="F30" s="86"/>
      <c r="G30" s="86"/>
      <c r="H30" s="96">
        <v>0.26000000000107931</v>
      </c>
      <c r="I30" s="99" t="s">
        <v>174</v>
      </c>
      <c r="J30" s="100">
        <v>0</v>
      </c>
      <c r="K30" s="97">
        <v>2.7000000000215866E-3</v>
      </c>
      <c r="L30" s="96">
        <v>185427.69076299999</v>
      </c>
      <c r="M30" s="98">
        <v>99.93</v>
      </c>
      <c r="N30" s="86"/>
      <c r="O30" s="96">
        <v>185.29789138000001</v>
      </c>
      <c r="P30" s="97">
        <v>1.8542769076299999E-5</v>
      </c>
      <c r="Q30" s="97">
        <v>1.7295219945654864E-2</v>
      </c>
      <c r="R30" s="97">
        <f>O30/'סכום נכסי הקרן'!$C$42</f>
        <v>4.3207039953308225E-3</v>
      </c>
    </row>
    <row r="31" spans="2:48" s="141" customFormat="1">
      <c r="B31" s="88" t="s">
        <v>292</v>
      </c>
      <c r="C31" s="86" t="s">
        <v>293</v>
      </c>
      <c r="D31" s="99" t="s">
        <v>130</v>
      </c>
      <c r="E31" s="86" t="s">
        <v>267</v>
      </c>
      <c r="F31" s="86"/>
      <c r="G31" s="86"/>
      <c r="H31" s="96">
        <v>0.3500000001280873</v>
      </c>
      <c r="I31" s="99" t="s">
        <v>174</v>
      </c>
      <c r="J31" s="100">
        <v>0</v>
      </c>
      <c r="K31" s="97">
        <v>2.9000000017932216E-3</v>
      </c>
      <c r="L31" s="96">
        <v>2344.4980999999998</v>
      </c>
      <c r="M31" s="98">
        <v>99.9</v>
      </c>
      <c r="N31" s="86"/>
      <c r="O31" s="96">
        <v>2.3421536019999998</v>
      </c>
      <c r="P31" s="97">
        <v>2.3444980999999998E-7</v>
      </c>
      <c r="Q31" s="97">
        <v>2.1861048386150167E-4</v>
      </c>
      <c r="R31" s="97">
        <f>O31/'סכום נכסי הקרן'!$C$42</f>
        <v>5.4613424634642899E-5</v>
      </c>
    </row>
    <row r="32" spans="2:48" s="141" customFormat="1">
      <c r="B32" s="88" t="s">
        <v>294</v>
      </c>
      <c r="C32" s="86" t="s">
        <v>295</v>
      </c>
      <c r="D32" s="99" t="s">
        <v>130</v>
      </c>
      <c r="E32" s="86" t="s">
        <v>267</v>
      </c>
      <c r="F32" s="86"/>
      <c r="G32" s="86"/>
      <c r="H32" s="96">
        <v>0.51999999999282431</v>
      </c>
      <c r="I32" s="99" t="s">
        <v>174</v>
      </c>
      <c r="J32" s="100">
        <v>0</v>
      </c>
      <c r="K32" s="97">
        <v>2.9000000000807265E-3</v>
      </c>
      <c r="L32" s="96">
        <v>11165.515351</v>
      </c>
      <c r="M32" s="98">
        <v>99.85</v>
      </c>
      <c r="N32" s="86"/>
      <c r="O32" s="96">
        <v>11.148767079000001</v>
      </c>
      <c r="P32" s="97">
        <v>1.2406128167777778E-6</v>
      </c>
      <c r="Q32" s="97">
        <v>1.0405967241081786E-3</v>
      </c>
      <c r="R32" s="97">
        <f>O32/'סכום נכסי הקרן'!$C$42</f>
        <v>2.5996260455259177E-4</v>
      </c>
    </row>
    <row r="33" spans="2:18" s="141" customFormat="1">
      <c r="B33" s="88" t="s">
        <v>296</v>
      </c>
      <c r="C33" s="86" t="s">
        <v>297</v>
      </c>
      <c r="D33" s="99" t="s">
        <v>130</v>
      </c>
      <c r="E33" s="86" t="s">
        <v>267</v>
      </c>
      <c r="F33" s="86"/>
      <c r="G33" s="86"/>
      <c r="H33" s="96">
        <v>0.43000000002999533</v>
      </c>
      <c r="I33" s="99" t="s">
        <v>174</v>
      </c>
      <c r="J33" s="100">
        <v>0</v>
      </c>
      <c r="K33" s="97">
        <v>2.5999999998941336E-3</v>
      </c>
      <c r="L33" s="96">
        <v>17021.362642</v>
      </c>
      <c r="M33" s="98">
        <v>99.89</v>
      </c>
      <c r="N33" s="86"/>
      <c r="O33" s="96">
        <v>17.002639143</v>
      </c>
      <c r="P33" s="97">
        <v>1.7021362642E-6</v>
      </c>
      <c r="Q33" s="97">
        <v>1.5869818131482815E-3</v>
      </c>
      <c r="R33" s="97">
        <f>O33/'סכום נכסי הקרן'!$C$42</f>
        <v>3.9646091128837073E-4</v>
      </c>
    </row>
    <row r="34" spans="2:18" s="141" customFormat="1">
      <c r="B34" s="88" t="s">
        <v>298</v>
      </c>
      <c r="C34" s="86" t="s">
        <v>299</v>
      </c>
      <c r="D34" s="99" t="s">
        <v>130</v>
      </c>
      <c r="E34" s="86" t="s">
        <v>267</v>
      </c>
      <c r="F34" s="86"/>
      <c r="G34" s="86"/>
      <c r="H34" s="96">
        <v>0.60000000000089815</v>
      </c>
      <c r="I34" s="99" t="s">
        <v>174</v>
      </c>
      <c r="J34" s="100">
        <v>0</v>
      </c>
      <c r="K34" s="97">
        <v>2.7999999999802406E-3</v>
      </c>
      <c r="L34" s="96">
        <v>223057.53049999999</v>
      </c>
      <c r="M34" s="98">
        <v>99.83</v>
      </c>
      <c r="N34" s="86"/>
      <c r="O34" s="96">
        <v>222.67833269800002</v>
      </c>
      <c r="P34" s="97">
        <v>2.4784170055555556E-5</v>
      </c>
      <c r="Q34" s="97">
        <v>2.0784212450888708E-2</v>
      </c>
      <c r="R34" s="97">
        <f>O34/'סכום נכסי הקרן'!$C$42</f>
        <v>5.1923265537262417E-3</v>
      </c>
    </row>
    <row r="35" spans="2:18" s="141" customFormat="1">
      <c r="B35" s="88" t="s">
        <v>300</v>
      </c>
      <c r="C35" s="86" t="s">
        <v>301</v>
      </c>
      <c r="D35" s="99" t="s">
        <v>130</v>
      </c>
      <c r="E35" s="86" t="s">
        <v>267</v>
      </c>
      <c r="F35" s="86"/>
      <c r="G35" s="86"/>
      <c r="H35" s="96">
        <v>0.67999999999900251</v>
      </c>
      <c r="I35" s="99" t="s">
        <v>174</v>
      </c>
      <c r="J35" s="100">
        <v>0</v>
      </c>
      <c r="K35" s="97">
        <v>2.7999999999983377E-3</v>
      </c>
      <c r="L35" s="96">
        <v>241054.03</v>
      </c>
      <c r="M35" s="98">
        <v>99.81</v>
      </c>
      <c r="N35" s="86"/>
      <c r="O35" s="96">
        <v>240.596027343</v>
      </c>
      <c r="P35" s="97">
        <v>2.6783781111111109E-5</v>
      </c>
      <c r="Q35" s="97">
        <v>2.2456603148356756E-2</v>
      </c>
      <c r="R35" s="97">
        <f>O35/'סכום נכסי הקרן'!$C$42</f>
        <v>5.61012437248828E-3</v>
      </c>
    </row>
    <row r="36" spans="2:18" s="141" customFormat="1">
      <c r="B36" s="88" t="s">
        <v>302</v>
      </c>
      <c r="C36" s="86" t="s">
        <v>303</v>
      </c>
      <c r="D36" s="99" t="s">
        <v>130</v>
      </c>
      <c r="E36" s="86" t="s">
        <v>267</v>
      </c>
      <c r="F36" s="86"/>
      <c r="G36" s="86"/>
      <c r="H36" s="96">
        <v>0.77000000000065616</v>
      </c>
      <c r="I36" s="99" t="s">
        <v>174</v>
      </c>
      <c r="J36" s="100">
        <v>0</v>
      </c>
      <c r="K36" s="97">
        <v>2.7000000000065609E-3</v>
      </c>
      <c r="L36" s="96">
        <v>91640.751099999994</v>
      </c>
      <c r="M36" s="98">
        <v>99.79</v>
      </c>
      <c r="N36" s="86"/>
      <c r="O36" s="96">
        <v>91.448305521999998</v>
      </c>
      <c r="P36" s="97">
        <v>1.0182305677777778E-5</v>
      </c>
      <c r="Q36" s="97">
        <v>8.535545363637877E-3</v>
      </c>
      <c r="R36" s="97">
        <f>O36/'סכום נכסי הקרן'!$C$42</f>
        <v>2.1323559382812611E-3</v>
      </c>
    </row>
    <row r="37" spans="2:18" s="141" customFormat="1">
      <c r="B37" s="88" t="s">
        <v>304</v>
      </c>
      <c r="C37" s="86" t="s">
        <v>305</v>
      </c>
      <c r="D37" s="99" t="s">
        <v>130</v>
      </c>
      <c r="E37" s="86" t="s">
        <v>267</v>
      </c>
      <c r="F37" s="86"/>
      <c r="G37" s="86"/>
      <c r="H37" s="96">
        <v>0.84999999999848364</v>
      </c>
      <c r="I37" s="99" t="s">
        <v>174</v>
      </c>
      <c r="J37" s="100">
        <v>0</v>
      </c>
      <c r="K37" s="97">
        <v>2.8000000000080873E-3</v>
      </c>
      <c r="L37" s="96">
        <v>396637.73070999997</v>
      </c>
      <c r="M37" s="98">
        <v>99.76</v>
      </c>
      <c r="N37" s="86"/>
      <c r="O37" s="96">
        <v>395.68580015600003</v>
      </c>
      <c r="P37" s="97">
        <v>4.4070858967777775E-5</v>
      </c>
      <c r="Q37" s="97">
        <v>3.6932276412342924E-2</v>
      </c>
      <c r="R37" s="97">
        <f>O37/'סכום נכסי הקרן'!$C$42</f>
        <v>9.2264472352988243E-3</v>
      </c>
    </row>
    <row r="38" spans="2:18" s="141" customFormat="1">
      <c r="B38" s="88" t="s">
        <v>306</v>
      </c>
      <c r="C38" s="86" t="s">
        <v>307</v>
      </c>
      <c r="D38" s="99" t="s">
        <v>130</v>
      </c>
      <c r="E38" s="86" t="s">
        <v>267</v>
      </c>
      <c r="F38" s="86"/>
      <c r="G38" s="86"/>
      <c r="H38" s="96">
        <v>0.92999999999744498</v>
      </c>
      <c r="I38" s="99" t="s">
        <v>174</v>
      </c>
      <c r="J38" s="100">
        <v>0</v>
      </c>
      <c r="K38" s="97">
        <v>2.9000000000168258E-3</v>
      </c>
      <c r="L38" s="96">
        <v>160902.67345500001</v>
      </c>
      <c r="M38" s="98">
        <v>99.73</v>
      </c>
      <c r="N38" s="86"/>
      <c r="O38" s="96">
        <v>160.46823623700001</v>
      </c>
      <c r="P38" s="97">
        <v>1.7878074828333336E-5</v>
      </c>
      <c r="Q38" s="97">
        <v>1.4977684955511441E-2</v>
      </c>
      <c r="R38" s="97">
        <f>O38/'סכום נכסי הקרן'!$C$42</f>
        <v>3.7417357762104084E-3</v>
      </c>
    </row>
    <row r="39" spans="2:18" s="141" customFormat="1">
      <c r="B39" s="88" t="s">
        <v>308</v>
      </c>
      <c r="C39" s="86" t="s">
        <v>309</v>
      </c>
      <c r="D39" s="99" t="s">
        <v>130</v>
      </c>
      <c r="E39" s="86" t="s">
        <v>267</v>
      </c>
      <c r="F39" s="86"/>
      <c r="G39" s="86"/>
      <c r="H39" s="96">
        <v>9.9999999963714496E-3</v>
      </c>
      <c r="I39" s="99" t="s">
        <v>174</v>
      </c>
      <c r="J39" s="100">
        <v>0</v>
      </c>
      <c r="K39" s="97">
        <v>1.8399999999743209E-2</v>
      </c>
      <c r="L39" s="96">
        <v>35830.568870000003</v>
      </c>
      <c r="M39" s="98">
        <v>99.99</v>
      </c>
      <c r="N39" s="86"/>
      <c r="O39" s="96">
        <v>35.826985813</v>
      </c>
      <c r="P39" s="97">
        <v>3.2573244427272731E-6</v>
      </c>
      <c r="Q39" s="97">
        <v>3.3439970363989329E-3</v>
      </c>
      <c r="R39" s="97">
        <f>O39/'סכום נכסי הקרן'!$C$42</f>
        <v>8.3539968852337299E-4</v>
      </c>
    </row>
    <row r="40" spans="2:18" s="141" customFormat="1">
      <c r="B40" s="88" t="s">
        <v>310</v>
      </c>
      <c r="C40" s="86" t="s">
        <v>311</v>
      </c>
      <c r="D40" s="99" t="s">
        <v>130</v>
      </c>
      <c r="E40" s="86" t="s">
        <v>267</v>
      </c>
      <c r="F40" s="86"/>
      <c r="G40" s="86"/>
      <c r="H40" s="96">
        <v>0.10000000000161267</v>
      </c>
      <c r="I40" s="99" t="s">
        <v>174</v>
      </c>
      <c r="J40" s="100">
        <v>0</v>
      </c>
      <c r="K40" s="97">
        <v>2.9999999999946242E-3</v>
      </c>
      <c r="L40" s="96">
        <v>186080.41026100001</v>
      </c>
      <c r="M40" s="98">
        <v>99.97</v>
      </c>
      <c r="N40" s="86"/>
      <c r="O40" s="96">
        <v>186.02458613700003</v>
      </c>
      <c r="P40" s="97">
        <v>1.6916400932818184E-5</v>
      </c>
      <c r="Q40" s="97">
        <v>1.736304773129272E-2</v>
      </c>
      <c r="R40" s="97">
        <f>O40/'סכום נכסי הקרן'!$C$42</f>
        <v>4.3376487803824613E-3</v>
      </c>
    </row>
    <row r="41" spans="2:18" s="141" customFormat="1">
      <c r="B41" s="88" t="s">
        <v>312</v>
      </c>
      <c r="C41" s="86" t="s">
        <v>313</v>
      </c>
      <c r="D41" s="99" t="s">
        <v>130</v>
      </c>
      <c r="E41" s="86" t="s">
        <v>267</v>
      </c>
      <c r="F41" s="86"/>
      <c r="G41" s="86"/>
      <c r="H41" s="96">
        <v>0.179999999998331</v>
      </c>
      <c r="I41" s="99" t="s">
        <v>174</v>
      </c>
      <c r="J41" s="100">
        <v>0</v>
      </c>
      <c r="K41" s="97">
        <v>2.8000000000025678E-3</v>
      </c>
      <c r="L41" s="96">
        <v>155857.45223299999</v>
      </c>
      <c r="M41" s="98">
        <v>99.95</v>
      </c>
      <c r="N41" s="86"/>
      <c r="O41" s="96">
        <v>155.77952350699999</v>
      </c>
      <c r="P41" s="97">
        <v>1.416885929390909E-5</v>
      </c>
      <c r="Q41" s="97">
        <v>1.4540052787528256E-2</v>
      </c>
      <c r="R41" s="97">
        <f>O41/'סכום נכסי הקרן'!$C$42</f>
        <v>3.6324062006032887E-3</v>
      </c>
    </row>
    <row r="42" spans="2:18" s="141" customFormat="1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 s="141" customFormat="1">
      <c r="B43" s="87" t="s">
        <v>24</v>
      </c>
      <c r="C43" s="84"/>
      <c r="D43" s="84"/>
      <c r="E43" s="84"/>
      <c r="F43" s="84"/>
      <c r="G43" s="84"/>
      <c r="H43" s="93">
        <v>5.8809633839251294</v>
      </c>
      <c r="I43" s="84"/>
      <c r="J43" s="84"/>
      <c r="K43" s="94">
        <v>1.0832064508911015E-2</v>
      </c>
      <c r="L43" s="93"/>
      <c r="M43" s="95"/>
      <c r="N43" s="84"/>
      <c r="O43" s="93">
        <v>5605.4073445630002</v>
      </c>
      <c r="P43" s="84"/>
      <c r="Q43" s="94">
        <v>0.52319404277727333</v>
      </c>
      <c r="R43" s="94">
        <f>O43/'סכום נכסי הקרן'!$C$42</f>
        <v>0.13070470326854558</v>
      </c>
    </row>
    <row r="44" spans="2:18" s="141" customFormat="1">
      <c r="B44" s="88" t="s">
        <v>314</v>
      </c>
      <c r="C44" s="86" t="s">
        <v>315</v>
      </c>
      <c r="D44" s="99" t="s">
        <v>130</v>
      </c>
      <c r="E44" s="86" t="s">
        <v>267</v>
      </c>
      <c r="F44" s="86"/>
      <c r="G44" s="86"/>
      <c r="H44" s="96">
        <v>0.4100000000005693</v>
      </c>
      <c r="I44" s="99" t="s">
        <v>174</v>
      </c>
      <c r="J44" s="100">
        <v>0</v>
      </c>
      <c r="K44" s="97">
        <v>2.900000000013283E-3</v>
      </c>
      <c r="L44" s="96">
        <v>211047.36520599999</v>
      </c>
      <c r="M44" s="98">
        <v>99.88</v>
      </c>
      <c r="N44" s="86"/>
      <c r="O44" s="96">
        <v>210.794108368</v>
      </c>
      <c r="P44" s="97">
        <v>6.23907454215914E-5</v>
      </c>
      <c r="Q44" s="97">
        <v>1.9674970072898874E-2</v>
      </c>
      <c r="R44" s="97">
        <f>O44/'סכום נכסי הקרן'!$C$42</f>
        <v>4.9152148437028587E-3</v>
      </c>
    </row>
    <row r="45" spans="2:18" s="141" customFormat="1">
      <c r="B45" s="88" t="s">
        <v>316</v>
      </c>
      <c r="C45" s="86" t="s">
        <v>317</v>
      </c>
      <c r="D45" s="99" t="s">
        <v>130</v>
      </c>
      <c r="E45" s="86" t="s">
        <v>267</v>
      </c>
      <c r="F45" s="86"/>
      <c r="G45" s="86"/>
      <c r="H45" s="96">
        <v>6.1100000000226169</v>
      </c>
      <c r="I45" s="99" t="s">
        <v>174</v>
      </c>
      <c r="J45" s="100">
        <v>6.25E-2</v>
      </c>
      <c r="K45" s="97">
        <v>1.2700000000086474E-2</v>
      </c>
      <c r="L45" s="96">
        <v>86628.677229999987</v>
      </c>
      <c r="M45" s="98">
        <v>138.83000000000001</v>
      </c>
      <c r="N45" s="86"/>
      <c r="O45" s="96">
        <v>120.266591648</v>
      </c>
      <c r="P45" s="97">
        <v>5.1071029808573701E-6</v>
      </c>
      <c r="Q45" s="97">
        <v>1.1225368724789091E-2</v>
      </c>
      <c r="R45" s="97">
        <f>O45/'סכום נכסי הקרן'!$C$42</f>
        <v>2.8043294997496162E-3</v>
      </c>
    </row>
    <row r="46" spans="2:18" s="141" customFormat="1">
      <c r="B46" s="88" t="s">
        <v>318</v>
      </c>
      <c r="C46" s="86" t="s">
        <v>319</v>
      </c>
      <c r="D46" s="99" t="s">
        <v>130</v>
      </c>
      <c r="E46" s="86" t="s">
        <v>267</v>
      </c>
      <c r="F46" s="86"/>
      <c r="G46" s="86"/>
      <c r="H46" s="96">
        <v>4.4300000000033055</v>
      </c>
      <c r="I46" s="99" t="s">
        <v>174</v>
      </c>
      <c r="J46" s="100">
        <v>3.7499999999999999E-2</v>
      </c>
      <c r="K46" s="97">
        <v>8.8000000000299384E-3</v>
      </c>
      <c r="L46" s="96">
        <v>140321.00369000001</v>
      </c>
      <c r="M46" s="98">
        <v>114.26</v>
      </c>
      <c r="N46" s="86"/>
      <c r="O46" s="96">
        <v>160.33078092900001</v>
      </c>
      <c r="P46" s="97">
        <v>8.6473855150919586E-6</v>
      </c>
      <c r="Q46" s="97">
        <v>1.4964855237014092E-2</v>
      </c>
      <c r="R46" s="97">
        <f>O46/'סכום נכסי הקרן'!$C$42</f>
        <v>3.7385306469235506E-3</v>
      </c>
    </row>
    <row r="47" spans="2:18" s="141" customFormat="1">
      <c r="B47" s="88" t="s">
        <v>320</v>
      </c>
      <c r="C47" s="86" t="s">
        <v>321</v>
      </c>
      <c r="D47" s="99" t="s">
        <v>130</v>
      </c>
      <c r="E47" s="86" t="s">
        <v>267</v>
      </c>
      <c r="F47" s="86"/>
      <c r="G47" s="86"/>
      <c r="H47" s="96">
        <v>18.340000000003265</v>
      </c>
      <c r="I47" s="99" t="s">
        <v>174</v>
      </c>
      <c r="J47" s="100">
        <v>3.7499999999999999E-2</v>
      </c>
      <c r="K47" s="97">
        <v>2.900000000000778E-2</v>
      </c>
      <c r="L47" s="96">
        <v>549668.96178000001</v>
      </c>
      <c r="M47" s="98">
        <v>116.95</v>
      </c>
      <c r="N47" s="86"/>
      <c r="O47" s="96">
        <v>642.83785908499999</v>
      </c>
      <c r="P47" s="97">
        <v>4.6132321362283719E-5</v>
      </c>
      <c r="Q47" s="97">
        <v>6.0000802380792646E-2</v>
      </c>
      <c r="R47" s="97">
        <f>O47/'סכום נכסי הקרן'!$C$42</f>
        <v>1.4989442596529519E-2</v>
      </c>
    </row>
    <row r="48" spans="2:18" s="141" customFormat="1">
      <c r="B48" s="88" t="s">
        <v>322</v>
      </c>
      <c r="C48" s="86" t="s">
        <v>323</v>
      </c>
      <c r="D48" s="99" t="s">
        <v>130</v>
      </c>
      <c r="E48" s="86" t="s">
        <v>267</v>
      </c>
      <c r="F48" s="86"/>
      <c r="G48" s="86"/>
      <c r="H48" s="96">
        <v>3.3499999999964434</v>
      </c>
      <c r="I48" s="99" t="s">
        <v>174</v>
      </c>
      <c r="J48" s="100">
        <v>1.2500000000000001E-2</v>
      </c>
      <c r="K48" s="97">
        <v>6.4999999999981288E-3</v>
      </c>
      <c r="L48" s="96">
        <v>260001.90959699999</v>
      </c>
      <c r="M48" s="98">
        <v>102.74</v>
      </c>
      <c r="N48" s="86"/>
      <c r="O48" s="96">
        <v>267.12595515699996</v>
      </c>
      <c r="P48" s="97">
        <v>2.2378803921862435E-5</v>
      </c>
      <c r="Q48" s="97">
        <v>2.4932837137142453E-2</v>
      </c>
      <c r="R48" s="97">
        <f>O48/'סכום נכסי הקרן'!$C$42</f>
        <v>6.2287388869228478E-3</v>
      </c>
    </row>
    <row r="49" spans="2:18" s="141" customFormat="1">
      <c r="B49" s="88" t="s">
        <v>324</v>
      </c>
      <c r="C49" s="86" t="s">
        <v>325</v>
      </c>
      <c r="D49" s="99" t="s">
        <v>130</v>
      </c>
      <c r="E49" s="86" t="s">
        <v>267</v>
      </c>
      <c r="F49" s="86"/>
      <c r="G49" s="86"/>
      <c r="H49" s="96">
        <v>4.2799999999912854</v>
      </c>
      <c r="I49" s="99" t="s">
        <v>174</v>
      </c>
      <c r="J49" s="100">
        <v>1.4999999999999999E-2</v>
      </c>
      <c r="K49" s="97">
        <v>8.2999999999556467E-3</v>
      </c>
      <c r="L49" s="96">
        <v>123852.986424</v>
      </c>
      <c r="M49" s="98">
        <v>103.76</v>
      </c>
      <c r="N49" s="86"/>
      <c r="O49" s="96">
        <v>128.50986227899998</v>
      </c>
      <c r="P49" s="97">
        <v>1.1814543932302435E-5</v>
      </c>
      <c r="Q49" s="97">
        <v>1.1994774019004381E-2</v>
      </c>
      <c r="R49" s="97">
        <f>O49/'סכום נכסי הקרן'!$C$42</f>
        <v>2.9965428707960993E-3</v>
      </c>
    </row>
    <row r="50" spans="2:18" s="141" customFormat="1">
      <c r="B50" s="88" t="s">
        <v>326</v>
      </c>
      <c r="C50" s="86" t="s">
        <v>327</v>
      </c>
      <c r="D50" s="99" t="s">
        <v>130</v>
      </c>
      <c r="E50" s="86" t="s">
        <v>267</v>
      </c>
      <c r="F50" s="86"/>
      <c r="G50" s="86"/>
      <c r="H50" s="96">
        <v>1.5799999999995609</v>
      </c>
      <c r="I50" s="99" t="s">
        <v>174</v>
      </c>
      <c r="J50" s="100">
        <v>5.0000000000000001E-3</v>
      </c>
      <c r="K50" s="97">
        <v>3.500000000006278E-3</v>
      </c>
      <c r="L50" s="96">
        <v>634378.35513000004</v>
      </c>
      <c r="M50" s="98">
        <v>100.44</v>
      </c>
      <c r="N50" s="86"/>
      <c r="O50" s="96">
        <v>637.16961641599994</v>
      </c>
      <c r="P50" s="97">
        <v>4.0551355859493706E-5</v>
      </c>
      <c r="Q50" s="97">
        <v>5.9471743453377988E-2</v>
      </c>
      <c r="R50" s="97">
        <f>O50/'סכום נכסי הקרן'!$C$42</f>
        <v>1.4857272723661248E-2</v>
      </c>
    </row>
    <row r="51" spans="2:18" s="141" customFormat="1">
      <c r="B51" s="88" t="s">
        <v>328</v>
      </c>
      <c r="C51" s="86" t="s">
        <v>329</v>
      </c>
      <c r="D51" s="99" t="s">
        <v>130</v>
      </c>
      <c r="E51" s="86" t="s">
        <v>267</v>
      </c>
      <c r="F51" s="86"/>
      <c r="G51" s="86"/>
      <c r="H51" s="96">
        <v>2.4499999999991933</v>
      </c>
      <c r="I51" s="99" t="s">
        <v>174</v>
      </c>
      <c r="J51" s="100">
        <v>5.5E-2</v>
      </c>
      <c r="K51" s="97">
        <v>5.1000000000016119E-3</v>
      </c>
      <c r="L51" s="96">
        <v>484959.42505999998</v>
      </c>
      <c r="M51" s="98">
        <v>115.06</v>
      </c>
      <c r="N51" s="86"/>
      <c r="O51" s="96">
        <v>557.99433374099999</v>
      </c>
      <c r="P51" s="97">
        <v>2.7365541287581705E-5</v>
      </c>
      <c r="Q51" s="97">
        <v>5.2081729903168096E-2</v>
      </c>
      <c r="R51" s="97">
        <f>O51/'סכום נכסי הקרן'!$C$42</f>
        <v>1.3011094347654951E-2</v>
      </c>
    </row>
    <row r="52" spans="2:18" s="141" customFormat="1">
      <c r="B52" s="88" t="s">
        <v>330</v>
      </c>
      <c r="C52" s="86" t="s">
        <v>331</v>
      </c>
      <c r="D52" s="99" t="s">
        <v>130</v>
      </c>
      <c r="E52" s="86" t="s">
        <v>267</v>
      </c>
      <c r="F52" s="86"/>
      <c r="G52" s="86"/>
      <c r="H52" s="96">
        <v>14.979999999984479</v>
      </c>
      <c r="I52" s="99" t="s">
        <v>174</v>
      </c>
      <c r="J52" s="100">
        <v>5.5E-2</v>
      </c>
      <c r="K52" s="97">
        <v>2.5699999999970382E-2</v>
      </c>
      <c r="L52" s="96">
        <v>304078.002462</v>
      </c>
      <c r="M52" s="98">
        <v>152.13</v>
      </c>
      <c r="N52" s="86"/>
      <c r="O52" s="96">
        <v>462.59387264100002</v>
      </c>
      <c r="P52" s="97">
        <v>1.6631165090666371E-5</v>
      </c>
      <c r="Q52" s="97">
        <v>4.317730068730774E-2</v>
      </c>
      <c r="R52" s="97">
        <f>O52/'סכום נכסי הקרן'!$C$42</f>
        <v>1.0786583586300099E-2</v>
      </c>
    </row>
    <row r="53" spans="2:18" s="141" customFormat="1">
      <c r="B53" s="88" t="s">
        <v>332</v>
      </c>
      <c r="C53" s="86" t="s">
        <v>333</v>
      </c>
      <c r="D53" s="99" t="s">
        <v>130</v>
      </c>
      <c r="E53" s="86" t="s">
        <v>267</v>
      </c>
      <c r="F53" s="86"/>
      <c r="G53" s="86"/>
      <c r="H53" s="96">
        <v>3.5300000000061535</v>
      </c>
      <c r="I53" s="99" t="s">
        <v>174</v>
      </c>
      <c r="J53" s="100">
        <v>4.2500000000000003E-2</v>
      </c>
      <c r="K53" s="97">
        <v>7.0000000000301219E-3</v>
      </c>
      <c r="L53" s="96">
        <v>203567.421703</v>
      </c>
      <c r="M53" s="98">
        <v>114.16</v>
      </c>
      <c r="N53" s="86"/>
      <c r="O53" s="96">
        <v>232.39256666899996</v>
      </c>
      <c r="P53" s="97">
        <v>1.2030326741832035E-5</v>
      </c>
      <c r="Q53" s="97">
        <v>2.1690913611278329E-2</v>
      </c>
      <c r="R53" s="97">
        <f>O53/'סכום נכסי הקרן'!$C$42</f>
        <v>5.4188392744997501E-3</v>
      </c>
    </row>
    <row r="54" spans="2:18" s="141" customFormat="1">
      <c r="B54" s="88" t="s">
        <v>334</v>
      </c>
      <c r="C54" s="86" t="s">
        <v>335</v>
      </c>
      <c r="D54" s="99" t="s">
        <v>130</v>
      </c>
      <c r="E54" s="86" t="s">
        <v>267</v>
      </c>
      <c r="F54" s="86"/>
      <c r="G54" s="86"/>
      <c r="H54" s="96">
        <v>7.2399999999883295</v>
      </c>
      <c r="I54" s="99" t="s">
        <v>174</v>
      </c>
      <c r="J54" s="100">
        <v>0.02</v>
      </c>
      <c r="K54" s="97">
        <v>1.3799999999979924E-2</v>
      </c>
      <c r="L54" s="96">
        <v>303543.87126300001</v>
      </c>
      <c r="M54" s="98">
        <v>105.01</v>
      </c>
      <c r="N54" s="86"/>
      <c r="O54" s="96">
        <v>318.75141962800001</v>
      </c>
      <c r="P54" s="97">
        <v>2.0298139072167967E-5</v>
      </c>
      <c r="Q54" s="97">
        <v>2.9751422800329917E-2</v>
      </c>
      <c r="R54" s="97">
        <f>O54/'סכום נכסי הקרן'!$C$42</f>
        <v>7.4325213419709837E-3</v>
      </c>
    </row>
    <row r="55" spans="2:18" s="141" customFormat="1">
      <c r="B55" s="88" t="s">
        <v>336</v>
      </c>
      <c r="C55" s="86" t="s">
        <v>337</v>
      </c>
      <c r="D55" s="99" t="s">
        <v>130</v>
      </c>
      <c r="E55" s="86" t="s">
        <v>267</v>
      </c>
      <c r="F55" s="86"/>
      <c r="G55" s="86"/>
      <c r="H55" s="96">
        <v>1.8199999999998584</v>
      </c>
      <c r="I55" s="99" t="s">
        <v>174</v>
      </c>
      <c r="J55" s="100">
        <v>0.01</v>
      </c>
      <c r="K55" s="97">
        <v>3.7000000000068367E-3</v>
      </c>
      <c r="L55" s="96">
        <v>418698.644035</v>
      </c>
      <c r="M55" s="98">
        <v>101.31</v>
      </c>
      <c r="N55" s="86"/>
      <c r="O55" s="96">
        <v>424.18361488299996</v>
      </c>
      <c r="P55" s="97">
        <v>2.8749660646132691E-5</v>
      </c>
      <c r="Q55" s="97">
        <v>3.9592187812323293E-2</v>
      </c>
      <c r="R55" s="97">
        <f>O55/'סכום נכסי הקרן'!$C$42</f>
        <v>9.8909481696167201E-3</v>
      </c>
    </row>
    <row r="56" spans="2:18" s="141" customFormat="1">
      <c r="B56" s="88" t="s">
        <v>338</v>
      </c>
      <c r="C56" s="86" t="s">
        <v>339</v>
      </c>
      <c r="D56" s="99" t="s">
        <v>130</v>
      </c>
      <c r="E56" s="86" t="s">
        <v>267</v>
      </c>
      <c r="F56" s="86"/>
      <c r="G56" s="86"/>
      <c r="H56" s="96">
        <v>3.0600000000164975</v>
      </c>
      <c r="I56" s="99" t="s">
        <v>174</v>
      </c>
      <c r="J56" s="100">
        <v>7.4999999999999997E-3</v>
      </c>
      <c r="K56" s="97">
        <v>5.7999999999305352E-3</v>
      </c>
      <c r="L56" s="96">
        <v>45800.4</v>
      </c>
      <c r="M56" s="98">
        <v>100.58</v>
      </c>
      <c r="N56" s="86"/>
      <c r="O56" s="96">
        <v>46.066044454</v>
      </c>
      <c r="P56" s="97">
        <v>2.2617481481481482E-5</v>
      </c>
      <c r="Q56" s="97">
        <v>4.2996839571388563E-3</v>
      </c>
      <c r="R56" s="97">
        <f>O56/'סכום נכסי הקרן'!$C$42</f>
        <v>1.0741500663561685E-3</v>
      </c>
    </row>
    <row r="57" spans="2:18" s="141" customFormat="1">
      <c r="B57" s="88" t="s">
        <v>340</v>
      </c>
      <c r="C57" s="86" t="s">
        <v>341</v>
      </c>
      <c r="D57" s="99" t="s">
        <v>130</v>
      </c>
      <c r="E57" s="86" t="s">
        <v>267</v>
      </c>
      <c r="F57" s="86"/>
      <c r="G57" s="86"/>
      <c r="H57" s="96">
        <v>0.1599999999981907</v>
      </c>
      <c r="I57" s="99" t="s">
        <v>174</v>
      </c>
      <c r="J57" s="100">
        <v>0</v>
      </c>
      <c r="K57" s="97">
        <v>3.7000000000241232E-3</v>
      </c>
      <c r="L57" s="96">
        <v>132729.55919999999</v>
      </c>
      <c r="M57" s="98">
        <v>99.94</v>
      </c>
      <c r="N57" s="86"/>
      <c r="O57" s="96">
        <v>132.64992146400002</v>
      </c>
      <c r="P57" s="97">
        <v>6.0725977838810492E-5</v>
      </c>
      <c r="Q57" s="97">
        <v>1.2381196301844954E-2</v>
      </c>
      <c r="R57" s="97">
        <f>O57/'סכום נכסי הקרן'!$C$42</f>
        <v>3.0930791569260476E-3</v>
      </c>
    </row>
    <row r="58" spans="2:18" s="141" customFormat="1">
      <c r="B58" s="88" t="s">
        <v>342</v>
      </c>
      <c r="C58" s="86" t="s">
        <v>343</v>
      </c>
      <c r="D58" s="99" t="s">
        <v>130</v>
      </c>
      <c r="E58" s="86" t="s">
        <v>267</v>
      </c>
      <c r="F58" s="86"/>
      <c r="G58" s="86"/>
      <c r="H58" s="96">
        <v>5.8299999999847767</v>
      </c>
      <c r="I58" s="99" t="s">
        <v>174</v>
      </c>
      <c r="J58" s="100">
        <v>1.7500000000000002E-2</v>
      </c>
      <c r="K58" s="97">
        <v>1.1299999999958222E-2</v>
      </c>
      <c r="L58" s="96">
        <v>198108.551454</v>
      </c>
      <c r="M58" s="98">
        <v>105.12</v>
      </c>
      <c r="N58" s="86"/>
      <c r="O58" s="96">
        <v>208.25171769900004</v>
      </c>
      <c r="P58" s="97">
        <v>1.0775397617526992E-5</v>
      </c>
      <c r="Q58" s="97">
        <v>1.943766998556026E-2</v>
      </c>
      <c r="R58" s="97">
        <f>O58/'סכום נכסי הקרן'!$C$42</f>
        <v>4.8559323691996139E-3</v>
      </c>
    </row>
    <row r="59" spans="2:18" s="141" customFormat="1">
      <c r="B59" s="88" t="s">
        <v>344</v>
      </c>
      <c r="C59" s="86" t="s">
        <v>345</v>
      </c>
      <c r="D59" s="99" t="s">
        <v>130</v>
      </c>
      <c r="E59" s="86" t="s">
        <v>267</v>
      </c>
      <c r="F59" s="86"/>
      <c r="G59" s="86"/>
      <c r="H59" s="96">
        <v>8.3500000000037549</v>
      </c>
      <c r="I59" s="99" t="s">
        <v>174</v>
      </c>
      <c r="J59" s="100">
        <v>2.2499999999999999E-2</v>
      </c>
      <c r="K59" s="97">
        <v>1.600000000000518E-2</v>
      </c>
      <c r="L59" s="96">
        <v>360213.16098099999</v>
      </c>
      <c r="M59" s="98">
        <v>107.2</v>
      </c>
      <c r="N59" s="86"/>
      <c r="O59" s="96">
        <v>386.148496733</v>
      </c>
      <c r="P59" s="97">
        <v>2.9977765581356409E-5</v>
      </c>
      <c r="Q59" s="97">
        <v>3.6042089485979249E-2</v>
      </c>
      <c r="R59" s="97">
        <f>O59/'סכום נכסי הקרן'!$C$42</f>
        <v>9.0040601120696048E-3</v>
      </c>
    </row>
    <row r="60" spans="2:18" s="141" customFormat="1">
      <c r="B60" s="88" t="s">
        <v>346</v>
      </c>
      <c r="C60" s="86" t="s">
        <v>347</v>
      </c>
      <c r="D60" s="99" t="s">
        <v>130</v>
      </c>
      <c r="E60" s="86" t="s">
        <v>267</v>
      </c>
      <c r="F60" s="86"/>
      <c r="G60" s="86"/>
      <c r="H60" s="96">
        <v>0.59000000000043329</v>
      </c>
      <c r="I60" s="99" t="s">
        <v>174</v>
      </c>
      <c r="J60" s="100">
        <v>0.05</v>
      </c>
      <c r="K60" s="97">
        <v>2.7999999999952191E-3</v>
      </c>
      <c r="L60" s="96">
        <v>638500.95764899999</v>
      </c>
      <c r="M60" s="98">
        <v>104.83</v>
      </c>
      <c r="N60" s="86"/>
      <c r="O60" s="96">
        <v>669.34058276899998</v>
      </c>
      <c r="P60" s="97">
        <v>3.4496466219122739E-5</v>
      </c>
      <c r="Q60" s="97">
        <v>6.2474497207323038E-2</v>
      </c>
      <c r="R60" s="97">
        <f>O60/'סכום נכסי הקרן'!$C$42</f>
        <v>1.5607422775665908E-2</v>
      </c>
    </row>
    <row r="61" spans="2:18" s="141" customFormat="1">
      <c r="B61" s="89"/>
      <c r="C61" s="86"/>
      <c r="D61" s="86"/>
      <c r="E61" s="86"/>
      <c r="F61" s="86"/>
      <c r="G61" s="86"/>
      <c r="H61" s="86"/>
      <c r="I61" s="86"/>
      <c r="J61" s="86"/>
      <c r="K61" s="97"/>
      <c r="L61" s="96"/>
      <c r="M61" s="98"/>
      <c r="N61" s="86"/>
      <c r="O61" s="86"/>
      <c r="P61" s="86"/>
      <c r="Q61" s="97"/>
      <c r="R61" s="86"/>
    </row>
    <row r="62" spans="2:18" s="141" customFormat="1">
      <c r="B62" s="87" t="s">
        <v>25</v>
      </c>
      <c r="C62" s="84"/>
      <c r="D62" s="84"/>
      <c r="E62" s="84"/>
      <c r="F62" s="84"/>
      <c r="G62" s="84"/>
      <c r="H62" s="93">
        <v>0.91999999993897696</v>
      </c>
      <c r="I62" s="84"/>
      <c r="J62" s="84"/>
      <c r="K62" s="94">
        <v>3.3000000000080291E-3</v>
      </c>
      <c r="L62" s="93"/>
      <c r="M62" s="95"/>
      <c r="N62" s="84"/>
      <c r="O62" s="93">
        <v>12.454318103</v>
      </c>
      <c r="P62" s="84"/>
      <c r="Q62" s="94">
        <v>1.1624534378688839E-3</v>
      </c>
      <c r="R62" s="94">
        <f>O62/'סכום נכסי הקרן'!$C$42</f>
        <v>2.9040493437887654E-4</v>
      </c>
    </row>
    <row r="63" spans="2:18" s="141" customFormat="1">
      <c r="B63" s="88" t="s">
        <v>348</v>
      </c>
      <c r="C63" s="86" t="s">
        <v>349</v>
      </c>
      <c r="D63" s="99" t="s">
        <v>130</v>
      </c>
      <c r="E63" s="86" t="s">
        <v>267</v>
      </c>
      <c r="F63" s="86"/>
      <c r="G63" s="86"/>
      <c r="H63" s="96">
        <v>0.91999999993897696</v>
      </c>
      <c r="I63" s="99" t="s">
        <v>174</v>
      </c>
      <c r="J63" s="100">
        <v>3.4999999999999996E-3</v>
      </c>
      <c r="K63" s="97">
        <v>3.3000000000080291E-3</v>
      </c>
      <c r="L63" s="96">
        <v>12454.318647</v>
      </c>
      <c r="M63" s="98">
        <v>100</v>
      </c>
      <c r="N63" s="86"/>
      <c r="O63" s="96">
        <v>12.454318103</v>
      </c>
      <c r="P63" s="97">
        <v>6.7599168181743377E-7</v>
      </c>
      <c r="Q63" s="97">
        <v>1.1624534378688839E-3</v>
      </c>
      <c r="R63" s="97">
        <f>O63/'סכום נכסי הקרן'!$C$42</f>
        <v>2.9040493437887654E-4</v>
      </c>
    </row>
    <row r="64" spans="2:18" s="141" customFormat="1">
      <c r="B64" s="143"/>
    </row>
    <row r="65" spans="2:4" s="141" customFormat="1">
      <c r="B65" s="143"/>
    </row>
    <row r="66" spans="2:4" s="141" customFormat="1">
      <c r="B66" s="143"/>
    </row>
    <row r="67" spans="2:4" s="141" customFormat="1">
      <c r="B67" s="146" t="s">
        <v>121</v>
      </c>
      <c r="C67" s="142"/>
      <c r="D67" s="142"/>
    </row>
    <row r="68" spans="2:4">
      <c r="B68" s="101" t="s">
        <v>243</v>
      </c>
      <c r="C68" s="102"/>
      <c r="D68" s="102"/>
    </row>
    <row r="69" spans="2:4">
      <c r="B69" s="161" t="s">
        <v>251</v>
      </c>
      <c r="C69" s="161"/>
      <c r="D69" s="16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189</v>
      </c>
      <c r="C1" s="80" t="s" vm="1">
        <v>262</v>
      </c>
    </row>
    <row r="2" spans="2:67">
      <c r="B2" s="58" t="s">
        <v>188</v>
      </c>
      <c r="C2" s="80" t="s">
        <v>263</v>
      </c>
    </row>
    <row r="3" spans="2:67">
      <c r="B3" s="58" t="s">
        <v>190</v>
      </c>
      <c r="C3" s="80" t="s">
        <v>264</v>
      </c>
    </row>
    <row r="4" spans="2:67">
      <c r="B4" s="58" t="s">
        <v>191</v>
      </c>
      <c r="C4" s="80">
        <v>9454</v>
      </c>
    </row>
    <row r="6" spans="2:67" ht="26.25" customHeight="1">
      <c r="B6" s="158" t="s">
        <v>219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BO6" s="3"/>
    </row>
    <row r="7" spans="2:67" ht="26.25" customHeight="1">
      <c r="B7" s="158" t="s">
        <v>95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Z7" s="45"/>
      <c r="BJ7" s="3"/>
      <c r="BO7" s="3"/>
    </row>
    <row r="8" spans="2:67" s="3" customFormat="1" ht="78.75">
      <c r="B8" s="39" t="s">
        <v>124</v>
      </c>
      <c r="C8" s="14" t="s">
        <v>48</v>
      </c>
      <c r="D8" s="14" t="s">
        <v>129</v>
      </c>
      <c r="E8" s="14" t="s">
        <v>235</v>
      </c>
      <c r="F8" s="14" t="s">
        <v>126</v>
      </c>
      <c r="G8" s="14" t="s">
        <v>69</v>
      </c>
      <c r="H8" s="14" t="s">
        <v>15</v>
      </c>
      <c r="I8" s="14" t="s">
        <v>70</v>
      </c>
      <c r="J8" s="14" t="s">
        <v>110</v>
      </c>
      <c r="K8" s="14" t="s">
        <v>18</v>
      </c>
      <c r="L8" s="14" t="s">
        <v>109</v>
      </c>
      <c r="M8" s="14" t="s">
        <v>17</v>
      </c>
      <c r="N8" s="14" t="s">
        <v>19</v>
      </c>
      <c r="O8" s="14" t="s">
        <v>245</v>
      </c>
      <c r="P8" s="14" t="s">
        <v>244</v>
      </c>
      <c r="Q8" s="14" t="s">
        <v>66</v>
      </c>
      <c r="R8" s="14" t="s">
        <v>63</v>
      </c>
      <c r="S8" s="14" t="s">
        <v>192</v>
      </c>
      <c r="T8" s="40" t="s">
        <v>194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252</v>
      </c>
      <c r="P9" s="17"/>
      <c r="Q9" s="17" t="s">
        <v>248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0" t="s">
        <v>123</v>
      </c>
      <c r="S10" s="47" t="s">
        <v>195</v>
      </c>
      <c r="T10" s="75" t="s">
        <v>236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261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243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B6" sqref="B6:U6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2.28515625" style="1" bestFit="1" customWidth="1"/>
    <col min="16" max="16" width="13" style="1" bestFit="1" customWidth="1"/>
    <col min="17" max="17" width="8.28515625" style="1" bestFit="1" customWidth="1"/>
    <col min="18" max="18" width="12.8554687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189</v>
      </c>
      <c r="C1" s="80" t="s" vm="1">
        <v>262</v>
      </c>
    </row>
    <row r="2" spans="2:66">
      <c r="B2" s="58" t="s">
        <v>188</v>
      </c>
      <c r="C2" s="80" t="s">
        <v>263</v>
      </c>
    </row>
    <row r="3" spans="2:66">
      <c r="B3" s="58" t="s">
        <v>190</v>
      </c>
      <c r="C3" s="80" t="s">
        <v>264</v>
      </c>
    </row>
    <row r="4" spans="2:66">
      <c r="B4" s="58" t="s">
        <v>191</v>
      </c>
      <c r="C4" s="80">
        <v>9454</v>
      </c>
    </row>
    <row r="6" spans="2:66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</row>
    <row r="7" spans="2:66" ht="26.25" customHeight="1">
      <c r="B7" s="164" t="s">
        <v>96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  <c r="BN7" s="3"/>
    </row>
    <row r="8" spans="2:66" s="3" customFormat="1" ht="78.75">
      <c r="B8" s="23" t="s">
        <v>124</v>
      </c>
      <c r="C8" s="31" t="s">
        <v>48</v>
      </c>
      <c r="D8" s="31" t="s">
        <v>129</v>
      </c>
      <c r="E8" s="31" t="s">
        <v>235</v>
      </c>
      <c r="F8" s="31" t="s">
        <v>126</v>
      </c>
      <c r="G8" s="31" t="s">
        <v>69</v>
      </c>
      <c r="H8" s="31" t="s">
        <v>15</v>
      </c>
      <c r="I8" s="31" t="s">
        <v>70</v>
      </c>
      <c r="J8" s="31" t="s">
        <v>110</v>
      </c>
      <c r="K8" s="31" t="s">
        <v>18</v>
      </c>
      <c r="L8" s="31" t="s">
        <v>109</v>
      </c>
      <c r="M8" s="31" t="s">
        <v>17</v>
      </c>
      <c r="N8" s="31" t="s">
        <v>19</v>
      </c>
      <c r="O8" s="14" t="s">
        <v>245</v>
      </c>
      <c r="P8" s="31" t="s">
        <v>244</v>
      </c>
      <c r="Q8" s="31" t="s">
        <v>260</v>
      </c>
      <c r="R8" s="31" t="s">
        <v>66</v>
      </c>
      <c r="S8" s="14" t="s">
        <v>63</v>
      </c>
      <c r="T8" s="31" t="s">
        <v>192</v>
      </c>
      <c r="U8" s="15" t="s">
        <v>194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252</v>
      </c>
      <c r="P9" s="33"/>
      <c r="Q9" s="17" t="s">
        <v>248</v>
      </c>
      <c r="R9" s="33" t="s">
        <v>248</v>
      </c>
      <c r="S9" s="17" t="s">
        <v>20</v>
      </c>
      <c r="T9" s="33" t="s">
        <v>248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122</v>
      </c>
      <c r="R10" s="20" t="s">
        <v>123</v>
      </c>
      <c r="S10" s="20" t="s">
        <v>195</v>
      </c>
      <c r="T10" s="21" t="s">
        <v>236</v>
      </c>
      <c r="U10" s="21" t="s">
        <v>254</v>
      </c>
      <c r="V10" s="5"/>
      <c r="BI10" s="1"/>
      <c r="BJ10" s="3"/>
      <c r="BK10" s="1"/>
    </row>
    <row r="11" spans="2:66" s="140" customFormat="1" ht="18" customHeight="1">
      <c r="B11" s="81" t="s">
        <v>36</v>
      </c>
      <c r="C11" s="82"/>
      <c r="D11" s="82"/>
      <c r="E11" s="82"/>
      <c r="F11" s="82"/>
      <c r="G11" s="82"/>
      <c r="H11" s="82"/>
      <c r="I11" s="82"/>
      <c r="J11" s="82"/>
      <c r="K11" s="90">
        <v>4.3613392952733641</v>
      </c>
      <c r="L11" s="82"/>
      <c r="M11" s="82"/>
      <c r="N11" s="105">
        <v>1.8862252183776951E-2</v>
      </c>
      <c r="O11" s="90"/>
      <c r="P11" s="92"/>
      <c r="Q11" s="90">
        <v>95.673057397000008</v>
      </c>
      <c r="R11" s="90">
        <v>12593.030455581998</v>
      </c>
      <c r="S11" s="82"/>
      <c r="T11" s="91">
        <v>1</v>
      </c>
      <c r="U11" s="91">
        <f>R11/'סכום נכסי הקרן'!$C$42</f>
        <v>0.29363937494125558</v>
      </c>
      <c r="V11" s="144"/>
      <c r="BI11" s="141"/>
      <c r="BJ11" s="145"/>
      <c r="BK11" s="141"/>
      <c r="BN11" s="141"/>
    </row>
    <row r="12" spans="2:66" s="141" customFormat="1">
      <c r="B12" s="83" t="s">
        <v>241</v>
      </c>
      <c r="C12" s="84"/>
      <c r="D12" s="84"/>
      <c r="E12" s="84"/>
      <c r="F12" s="84"/>
      <c r="G12" s="84"/>
      <c r="H12" s="84"/>
      <c r="I12" s="84"/>
      <c r="J12" s="84"/>
      <c r="K12" s="93">
        <v>4.1655425554898704</v>
      </c>
      <c r="L12" s="84"/>
      <c r="M12" s="84"/>
      <c r="N12" s="106">
        <v>1.4507474491901644E-2</v>
      </c>
      <c r="O12" s="93"/>
      <c r="P12" s="95"/>
      <c r="Q12" s="93">
        <v>95.673057397000008</v>
      </c>
      <c r="R12" s="93">
        <v>10360.061058547008</v>
      </c>
      <c r="S12" s="84"/>
      <c r="T12" s="94">
        <v>0.82268212525086026</v>
      </c>
      <c r="U12" s="94">
        <f>R12/'סכום נכסי הקרן'!$C$42</f>
        <v>0.24157186503400635</v>
      </c>
      <c r="BJ12" s="145"/>
    </row>
    <row r="13" spans="2:66" s="141" customFormat="1" ht="20.25">
      <c r="B13" s="104" t="s">
        <v>35</v>
      </c>
      <c r="C13" s="84"/>
      <c r="D13" s="84"/>
      <c r="E13" s="84"/>
      <c r="F13" s="84"/>
      <c r="G13" s="84"/>
      <c r="H13" s="84"/>
      <c r="I13" s="84"/>
      <c r="J13" s="84"/>
      <c r="K13" s="93">
        <v>4.1519806952931111</v>
      </c>
      <c r="L13" s="84"/>
      <c r="M13" s="84"/>
      <c r="N13" s="106">
        <v>1.1014008156683637E-2</v>
      </c>
      <c r="O13" s="93"/>
      <c r="P13" s="95"/>
      <c r="Q13" s="93">
        <v>92.099012044999995</v>
      </c>
      <c r="R13" s="93">
        <v>8183.3284830969997</v>
      </c>
      <c r="S13" s="84"/>
      <c r="T13" s="94">
        <v>0.64982996046592179</v>
      </c>
      <c r="U13" s="94">
        <f>R13/'סכום נכסי הקרן'!$C$42</f>
        <v>0.19081566340931411</v>
      </c>
      <c r="BJ13" s="140"/>
    </row>
    <row r="14" spans="2:66" s="141" customFormat="1">
      <c r="B14" s="89" t="s">
        <v>350</v>
      </c>
      <c r="C14" s="86" t="s">
        <v>351</v>
      </c>
      <c r="D14" s="99" t="s">
        <v>130</v>
      </c>
      <c r="E14" s="99" t="s">
        <v>352</v>
      </c>
      <c r="F14" s="86" t="s">
        <v>353</v>
      </c>
      <c r="G14" s="99" t="s">
        <v>354</v>
      </c>
      <c r="H14" s="86" t="s">
        <v>355</v>
      </c>
      <c r="I14" s="86" t="s">
        <v>356</v>
      </c>
      <c r="J14" s="86"/>
      <c r="K14" s="96">
        <v>3.2999999999994234</v>
      </c>
      <c r="L14" s="99" t="s">
        <v>174</v>
      </c>
      <c r="M14" s="100">
        <v>6.1999999999999998E-3</v>
      </c>
      <c r="N14" s="100">
        <v>-1.099999999972902E-3</v>
      </c>
      <c r="O14" s="96">
        <v>164667.65757700001</v>
      </c>
      <c r="P14" s="98">
        <v>105.33</v>
      </c>
      <c r="Q14" s="86"/>
      <c r="R14" s="96">
        <v>173.44445397699999</v>
      </c>
      <c r="S14" s="97">
        <v>3.4933324616389852E-5</v>
      </c>
      <c r="T14" s="97">
        <v>1.3773051259486063E-2</v>
      </c>
      <c r="U14" s="97">
        <f>R14/'סכום נכסי הקרן'!$C$42</f>
        <v>4.0443101628693601E-3</v>
      </c>
    </row>
    <row r="15" spans="2:66" s="141" customFormat="1">
      <c r="B15" s="89" t="s">
        <v>357</v>
      </c>
      <c r="C15" s="86" t="s">
        <v>358</v>
      </c>
      <c r="D15" s="99" t="s">
        <v>130</v>
      </c>
      <c r="E15" s="99" t="s">
        <v>352</v>
      </c>
      <c r="F15" s="86" t="s">
        <v>359</v>
      </c>
      <c r="G15" s="99" t="s">
        <v>360</v>
      </c>
      <c r="H15" s="86" t="s">
        <v>355</v>
      </c>
      <c r="I15" s="86" t="s">
        <v>170</v>
      </c>
      <c r="J15" s="86"/>
      <c r="K15" s="96">
        <v>1</v>
      </c>
      <c r="L15" s="99" t="s">
        <v>174</v>
      </c>
      <c r="M15" s="100">
        <v>5.8999999999999999E-3</v>
      </c>
      <c r="N15" s="100">
        <v>-1.6000000000065205E-3</v>
      </c>
      <c r="O15" s="96">
        <v>179636.75932700001</v>
      </c>
      <c r="P15" s="98">
        <v>102.45</v>
      </c>
      <c r="Q15" s="86"/>
      <c r="R15" s="96">
        <v>184.03785981799999</v>
      </c>
      <c r="S15" s="97">
        <v>3.3651494558134456E-5</v>
      </c>
      <c r="T15" s="97">
        <v>1.4614263061392279E-2</v>
      </c>
      <c r="U15" s="97">
        <f>R15/'סכום נכסי הקרן'!$C$42</f>
        <v>4.2913230705743091E-3</v>
      </c>
    </row>
    <row r="16" spans="2:66" s="141" customFormat="1">
      <c r="B16" s="89" t="s">
        <v>361</v>
      </c>
      <c r="C16" s="86" t="s">
        <v>362</v>
      </c>
      <c r="D16" s="99" t="s">
        <v>130</v>
      </c>
      <c r="E16" s="99" t="s">
        <v>352</v>
      </c>
      <c r="F16" s="86" t="s">
        <v>359</v>
      </c>
      <c r="G16" s="99" t="s">
        <v>360</v>
      </c>
      <c r="H16" s="86" t="s">
        <v>355</v>
      </c>
      <c r="I16" s="86" t="s">
        <v>170</v>
      </c>
      <c r="J16" s="86"/>
      <c r="K16" s="96">
        <v>5.8899999999854593</v>
      </c>
      <c r="L16" s="99" t="s">
        <v>174</v>
      </c>
      <c r="M16" s="100">
        <v>8.3000000000000001E-3</v>
      </c>
      <c r="N16" s="100">
        <v>2.0999999999656896E-3</v>
      </c>
      <c r="O16" s="96">
        <v>58147.676001000007</v>
      </c>
      <c r="P16" s="98">
        <v>105.26</v>
      </c>
      <c r="Q16" s="86"/>
      <c r="R16" s="96">
        <v>61.206243901000001</v>
      </c>
      <c r="S16" s="97">
        <v>4.5216977068671903E-5</v>
      </c>
      <c r="T16" s="97">
        <v>4.8603268384751399E-3</v>
      </c>
      <c r="U16" s="97">
        <f>R16/'סכום נכסי הקרן'!$C$42</f>
        <v>1.4271833348600488E-3</v>
      </c>
    </row>
    <row r="17" spans="2:61" s="141" customFormat="1" ht="20.25">
      <c r="B17" s="89" t="s">
        <v>363</v>
      </c>
      <c r="C17" s="86" t="s">
        <v>364</v>
      </c>
      <c r="D17" s="99" t="s">
        <v>130</v>
      </c>
      <c r="E17" s="99" t="s">
        <v>352</v>
      </c>
      <c r="F17" s="86" t="s">
        <v>365</v>
      </c>
      <c r="G17" s="99" t="s">
        <v>360</v>
      </c>
      <c r="H17" s="86" t="s">
        <v>355</v>
      </c>
      <c r="I17" s="86" t="s">
        <v>170</v>
      </c>
      <c r="J17" s="86"/>
      <c r="K17" s="96">
        <v>1.1999999999681468</v>
      </c>
      <c r="L17" s="99" t="s">
        <v>174</v>
      </c>
      <c r="M17" s="100">
        <v>4.0999999999999995E-3</v>
      </c>
      <c r="N17" s="100">
        <v>-2.1000000001167949E-3</v>
      </c>
      <c r="O17" s="96">
        <v>18416.423303</v>
      </c>
      <c r="P17" s="98">
        <v>102.28</v>
      </c>
      <c r="Q17" s="86"/>
      <c r="R17" s="96">
        <v>18.836318018</v>
      </c>
      <c r="S17" s="97">
        <v>1.4938246236601965E-5</v>
      </c>
      <c r="T17" s="97">
        <v>1.4957732441320823E-3</v>
      </c>
      <c r="U17" s="97">
        <f>R17/'סכום נכסי הקרן'!$C$42</f>
        <v>4.3921792046079872E-4</v>
      </c>
      <c r="BI17" s="140"/>
    </row>
    <row r="18" spans="2:61" s="141" customFormat="1">
      <c r="B18" s="89" t="s">
        <v>366</v>
      </c>
      <c r="C18" s="86" t="s">
        <v>367</v>
      </c>
      <c r="D18" s="99" t="s">
        <v>130</v>
      </c>
      <c r="E18" s="99" t="s">
        <v>352</v>
      </c>
      <c r="F18" s="86" t="s">
        <v>365</v>
      </c>
      <c r="G18" s="99" t="s">
        <v>360</v>
      </c>
      <c r="H18" s="86" t="s">
        <v>355</v>
      </c>
      <c r="I18" s="86" t="s">
        <v>170</v>
      </c>
      <c r="J18" s="86"/>
      <c r="K18" s="96">
        <v>0.58999999999930552</v>
      </c>
      <c r="L18" s="99" t="s">
        <v>174</v>
      </c>
      <c r="M18" s="100">
        <v>6.4000000000000003E-3</v>
      </c>
      <c r="N18" s="100">
        <v>6.7999999999475372E-3</v>
      </c>
      <c r="O18" s="96">
        <v>127410.970778</v>
      </c>
      <c r="P18" s="98">
        <v>101.73</v>
      </c>
      <c r="Q18" s="86"/>
      <c r="R18" s="96">
        <v>129.61517305100003</v>
      </c>
      <c r="S18" s="97">
        <v>4.0446707409776535E-5</v>
      </c>
      <c r="T18" s="97">
        <v>1.0292611735370391E-2</v>
      </c>
      <c r="U18" s="97">
        <f>R18/'סכום נכסי הקרן'!$C$42</f>
        <v>3.0223160764871939E-3</v>
      </c>
    </row>
    <row r="19" spans="2:61" s="141" customFormat="1">
      <c r="B19" s="89" t="s">
        <v>368</v>
      </c>
      <c r="C19" s="86" t="s">
        <v>369</v>
      </c>
      <c r="D19" s="99" t="s">
        <v>130</v>
      </c>
      <c r="E19" s="99" t="s">
        <v>352</v>
      </c>
      <c r="F19" s="86" t="s">
        <v>365</v>
      </c>
      <c r="G19" s="99" t="s">
        <v>360</v>
      </c>
      <c r="H19" s="86" t="s">
        <v>355</v>
      </c>
      <c r="I19" s="86" t="s">
        <v>170</v>
      </c>
      <c r="J19" s="86"/>
      <c r="K19" s="96">
        <v>1.9800000000085296</v>
      </c>
      <c r="L19" s="99" t="s">
        <v>174</v>
      </c>
      <c r="M19" s="100">
        <v>0.04</v>
      </c>
      <c r="N19" s="100">
        <v>-2.9000000000426497E-3</v>
      </c>
      <c r="O19" s="96">
        <v>90902.559217000002</v>
      </c>
      <c r="P19" s="98">
        <v>116.07</v>
      </c>
      <c r="Q19" s="86"/>
      <c r="R19" s="96">
        <v>105.51060499500001</v>
      </c>
      <c r="S19" s="97">
        <v>4.3878329261146426E-5</v>
      </c>
      <c r="T19" s="97">
        <v>8.3784920053323053E-3</v>
      </c>
      <c r="U19" s="97">
        <f>R19/'סכום נכסי הקרן'!$C$42</f>
        <v>2.4602551553960851E-3</v>
      </c>
      <c r="BI19" s="145"/>
    </row>
    <row r="20" spans="2:61" s="141" customFormat="1">
      <c r="B20" s="89" t="s">
        <v>370</v>
      </c>
      <c r="C20" s="86" t="s">
        <v>371</v>
      </c>
      <c r="D20" s="99" t="s">
        <v>130</v>
      </c>
      <c r="E20" s="99" t="s">
        <v>352</v>
      </c>
      <c r="F20" s="86" t="s">
        <v>365</v>
      </c>
      <c r="G20" s="99" t="s">
        <v>360</v>
      </c>
      <c r="H20" s="86" t="s">
        <v>355</v>
      </c>
      <c r="I20" s="86" t="s">
        <v>170</v>
      </c>
      <c r="J20" s="86"/>
      <c r="K20" s="96">
        <v>3.1800000000051667</v>
      </c>
      <c r="L20" s="99" t="s">
        <v>174</v>
      </c>
      <c r="M20" s="100">
        <v>9.8999999999999991E-3</v>
      </c>
      <c r="N20" s="100">
        <v>-2.4999999999804311E-3</v>
      </c>
      <c r="O20" s="96">
        <v>119058.593991</v>
      </c>
      <c r="P20" s="98">
        <v>107.3</v>
      </c>
      <c r="Q20" s="86"/>
      <c r="R20" s="96">
        <v>127.74987711299998</v>
      </c>
      <c r="S20" s="97">
        <v>3.9503507442912347E-5</v>
      </c>
      <c r="T20" s="97">
        <v>1.0144490443630545E-2</v>
      </c>
      <c r="U20" s="97">
        <f>R20/'סכום נכסי הקרן'!$C$42</f>
        <v>2.9788218329652137E-3</v>
      </c>
    </row>
    <row r="21" spans="2:61" s="141" customFormat="1">
      <c r="B21" s="89" t="s">
        <v>372</v>
      </c>
      <c r="C21" s="86" t="s">
        <v>373</v>
      </c>
      <c r="D21" s="99" t="s">
        <v>130</v>
      </c>
      <c r="E21" s="99" t="s">
        <v>352</v>
      </c>
      <c r="F21" s="86" t="s">
        <v>365</v>
      </c>
      <c r="G21" s="99" t="s">
        <v>360</v>
      </c>
      <c r="H21" s="86" t="s">
        <v>355</v>
      </c>
      <c r="I21" s="86" t="s">
        <v>170</v>
      </c>
      <c r="J21" s="86"/>
      <c r="K21" s="96">
        <v>5.1299999999864703</v>
      </c>
      <c r="L21" s="99" t="s">
        <v>174</v>
      </c>
      <c r="M21" s="100">
        <v>8.6E-3</v>
      </c>
      <c r="N21" s="100">
        <v>1.3999999999906696E-3</v>
      </c>
      <c r="O21" s="96">
        <v>100147.973553</v>
      </c>
      <c r="P21" s="98">
        <v>107.02</v>
      </c>
      <c r="Q21" s="86"/>
      <c r="R21" s="96">
        <v>107.178361365</v>
      </c>
      <c r="S21" s="97">
        <v>4.0037553127489906E-5</v>
      </c>
      <c r="T21" s="97">
        <v>8.510926876817964E-3</v>
      </c>
      <c r="U21" s="97">
        <f>R21/'סכום נכסי הקרן'!$C$42</f>
        <v>2.4991432482795593E-3</v>
      </c>
    </row>
    <row r="22" spans="2:61" s="141" customFormat="1">
      <c r="B22" s="89" t="s">
        <v>374</v>
      </c>
      <c r="C22" s="86" t="s">
        <v>375</v>
      </c>
      <c r="D22" s="99" t="s">
        <v>130</v>
      </c>
      <c r="E22" s="99" t="s">
        <v>352</v>
      </c>
      <c r="F22" s="86" t="s">
        <v>365</v>
      </c>
      <c r="G22" s="99" t="s">
        <v>360</v>
      </c>
      <c r="H22" s="86" t="s">
        <v>355</v>
      </c>
      <c r="I22" s="86" t="s">
        <v>170</v>
      </c>
      <c r="J22" s="86"/>
      <c r="K22" s="96">
        <v>7.8400000003014565</v>
      </c>
      <c r="L22" s="99" t="s">
        <v>174</v>
      </c>
      <c r="M22" s="100">
        <v>1.2199999999999999E-2</v>
      </c>
      <c r="N22" s="100">
        <v>6.0000000014586597E-3</v>
      </c>
      <c r="O22" s="96">
        <v>3790.77</v>
      </c>
      <c r="P22" s="98">
        <v>108.51</v>
      </c>
      <c r="Q22" s="86"/>
      <c r="R22" s="96">
        <v>4.113364614</v>
      </c>
      <c r="S22" s="97">
        <v>4.7289572958353707E-6</v>
      </c>
      <c r="T22" s="97">
        <v>3.2663818518573548E-4</v>
      </c>
      <c r="U22" s="97">
        <f>R22/'סכום נכסי הקרן'!$C$42</f>
        <v>9.5913832529885459E-5</v>
      </c>
    </row>
    <row r="23" spans="2:61" s="141" customFormat="1">
      <c r="B23" s="89" t="s">
        <v>376</v>
      </c>
      <c r="C23" s="86" t="s">
        <v>377</v>
      </c>
      <c r="D23" s="99" t="s">
        <v>130</v>
      </c>
      <c r="E23" s="99" t="s">
        <v>352</v>
      </c>
      <c r="F23" s="86" t="s">
        <v>365</v>
      </c>
      <c r="G23" s="99" t="s">
        <v>360</v>
      </c>
      <c r="H23" s="86" t="s">
        <v>355</v>
      </c>
      <c r="I23" s="86" t="s">
        <v>170</v>
      </c>
      <c r="J23" s="86"/>
      <c r="K23" s="96">
        <v>6.900000000037231</v>
      </c>
      <c r="L23" s="99" t="s">
        <v>174</v>
      </c>
      <c r="M23" s="100">
        <v>3.8E-3</v>
      </c>
      <c r="N23" s="100">
        <v>4.6000000000394198E-3</v>
      </c>
      <c r="O23" s="96">
        <v>91791.600164999996</v>
      </c>
      <c r="P23" s="98">
        <v>99.49</v>
      </c>
      <c r="Q23" s="86"/>
      <c r="R23" s="96">
        <v>91.323461983999991</v>
      </c>
      <c r="S23" s="97">
        <v>3.0597200054999996E-5</v>
      </c>
      <c r="T23" s="97">
        <v>7.2519051157793292E-3</v>
      </c>
      <c r="U23" s="97">
        <f>R23/'סכום נכסי הקרן'!$C$42</f>
        <v>2.1294448853307361E-3</v>
      </c>
    </row>
    <row r="24" spans="2:61" s="141" customFormat="1">
      <c r="B24" s="89" t="s">
        <v>378</v>
      </c>
      <c r="C24" s="86" t="s">
        <v>379</v>
      </c>
      <c r="D24" s="99" t="s">
        <v>130</v>
      </c>
      <c r="E24" s="99" t="s">
        <v>352</v>
      </c>
      <c r="F24" s="86" t="s">
        <v>365</v>
      </c>
      <c r="G24" s="99" t="s">
        <v>360</v>
      </c>
      <c r="H24" s="86" t="s">
        <v>355</v>
      </c>
      <c r="I24" s="86" t="s">
        <v>170</v>
      </c>
      <c r="J24" s="86"/>
      <c r="K24" s="96">
        <v>10.650000000069724</v>
      </c>
      <c r="L24" s="99" t="s">
        <v>174</v>
      </c>
      <c r="M24" s="100">
        <v>5.6999999999999993E-3</v>
      </c>
      <c r="N24" s="100">
        <v>5.500000000053633E-3</v>
      </c>
      <c r="O24" s="96">
        <v>54710.133362</v>
      </c>
      <c r="P24" s="98">
        <v>102.24</v>
      </c>
      <c r="Q24" s="86"/>
      <c r="R24" s="96">
        <v>55.935639373999997</v>
      </c>
      <c r="S24" s="97">
        <v>7.7942768068474361E-5</v>
      </c>
      <c r="T24" s="97">
        <v>4.4417933849438054E-3</v>
      </c>
      <c r="U24" s="97">
        <f>R24/'סכום נכסי הקרן'!$C$42</f>
        <v>1.3042854331731029E-3</v>
      </c>
    </row>
    <row r="25" spans="2:61" s="141" customFormat="1">
      <c r="B25" s="89" t="s">
        <v>380</v>
      </c>
      <c r="C25" s="86" t="s">
        <v>381</v>
      </c>
      <c r="D25" s="99" t="s">
        <v>130</v>
      </c>
      <c r="E25" s="99" t="s">
        <v>352</v>
      </c>
      <c r="F25" s="86" t="s">
        <v>382</v>
      </c>
      <c r="G25" s="99" t="s">
        <v>383</v>
      </c>
      <c r="H25" s="86" t="s">
        <v>355</v>
      </c>
      <c r="I25" s="86" t="s">
        <v>356</v>
      </c>
      <c r="J25" s="86"/>
      <c r="K25" s="96">
        <v>15.01999999994629</v>
      </c>
      <c r="L25" s="99" t="s">
        <v>174</v>
      </c>
      <c r="M25" s="100">
        <v>2.07E-2</v>
      </c>
      <c r="N25" s="100">
        <v>1.9699999999805724E-2</v>
      </c>
      <c r="O25" s="96">
        <v>34453.432454000002</v>
      </c>
      <c r="P25" s="98">
        <v>101.59</v>
      </c>
      <c r="Q25" s="86"/>
      <c r="R25" s="96">
        <v>35.001242644000001</v>
      </c>
      <c r="S25" s="97">
        <v>5.1423033513432838E-5</v>
      </c>
      <c r="T25" s="97">
        <v>2.7794138009477548E-3</v>
      </c>
      <c r="U25" s="97">
        <f>R25/'סכום נכסי הקרן'!$C$42</f>
        <v>8.1614533121339818E-4</v>
      </c>
    </row>
    <row r="26" spans="2:61" s="141" customFormat="1">
      <c r="B26" s="89" t="s">
        <v>384</v>
      </c>
      <c r="C26" s="86" t="s">
        <v>385</v>
      </c>
      <c r="D26" s="99" t="s">
        <v>130</v>
      </c>
      <c r="E26" s="99" t="s">
        <v>352</v>
      </c>
      <c r="F26" s="86" t="s">
        <v>386</v>
      </c>
      <c r="G26" s="99" t="s">
        <v>360</v>
      </c>
      <c r="H26" s="86" t="s">
        <v>355</v>
      </c>
      <c r="I26" s="86" t="s">
        <v>170</v>
      </c>
      <c r="J26" s="86"/>
      <c r="K26" s="96">
        <v>2.9000000000071289</v>
      </c>
      <c r="L26" s="99" t="s">
        <v>174</v>
      </c>
      <c r="M26" s="100">
        <v>0.05</v>
      </c>
      <c r="N26" s="100">
        <v>-2.9999999999898164E-3</v>
      </c>
      <c r="O26" s="96">
        <v>158080.452212</v>
      </c>
      <c r="P26" s="98">
        <v>124.23</v>
      </c>
      <c r="Q26" s="86"/>
      <c r="R26" s="96">
        <v>196.383346754</v>
      </c>
      <c r="S26" s="97">
        <v>5.0158681654152946E-5</v>
      </c>
      <c r="T26" s="97">
        <v>1.5594605877170013E-2</v>
      </c>
      <c r="U26" s="97">
        <f>R26/'סכום נכסי הקרן'!$C$42</f>
        <v>4.5791903222274334E-3</v>
      </c>
    </row>
    <row r="27" spans="2:61" s="141" customFormat="1">
      <c r="B27" s="89" t="s">
        <v>387</v>
      </c>
      <c r="C27" s="86" t="s">
        <v>388</v>
      </c>
      <c r="D27" s="99" t="s">
        <v>130</v>
      </c>
      <c r="E27" s="99" t="s">
        <v>352</v>
      </c>
      <c r="F27" s="86" t="s">
        <v>386</v>
      </c>
      <c r="G27" s="99" t="s">
        <v>360</v>
      </c>
      <c r="H27" s="86" t="s">
        <v>355</v>
      </c>
      <c r="I27" s="86" t="s">
        <v>170</v>
      </c>
      <c r="J27" s="86"/>
      <c r="K27" s="96">
        <v>0.71000000001001229</v>
      </c>
      <c r="L27" s="99" t="s">
        <v>174</v>
      </c>
      <c r="M27" s="100">
        <v>1.6E-2</v>
      </c>
      <c r="N27" s="100">
        <v>-1.0999999996551284E-3</v>
      </c>
      <c r="O27" s="96">
        <v>8668.1328059999996</v>
      </c>
      <c r="P27" s="98">
        <v>103.7</v>
      </c>
      <c r="Q27" s="86"/>
      <c r="R27" s="96">
        <v>8.9888538210000011</v>
      </c>
      <c r="S27" s="97">
        <v>4.1292358368692423E-6</v>
      </c>
      <c r="T27" s="97">
        <v>7.1379592487331696E-4</v>
      </c>
      <c r="U27" s="97">
        <f>R27/'סכום נכסי הקרן'!$C$42</f>
        <v>2.0959858921541623E-4</v>
      </c>
    </row>
    <row r="28" spans="2:61" s="141" customFormat="1">
      <c r="B28" s="89" t="s">
        <v>389</v>
      </c>
      <c r="C28" s="86" t="s">
        <v>390</v>
      </c>
      <c r="D28" s="99" t="s">
        <v>130</v>
      </c>
      <c r="E28" s="99" t="s">
        <v>352</v>
      </c>
      <c r="F28" s="86" t="s">
        <v>386</v>
      </c>
      <c r="G28" s="99" t="s">
        <v>360</v>
      </c>
      <c r="H28" s="86" t="s">
        <v>355</v>
      </c>
      <c r="I28" s="86" t="s">
        <v>170</v>
      </c>
      <c r="J28" s="86"/>
      <c r="K28" s="96">
        <v>2.2300000000044524</v>
      </c>
      <c r="L28" s="99" t="s">
        <v>174</v>
      </c>
      <c r="M28" s="100">
        <v>6.9999999999999993E-3</v>
      </c>
      <c r="N28" s="100">
        <v>-3.0000000000000005E-3</v>
      </c>
      <c r="O28" s="96">
        <v>63783.304548000007</v>
      </c>
      <c r="P28" s="98">
        <v>105.64</v>
      </c>
      <c r="Q28" s="86"/>
      <c r="R28" s="96">
        <v>67.380684189999997</v>
      </c>
      <c r="S28" s="97">
        <v>2.2432180237378605E-5</v>
      </c>
      <c r="T28" s="97">
        <v>5.350632989228798E-3</v>
      </c>
      <c r="U28" s="97">
        <f>R28/'סכום נכסי הקרן'!$C$42</f>
        <v>1.5711565264972061E-3</v>
      </c>
    </row>
    <row r="29" spans="2:61" s="141" customFormat="1">
      <c r="B29" s="89" t="s">
        <v>391</v>
      </c>
      <c r="C29" s="86" t="s">
        <v>392</v>
      </c>
      <c r="D29" s="99" t="s">
        <v>130</v>
      </c>
      <c r="E29" s="99" t="s">
        <v>352</v>
      </c>
      <c r="F29" s="86" t="s">
        <v>386</v>
      </c>
      <c r="G29" s="99" t="s">
        <v>360</v>
      </c>
      <c r="H29" s="86" t="s">
        <v>355</v>
      </c>
      <c r="I29" s="86" t="s">
        <v>170</v>
      </c>
      <c r="J29" s="86"/>
      <c r="K29" s="96">
        <v>4.7900000000334906</v>
      </c>
      <c r="L29" s="99" t="s">
        <v>174</v>
      </c>
      <c r="M29" s="100">
        <v>6.0000000000000001E-3</v>
      </c>
      <c r="N29" s="100">
        <v>5.999999999043087E-4</v>
      </c>
      <c r="O29" s="96">
        <v>11923.867034999997</v>
      </c>
      <c r="P29" s="98">
        <v>105.17</v>
      </c>
      <c r="Q29" s="86"/>
      <c r="R29" s="96">
        <v>12.540330502000003</v>
      </c>
      <c r="S29" s="97">
        <v>5.9567794141119383E-6</v>
      </c>
      <c r="T29" s="97">
        <v>9.9581514919956106E-4</v>
      </c>
      <c r="U29" s="97">
        <f>R29/'סכום נכסי הקרן'!$C$42</f>
        <v>2.9241053796799226E-4</v>
      </c>
    </row>
    <row r="30" spans="2:61" s="141" customFormat="1">
      <c r="B30" s="89" t="s">
        <v>393</v>
      </c>
      <c r="C30" s="86" t="s">
        <v>394</v>
      </c>
      <c r="D30" s="99" t="s">
        <v>130</v>
      </c>
      <c r="E30" s="99" t="s">
        <v>352</v>
      </c>
      <c r="F30" s="86" t="s">
        <v>386</v>
      </c>
      <c r="G30" s="99" t="s">
        <v>360</v>
      </c>
      <c r="H30" s="86" t="s">
        <v>355</v>
      </c>
      <c r="I30" s="86" t="s">
        <v>170</v>
      </c>
      <c r="J30" s="86"/>
      <c r="K30" s="96">
        <v>5.7199999999940054</v>
      </c>
      <c r="L30" s="99" t="s">
        <v>174</v>
      </c>
      <c r="M30" s="100">
        <v>1.7500000000000002E-2</v>
      </c>
      <c r="N30" s="100">
        <v>2.2000000000114168E-3</v>
      </c>
      <c r="O30" s="96">
        <v>126312.583411</v>
      </c>
      <c r="P30" s="98">
        <v>110.95</v>
      </c>
      <c r="Q30" s="86"/>
      <c r="R30" s="96">
        <v>140.14381717200001</v>
      </c>
      <c r="S30" s="97">
        <v>2.9200380748671261E-5</v>
      </c>
      <c r="T30" s="97">
        <v>1.1128680873624008E-2</v>
      </c>
      <c r="U30" s="97">
        <f>R30/'סכום נכסי הקרן'!$C$42</f>
        <v>3.2678188956516596E-3</v>
      </c>
    </row>
    <row r="31" spans="2:61" s="141" customFormat="1">
      <c r="B31" s="89" t="s">
        <v>395</v>
      </c>
      <c r="C31" s="86" t="s">
        <v>396</v>
      </c>
      <c r="D31" s="99" t="s">
        <v>130</v>
      </c>
      <c r="E31" s="99" t="s">
        <v>352</v>
      </c>
      <c r="F31" s="86" t="s">
        <v>397</v>
      </c>
      <c r="G31" s="99" t="s">
        <v>360</v>
      </c>
      <c r="H31" s="86" t="s">
        <v>398</v>
      </c>
      <c r="I31" s="86" t="s">
        <v>356</v>
      </c>
      <c r="J31" s="86"/>
      <c r="K31" s="96">
        <v>1.2500000000134528</v>
      </c>
      <c r="L31" s="99" t="s">
        <v>174</v>
      </c>
      <c r="M31" s="100">
        <v>8.0000000000000002E-3</v>
      </c>
      <c r="N31" s="100">
        <v>-1.0000000000538111E-3</v>
      </c>
      <c r="O31" s="96">
        <v>35566.521596999999</v>
      </c>
      <c r="P31" s="98">
        <v>104.5</v>
      </c>
      <c r="Q31" s="86"/>
      <c r="R31" s="96">
        <v>37.167015138000004</v>
      </c>
      <c r="S31" s="97">
        <v>8.2771830674543891E-5</v>
      </c>
      <c r="T31" s="97">
        <v>2.9513956365860546E-3</v>
      </c>
      <c r="U31" s="97">
        <f>R31/'סכום נכסי הקרן'!$C$42</f>
        <v>8.6664596993147811E-4</v>
      </c>
    </row>
    <row r="32" spans="2:61" s="141" customFormat="1">
      <c r="B32" s="89" t="s">
        <v>399</v>
      </c>
      <c r="C32" s="86" t="s">
        <v>400</v>
      </c>
      <c r="D32" s="99" t="s">
        <v>130</v>
      </c>
      <c r="E32" s="99" t="s">
        <v>352</v>
      </c>
      <c r="F32" s="86" t="s">
        <v>401</v>
      </c>
      <c r="G32" s="99" t="s">
        <v>402</v>
      </c>
      <c r="H32" s="86" t="s">
        <v>398</v>
      </c>
      <c r="I32" s="86" t="s">
        <v>356</v>
      </c>
      <c r="J32" s="86"/>
      <c r="K32" s="96">
        <v>1.6500000000663866</v>
      </c>
      <c r="L32" s="99" t="s">
        <v>174</v>
      </c>
      <c r="M32" s="100">
        <v>3.6400000000000002E-2</v>
      </c>
      <c r="N32" s="100">
        <v>1.3000000001327724E-3</v>
      </c>
      <c r="O32" s="96">
        <v>3178.7224930000002</v>
      </c>
      <c r="P32" s="98">
        <v>118.47</v>
      </c>
      <c r="Q32" s="86"/>
      <c r="R32" s="96">
        <v>3.7658322150000001</v>
      </c>
      <c r="S32" s="97">
        <v>4.3247925074829938E-5</v>
      </c>
      <c r="T32" s="97">
        <v>2.9904098368401498E-4</v>
      </c>
      <c r="U32" s="97">
        <f>R32/'סכום נכסי הקרן'!$C$42</f>
        <v>8.781020753079237E-5</v>
      </c>
    </row>
    <row r="33" spans="2:21" s="141" customFormat="1">
      <c r="B33" s="89" t="s">
        <v>403</v>
      </c>
      <c r="C33" s="86" t="s">
        <v>404</v>
      </c>
      <c r="D33" s="99" t="s">
        <v>130</v>
      </c>
      <c r="E33" s="99" t="s">
        <v>352</v>
      </c>
      <c r="F33" s="86" t="s">
        <v>359</v>
      </c>
      <c r="G33" s="99" t="s">
        <v>360</v>
      </c>
      <c r="H33" s="86" t="s">
        <v>398</v>
      </c>
      <c r="I33" s="86" t="s">
        <v>170</v>
      </c>
      <c r="J33" s="86"/>
      <c r="K33" s="96">
        <v>1.3299999999901324</v>
      </c>
      <c r="L33" s="99" t="s">
        <v>174</v>
      </c>
      <c r="M33" s="100">
        <v>3.4000000000000002E-2</v>
      </c>
      <c r="N33" s="100">
        <v>-4.5000000000510396E-3</v>
      </c>
      <c r="O33" s="96">
        <v>52196.166126999997</v>
      </c>
      <c r="P33" s="98">
        <v>112.61</v>
      </c>
      <c r="Q33" s="86"/>
      <c r="R33" s="96">
        <v>58.778098125999996</v>
      </c>
      <c r="S33" s="97">
        <v>2.7901272555586142E-5</v>
      </c>
      <c r="T33" s="97">
        <v>4.6675102020376641E-3</v>
      </c>
      <c r="U33" s="97">
        <f>R33/'סכום נכסי הקרן'!$C$42</f>
        <v>1.3705647782582733E-3</v>
      </c>
    </row>
    <row r="34" spans="2:21" s="141" customFormat="1">
      <c r="B34" s="89" t="s">
        <v>405</v>
      </c>
      <c r="C34" s="86" t="s">
        <v>406</v>
      </c>
      <c r="D34" s="99" t="s">
        <v>130</v>
      </c>
      <c r="E34" s="99" t="s">
        <v>352</v>
      </c>
      <c r="F34" s="86" t="s">
        <v>365</v>
      </c>
      <c r="G34" s="99" t="s">
        <v>360</v>
      </c>
      <c r="H34" s="86" t="s">
        <v>398</v>
      </c>
      <c r="I34" s="86" t="s">
        <v>170</v>
      </c>
      <c r="J34" s="86"/>
      <c r="K34" s="96">
        <v>0.21999999998837014</v>
      </c>
      <c r="L34" s="99" t="s">
        <v>174</v>
      </c>
      <c r="M34" s="100">
        <v>0.03</v>
      </c>
      <c r="N34" s="100">
        <v>4.4000000000000003E-3</v>
      </c>
      <c r="O34" s="96">
        <v>38617.435355000001</v>
      </c>
      <c r="P34" s="98">
        <v>111.33</v>
      </c>
      <c r="Q34" s="86"/>
      <c r="R34" s="96">
        <v>42.992790724999999</v>
      </c>
      <c r="S34" s="97">
        <v>8.0452990322916671E-5</v>
      </c>
      <c r="T34" s="97">
        <v>3.4140146707850589E-3</v>
      </c>
      <c r="U34" s="97">
        <f>R34/'סכום נכסי הקרן'!$C$42</f>
        <v>1.0024891339696011E-3</v>
      </c>
    </row>
    <row r="35" spans="2:21" s="141" customFormat="1">
      <c r="B35" s="89" t="s">
        <v>407</v>
      </c>
      <c r="C35" s="86" t="s">
        <v>408</v>
      </c>
      <c r="D35" s="99" t="s">
        <v>130</v>
      </c>
      <c r="E35" s="99" t="s">
        <v>352</v>
      </c>
      <c r="F35" s="86" t="s">
        <v>409</v>
      </c>
      <c r="G35" s="99" t="s">
        <v>410</v>
      </c>
      <c r="H35" s="86" t="s">
        <v>398</v>
      </c>
      <c r="I35" s="86" t="s">
        <v>170</v>
      </c>
      <c r="J35" s="86"/>
      <c r="K35" s="96">
        <v>5.9999999999930242</v>
      </c>
      <c r="L35" s="99" t="s">
        <v>174</v>
      </c>
      <c r="M35" s="100">
        <v>8.3000000000000001E-3</v>
      </c>
      <c r="N35" s="100">
        <v>2.1999999999790716E-3</v>
      </c>
      <c r="O35" s="96">
        <v>134979.02361599999</v>
      </c>
      <c r="P35" s="98">
        <v>106.2</v>
      </c>
      <c r="Q35" s="86"/>
      <c r="R35" s="96">
        <v>143.34772301499999</v>
      </c>
      <c r="S35" s="97">
        <v>8.8139666020208661E-5</v>
      </c>
      <c r="T35" s="97">
        <v>1.1383099844045843E-2</v>
      </c>
      <c r="U35" s="97">
        <f>R35/'סכום נכסי הקרן'!$C$42</f>
        <v>3.3425263230995247E-3</v>
      </c>
    </row>
    <row r="36" spans="2:21" s="141" customFormat="1">
      <c r="B36" s="89" t="s">
        <v>411</v>
      </c>
      <c r="C36" s="86" t="s">
        <v>412</v>
      </c>
      <c r="D36" s="99" t="s">
        <v>130</v>
      </c>
      <c r="E36" s="99" t="s">
        <v>352</v>
      </c>
      <c r="F36" s="86" t="s">
        <v>409</v>
      </c>
      <c r="G36" s="99" t="s">
        <v>410</v>
      </c>
      <c r="H36" s="86" t="s">
        <v>398</v>
      </c>
      <c r="I36" s="86" t="s">
        <v>170</v>
      </c>
      <c r="J36" s="86"/>
      <c r="K36" s="96">
        <v>9.7199999999352862</v>
      </c>
      <c r="L36" s="99" t="s">
        <v>174</v>
      </c>
      <c r="M36" s="100">
        <v>1.6500000000000001E-2</v>
      </c>
      <c r="N36" s="100">
        <v>9.900000000121336E-3</v>
      </c>
      <c r="O36" s="96">
        <v>20396.026684</v>
      </c>
      <c r="P36" s="98">
        <v>109.1</v>
      </c>
      <c r="Q36" s="86"/>
      <c r="R36" s="96">
        <v>22.252065127000002</v>
      </c>
      <c r="S36" s="97">
        <v>4.8232950667470704E-5</v>
      </c>
      <c r="T36" s="97">
        <v>1.7670143183951827E-3</v>
      </c>
      <c r="U36" s="97">
        <f>R36/'סכום נכסי הקרן'!$C$42</f>
        <v>5.1886497996581017E-4</v>
      </c>
    </row>
    <row r="37" spans="2:21" s="141" customFormat="1">
      <c r="B37" s="89" t="s">
        <v>413</v>
      </c>
      <c r="C37" s="86" t="s">
        <v>414</v>
      </c>
      <c r="D37" s="99" t="s">
        <v>130</v>
      </c>
      <c r="E37" s="99" t="s">
        <v>352</v>
      </c>
      <c r="F37" s="86" t="s">
        <v>415</v>
      </c>
      <c r="G37" s="99" t="s">
        <v>383</v>
      </c>
      <c r="H37" s="86" t="s">
        <v>398</v>
      </c>
      <c r="I37" s="86" t="s">
        <v>170</v>
      </c>
      <c r="J37" s="86"/>
      <c r="K37" s="96">
        <v>9.4999999986451602</v>
      </c>
      <c r="L37" s="99" t="s">
        <v>174</v>
      </c>
      <c r="M37" s="100">
        <v>2.6499999999999999E-2</v>
      </c>
      <c r="N37" s="100">
        <v>1.0099999998584946E-2</v>
      </c>
      <c r="O37" s="96">
        <v>2794.1653390000006</v>
      </c>
      <c r="P37" s="98">
        <v>118.87</v>
      </c>
      <c r="Q37" s="86"/>
      <c r="R37" s="96">
        <v>3.3214243469999998</v>
      </c>
      <c r="S37" s="97">
        <v>2.3909151652354062E-6</v>
      </c>
      <c r="T37" s="97">
        <v>2.637509977217392E-4</v>
      </c>
      <c r="U37" s="97">
        <f>R37/'סכום נכסי הקרן'!$C$42</f>
        <v>7.7447678111144011E-5</v>
      </c>
    </row>
    <row r="38" spans="2:21" s="141" customFormat="1">
      <c r="B38" s="89" t="s">
        <v>416</v>
      </c>
      <c r="C38" s="86" t="s">
        <v>417</v>
      </c>
      <c r="D38" s="99" t="s">
        <v>130</v>
      </c>
      <c r="E38" s="99" t="s">
        <v>352</v>
      </c>
      <c r="F38" s="86" t="s">
        <v>418</v>
      </c>
      <c r="G38" s="99" t="s">
        <v>402</v>
      </c>
      <c r="H38" s="86" t="s">
        <v>398</v>
      </c>
      <c r="I38" s="86" t="s">
        <v>356</v>
      </c>
      <c r="J38" s="86"/>
      <c r="K38" s="96">
        <v>3.2399999999661011</v>
      </c>
      <c r="L38" s="99" t="s">
        <v>174</v>
      </c>
      <c r="M38" s="100">
        <v>6.5000000000000006E-3</v>
      </c>
      <c r="N38" s="100">
        <v>-1.6999999999235209E-3</v>
      </c>
      <c r="O38" s="96">
        <v>46357.963752000003</v>
      </c>
      <c r="P38" s="98">
        <v>104.36</v>
      </c>
      <c r="Q38" s="86"/>
      <c r="R38" s="96">
        <v>48.379169761</v>
      </c>
      <c r="S38" s="97">
        <v>5.1180050906294331E-5</v>
      </c>
      <c r="T38" s="97">
        <v>3.8417416627111707E-3</v>
      </c>
      <c r="U38" s="97">
        <f>R38/'סכום נכסי הקרן'!$C$42</f>
        <v>1.1280866205242881E-3</v>
      </c>
    </row>
    <row r="39" spans="2:21" s="141" customFormat="1">
      <c r="B39" s="89" t="s">
        <v>419</v>
      </c>
      <c r="C39" s="86" t="s">
        <v>420</v>
      </c>
      <c r="D39" s="99" t="s">
        <v>130</v>
      </c>
      <c r="E39" s="99" t="s">
        <v>352</v>
      </c>
      <c r="F39" s="86" t="s">
        <v>418</v>
      </c>
      <c r="G39" s="99" t="s">
        <v>402</v>
      </c>
      <c r="H39" s="86" t="s">
        <v>398</v>
      </c>
      <c r="I39" s="86" t="s">
        <v>356</v>
      </c>
      <c r="J39" s="86"/>
      <c r="K39" s="96">
        <v>4.3999999999869654</v>
      </c>
      <c r="L39" s="99" t="s">
        <v>174</v>
      </c>
      <c r="M39" s="100">
        <v>1.6399999999999998E-2</v>
      </c>
      <c r="N39" s="100">
        <v>1.1999999999888278E-3</v>
      </c>
      <c r="O39" s="96">
        <v>87396.392372999995</v>
      </c>
      <c r="P39" s="98">
        <v>108.41</v>
      </c>
      <c r="Q39" s="96">
        <v>11.905061469999996</v>
      </c>
      <c r="R39" s="96">
        <v>107.40794210099999</v>
      </c>
      <c r="S39" s="97">
        <v>1.0378860821041102E-4</v>
      </c>
      <c r="T39" s="97">
        <v>8.5291576542952177E-3</v>
      </c>
      <c r="U39" s="97">
        <f>R39/'סכום נכסי הקרן'!$C$42</f>
        <v>2.5044965223826733E-3</v>
      </c>
    </row>
    <row r="40" spans="2:21" s="141" customFormat="1">
      <c r="B40" s="89" t="s">
        <v>421</v>
      </c>
      <c r="C40" s="86" t="s">
        <v>422</v>
      </c>
      <c r="D40" s="99" t="s">
        <v>130</v>
      </c>
      <c r="E40" s="99" t="s">
        <v>352</v>
      </c>
      <c r="F40" s="86" t="s">
        <v>418</v>
      </c>
      <c r="G40" s="99" t="s">
        <v>402</v>
      </c>
      <c r="H40" s="86" t="s">
        <v>398</v>
      </c>
      <c r="I40" s="86" t="s">
        <v>170</v>
      </c>
      <c r="J40" s="86"/>
      <c r="K40" s="96">
        <v>5.5900000000014041</v>
      </c>
      <c r="L40" s="99" t="s">
        <v>174</v>
      </c>
      <c r="M40" s="100">
        <v>1.34E-2</v>
      </c>
      <c r="N40" s="100">
        <v>5.2000000000077054E-3</v>
      </c>
      <c r="O40" s="96">
        <v>321097.60358999996</v>
      </c>
      <c r="P40" s="98">
        <v>107.55</v>
      </c>
      <c r="Q40" s="96">
        <v>17.319672948000001</v>
      </c>
      <c r="R40" s="96">
        <v>363.35036241099999</v>
      </c>
      <c r="S40" s="97">
        <v>8.3936579767299074E-5</v>
      </c>
      <c r="T40" s="97">
        <v>2.8853290214186766E-2</v>
      </c>
      <c r="U40" s="97">
        <f>R40/'סכום נכסי הקרן'!$C$42</f>
        <v>8.472462103492449E-3</v>
      </c>
    </row>
    <row r="41" spans="2:21" s="141" customFormat="1">
      <c r="B41" s="89" t="s">
        <v>423</v>
      </c>
      <c r="C41" s="86" t="s">
        <v>424</v>
      </c>
      <c r="D41" s="99" t="s">
        <v>130</v>
      </c>
      <c r="E41" s="99" t="s">
        <v>352</v>
      </c>
      <c r="F41" s="86" t="s">
        <v>418</v>
      </c>
      <c r="G41" s="99" t="s">
        <v>402</v>
      </c>
      <c r="H41" s="86" t="s">
        <v>398</v>
      </c>
      <c r="I41" s="86" t="s">
        <v>170</v>
      </c>
      <c r="J41" s="86"/>
      <c r="K41" s="96">
        <v>6.6999999999674973</v>
      </c>
      <c r="L41" s="99" t="s">
        <v>174</v>
      </c>
      <c r="M41" s="100">
        <v>1.77E-2</v>
      </c>
      <c r="N41" s="100">
        <v>9.0999999999133267E-3</v>
      </c>
      <c r="O41" s="96">
        <v>85861.636224000002</v>
      </c>
      <c r="P41" s="98">
        <v>107.5</v>
      </c>
      <c r="Q41" s="86"/>
      <c r="R41" s="96">
        <v>92.301258880000006</v>
      </c>
      <c r="S41" s="97">
        <v>7.0612279052171989E-5</v>
      </c>
      <c r="T41" s="97">
        <v>7.3295509929531266E-3</v>
      </c>
      <c r="U41" s="97">
        <f>R41/'סכום נכסי הקרן'!$C$42</f>
        <v>2.1522447721708153E-3</v>
      </c>
    </row>
    <row r="42" spans="2:21" s="141" customFormat="1">
      <c r="B42" s="89" t="s">
        <v>425</v>
      </c>
      <c r="C42" s="86" t="s">
        <v>426</v>
      </c>
      <c r="D42" s="99" t="s">
        <v>130</v>
      </c>
      <c r="E42" s="99" t="s">
        <v>352</v>
      </c>
      <c r="F42" s="86" t="s">
        <v>418</v>
      </c>
      <c r="G42" s="99" t="s">
        <v>402</v>
      </c>
      <c r="H42" s="86" t="s">
        <v>398</v>
      </c>
      <c r="I42" s="86" t="s">
        <v>170</v>
      </c>
      <c r="J42" s="86"/>
      <c r="K42" s="96">
        <v>9.9200000004398721</v>
      </c>
      <c r="L42" s="99" t="s">
        <v>174</v>
      </c>
      <c r="M42" s="100">
        <v>2.4799999999999999E-2</v>
      </c>
      <c r="N42" s="100">
        <v>1.5800000000991871E-2</v>
      </c>
      <c r="O42" s="96">
        <v>8366.0013610000005</v>
      </c>
      <c r="P42" s="98">
        <v>110.87</v>
      </c>
      <c r="Q42" s="86"/>
      <c r="R42" s="96">
        <v>9.2753857259999997</v>
      </c>
      <c r="S42" s="97">
        <v>3.1763634558798404E-5</v>
      </c>
      <c r="T42" s="97">
        <v>7.3654913793117871E-4</v>
      </c>
      <c r="U42" s="97">
        <f>R42/'סכום נכסי הקרן'!$C$42</f>
        <v>2.1627982847563195E-4</v>
      </c>
    </row>
    <row r="43" spans="2:21" s="141" customFormat="1">
      <c r="B43" s="89" t="s">
        <v>427</v>
      </c>
      <c r="C43" s="86" t="s">
        <v>428</v>
      </c>
      <c r="D43" s="99" t="s">
        <v>130</v>
      </c>
      <c r="E43" s="99" t="s">
        <v>352</v>
      </c>
      <c r="F43" s="86" t="s">
        <v>386</v>
      </c>
      <c r="G43" s="99" t="s">
        <v>360</v>
      </c>
      <c r="H43" s="86" t="s">
        <v>398</v>
      </c>
      <c r="I43" s="86" t="s">
        <v>170</v>
      </c>
      <c r="J43" s="86"/>
      <c r="K43" s="96">
        <v>2.8200000000335916</v>
      </c>
      <c r="L43" s="99" t="s">
        <v>174</v>
      </c>
      <c r="M43" s="100">
        <v>4.2000000000000003E-2</v>
      </c>
      <c r="N43" s="100">
        <v>-3.0000000000987999E-3</v>
      </c>
      <c r="O43" s="96">
        <v>17222.243702</v>
      </c>
      <c r="P43" s="98">
        <v>117.54</v>
      </c>
      <c r="Q43" s="86"/>
      <c r="R43" s="96">
        <v>20.243025125999999</v>
      </c>
      <c r="S43" s="97">
        <v>1.7261357939089978E-5</v>
      </c>
      <c r="T43" s="97">
        <v>1.6074784538480217E-3</v>
      </c>
      <c r="U43" s="97">
        <f>R43/'סכום נכסי הקרן'!$C$42</f>
        <v>4.7201896841946907E-4</v>
      </c>
    </row>
    <row r="44" spans="2:21" s="141" customFormat="1">
      <c r="B44" s="89" t="s">
        <v>429</v>
      </c>
      <c r="C44" s="86" t="s">
        <v>430</v>
      </c>
      <c r="D44" s="99" t="s">
        <v>130</v>
      </c>
      <c r="E44" s="99" t="s">
        <v>352</v>
      </c>
      <c r="F44" s="86" t="s">
        <v>386</v>
      </c>
      <c r="G44" s="99" t="s">
        <v>360</v>
      </c>
      <c r="H44" s="86" t="s">
        <v>398</v>
      </c>
      <c r="I44" s="86" t="s">
        <v>170</v>
      </c>
      <c r="J44" s="86"/>
      <c r="K44" s="96">
        <v>1.239999999998481</v>
      </c>
      <c r="L44" s="99" t="s">
        <v>174</v>
      </c>
      <c r="M44" s="100">
        <v>4.0999999999999995E-2</v>
      </c>
      <c r="N44" s="100">
        <v>1.499999999990505E-3</v>
      </c>
      <c r="O44" s="96">
        <v>80709.491299999994</v>
      </c>
      <c r="P44" s="98">
        <v>130.49</v>
      </c>
      <c r="Q44" s="86"/>
      <c r="R44" s="96">
        <v>105.31781533399999</v>
      </c>
      <c r="S44" s="97">
        <v>5.1795860835818855E-5</v>
      </c>
      <c r="T44" s="97">
        <v>8.3631827704598871E-3</v>
      </c>
      <c r="U44" s="97">
        <f>R44/'סכום נכסי הקרן'!$C$42</f>
        <v>2.4557597612373193E-3</v>
      </c>
    </row>
    <row r="45" spans="2:21" s="141" customFormat="1">
      <c r="B45" s="89" t="s">
        <v>431</v>
      </c>
      <c r="C45" s="86" t="s">
        <v>432</v>
      </c>
      <c r="D45" s="99" t="s">
        <v>130</v>
      </c>
      <c r="E45" s="99" t="s">
        <v>352</v>
      </c>
      <c r="F45" s="86" t="s">
        <v>386</v>
      </c>
      <c r="G45" s="99" t="s">
        <v>360</v>
      </c>
      <c r="H45" s="86" t="s">
        <v>398</v>
      </c>
      <c r="I45" s="86" t="s">
        <v>170</v>
      </c>
      <c r="J45" s="86"/>
      <c r="K45" s="96">
        <v>1.8999999999964716</v>
      </c>
      <c r="L45" s="99" t="s">
        <v>174</v>
      </c>
      <c r="M45" s="100">
        <v>0.04</v>
      </c>
      <c r="N45" s="100">
        <v>-1.6000000000211726E-3</v>
      </c>
      <c r="O45" s="96">
        <v>97267.740195000006</v>
      </c>
      <c r="P45" s="98">
        <v>116.54</v>
      </c>
      <c r="Q45" s="86"/>
      <c r="R45" s="96">
        <v>113.35581843599999</v>
      </c>
      <c r="S45" s="97">
        <v>3.3486732616325811E-5</v>
      </c>
      <c r="T45" s="97">
        <v>9.0014725872241321E-3</v>
      </c>
      <c r="U45" s="97">
        <f>R45/'סכום נכסי הקרן'!$C$42</f>
        <v>2.6431867840633412E-3</v>
      </c>
    </row>
    <row r="46" spans="2:21" s="141" customFormat="1">
      <c r="B46" s="89" t="s">
        <v>433</v>
      </c>
      <c r="C46" s="86" t="s">
        <v>434</v>
      </c>
      <c r="D46" s="99" t="s">
        <v>130</v>
      </c>
      <c r="E46" s="99" t="s">
        <v>352</v>
      </c>
      <c r="F46" s="86" t="s">
        <v>435</v>
      </c>
      <c r="G46" s="99" t="s">
        <v>402</v>
      </c>
      <c r="H46" s="86" t="s">
        <v>436</v>
      </c>
      <c r="I46" s="86" t="s">
        <v>356</v>
      </c>
      <c r="J46" s="86"/>
      <c r="K46" s="96">
        <v>4.9999999999904539</v>
      </c>
      <c r="L46" s="99" t="s">
        <v>174</v>
      </c>
      <c r="M46" s="100">
        <v>2.3399999999999997E-2</v>
      </c>
      <c r="N46" s="100">
        <v>7.7000000000014323E-3</v>
      </c>
      <c r="O46" s="96">
        <v>190152.91910999999</v>
      </c>
      <c r="P46" s="98">
        <v>110.18</v>
      </c>
      <c r="Q46" s="86"/>
      <c r="R46" s="96">
        <v>209.51047486100001</v>
      </c>
      <c r="S46" s="97">
        <v>5.7496581105903204E-5</v>
      </c>
      <c r="T46" s="97">
        <v>1.6637018039461042E-2</v>
      </c>
      <c r="U46" s="97">
        <f>R46/'סכום נכסי הקרן'!$C$42</f>
        <v>4.8852835779937334E-3</v>
      </c>
    </row>
    <row r="47" spans="2:21" s="141" customFormat="1">
      <c r="B47" s="89" t="s">
        <v>437</v>
      </c>
      <c r="C47" s="86" t="s">
        <v>438</v>
      </c>
      <c r="D47" s="99" t="s">
        <v>130</v>
      </c>
      <c r="E47" s="99" t="s">
        <v>352</v>
      </c>
      <c r="F47" s="86" t="s">
        <v>435</v>
      </c>
      <c r="G47" s="99" t="s">
        <v>402</v>
      </c>
      <c r="H47" s="86" t="s">
        <v>436</v>
      </c>
      <c r="I47" s="86" t="s">
        <v>356</v>
      </c>
      <c r="J47" s="86"/>
      <c r="K47" s="96">
        <v>1.8300000000188641</v>
      </c>
      <c r="L47" s="99" t="s">
        <v>174</v>
      </c>
      <c r="M47" s="100">
        <v>0.03</v>
      </c>
      <c r="N47" s="100">
        <v>-1.5000000000778785E-3</v>
      </c>
      <c r="O47" s="96">
        <v>52553.067444</v>
      </c>
      <c r="P47" s="98">
        <v>109.95</v>
      </c>
      <c r="Q47" s="86"/>
      <c r="R47" s="96">
        <v>57.78209527700001</v>
      </c>
      <c r="S47" s="97">
        <v>1.0921417723681125E-4</v>
      </c>
      <c r="T47" s="97">
        <v>4.5884186082776812E-3</v>
      </c>
      <c r="U47" s="97">
        <f>R47/'סכום נכסי הקרן'!$C$42</f>
        <v>1.3473403721034841E-3</v>
      </c>
    </row>
    <row r="48" spans="2:21" s="141" customFormat="1">
      <c r="B48" s="89" t="s">
        <v>439</v>
      </c>
      <c r="C48" s="86" t="s">
        <v>440</v>
      </c>
      <c r="D48" s="99" t="s">
        <v>130</v>
      </c>
      <c r="E48" s="99" t="s">
        <v>352</v>
      </c>
      <c r="F48" s="86" t="s">
        <v>441</v>
      </c>
      <c r="G48" s="99" t="s">
        <v>402</v>
      </c>
      <c r="H48" s="86" t="s">
        <v>436</v>
      </c>
      <c r="I48" s="86" t="s">
        <v>170</v>
      </c>
      <c r="J48" s="86"/>
      <c r="K48" s="96">
        <v>1.0000000014208541E-2</v>
      </c>
      <c r="L48" s="99" t="s">
        <v>174</v>
      </c>
      <c r="M48" s="100">
        <v>4.9500000000000002E-2</v>
      </c>
      <c r="N48" s="100">
        <v>-9.0999999987212317E-3</v>
      </c>
      <c r="O48" s="96">
        <v>1666.066452</v>
      </c>
      <c r="P48" s="98">
        <v>126.73</v>
      </c>
      <c r="Q48" s="86"/>
      <c r="R48" s="96">
        <v>2.1114059969999999</v>
      </c>
      <c r="S48" s="97">
        <v>1.2916808850560731E-5</v>
      </c>
      <c r="T48" s="97">
        <v>1.6766464628568384E-4</v>
      </c>
      <c r="U48" s="97">
        <f>R48/'סכום נכסי הקרן'!$C$42</f>
        <v>4.9232941935074914E-5</v>
      </c>
    </row>
    <row r="49" spans="2:21" s="141" customFormat="1">
      <c r="B49" s="89" t="s">
        <v>442</v>
      </c>
      <c r="C49" s="86" t="s">
        <v>443</v>
      </c>
      <c r="D49" s="99" t="s">
        <v>130</v>
      </c>
      <c r="E49" s="99" t="s">
        <v>352</v>
      </c>
      <c r="F49" s="86" t="s">
        <v>441</v>
      </c>
      <c r="G49" s="99" t="s">
        <v>402</v>
      </c>
      <c r="H49" s="86" t="s">
        <v>436</v>
      </c>
      <c r="I49" s="86" t="s">
        <v>170</v>
      </c>
      <c r="J49" s="86"/>
      <c r="K49" s="96">
        <v>1.9800000000035751</v>
      </c>
      <c r="L49" s="99" t="s">
        <v>174</v>
      </c>
      <c r="M49" s="100">
        <v>4.8000000000000001E-2</v>
      </c>
      <c r="N49" s="100">
        <v>-3.0000000000054167E-3</v>
      </c>
      <c r="O49" s="96">
        <v>139495.199999</v>
      </c>
      <c r="P49" s="98">
        <v>114.14</v>
      </c>
      <c r="Q49" s="96">
        <v>23.746766735999998</v>
      </c>
      <c r="R49" s="96">
        <v>184.61257063299999</v>
      </c>
      <c r="S49" s="97">
        <v>1.2667191569260786E-4</v>
      </c>
      <c r="T49" s="97">
        <v>1.4659900274533875E-2</v>
      </c>
      <c r="U49" s="97">
        <f>R49/'סכום נכסי הקרן'!$C$42</f>
        <v>4.3047239533152686E-3</v>
      </c>
    </row>
    <row r="50" spans="2:21" s="141" customFormat="1">
      <c r="B50" s="89" t="s">
        <v>444</v>
      </c>
      <c r="C50" s="86" t="s">
        <v>445</v>
      </c>
      <c r="D50" s="99" t="s">
        <v>130</v>
      </c>
      <c r="E50" s="99" t="s">
        <v>352</v>
      </c>
      <c r="F50" s="86" t="s">
        <v>441</v>
      </c>
      <c r="G50" s="99" t="s">
        <v>402</v>
      </c>
      <c r="H50" s="86" t="s">
        <v>436</v>
      </c>
      <c r="I50" s="86" t="s">
        <v>170</v>
      </c>
      <c r="J50" s="86"/>
      <c r="K50" s="96">
        <v>0.9900000000042446</v>
      </c>
      <c r="L50" s="99" t="s">
        <v>174</v>
      </c>
      <c r="M50" s="100">
        <v>4.9000000000000002E-2</v>
      </c>
      <c r="N50" s="100">
        <v>-1.3999999998773769E-3</v>
      </c>
      <c r="O50" s="96">
        <v>17941.452154999999</v>
      </c>
      <c r="P50" s="98">
        <v>118.18</v>
      </c>
      <c r="Q50" s="86"/>
      <c r="R50" s="96">
        <v>21.203208209</v>
      </c>
      <c r="S50" s="97">
        <v>9.0565947313905214E-5</v>
      </c>
      <c r="T50" s="97">
        <v>1.6837256356829857E-3</v>
      </c>
      <c r="U50" s="97">
        <f>R50/'סכום נכסי הקרן'!$C$42</f>
        <v>4.9440814323452017E-4</v>
      </c>
    </row>
    <row r="51" spans="2:21" s="141" customFormat="1">
      <c r="B51" s="89" t="s">
        <v>446</v>
      </c>
      <c r="C51" s="86" t="s">
        <v>447</v>
      </c>
      <c r="D51" s="99" t="s">
        <v>130</v>
      </c>
      <c r="E51" s="99" t="s">
        <v>352</v>
      </c>
      <c r="F51" s="86" t="s">
        <v>441</v>
      </c>
      <c r="G51" s="99" t="s">
        <v>402</v>
      </c>
      <c r="H51" s="86" t="s">
        <v>436</v>
      </c>
      <c r="I51" s="86" t="s">
        <v>170</v>
      </c>
      <c r="J51" s="86"/>
      <c r="K51" s="96">
        <v>5.8699999999960104</v>
      </c>
      <c r="L51" s="99" t="s">
        <v>174</v>
      </c>
      <c r="M51" s="100">
        <v>3.2000000000000001E-2</v>
      </c>
      <c r="N51" s="100">
        <v>7.7999999999777614E-3</v>
      </c>
      <c r="O51" s="96">
        <v>127945.554708</v>
      </c>
      <c r="P51" s="98">
        <v>116.25</v>
      </c>
      <c r="Q51" s="96">
        <v>4.1470408909999996</v>
      </c>
      <c r="R51" s="96">
        <v>152.883747903</v>
      </c>
      <c r="S51" s="97">
        <v>7.7560810945092676E-5</v>
      </c>
      <c r="T51" s="97">
        <v>1.2140346078114391E-2</v>
      </c>
      <c r="U51" s="97">
        <f>R51/'סכום נכסי הקרן'!$C$42</f>
        <v>3.5648836339480334E-3</v>
      </c>
    </row>
    <row r="52" spans="2:21" s="141" customFormat="1">
      <c r="B52" s="89" t="s">
        <v>448</v>
      </c>
      <c r="C52" s="86" t="s">
        <v>449</v>
      </c>
      <c r="D52" s="99" t="s">
        <v>130</v>
      </c>
      <c r="E52" s="99" t="s">
        <v>352</v>
      </c>
      <c r="F52" s="86" t="s">
        <v>450</v>
      </c>
      <c r="G52" s="99" t="s">
        <v>451</v>
      </c>
      <c r="H52" s="86" t="s">
        <v>436</v>
      </c>
      <c r="I52" s="86" t="s">
        <v>170</v>
      </c>
      <c r="J52" s="86"/>
      <c r="K52" s="96">
        <v>1.890000000004632</v>
      </c>
      <c r="L52" s="99" t="s">
        <v>174</v>
      </c>
      <c r="M52" s="100">
        <v>3.7000000000000005E-2</v>
      </c>
      <c r="N52" s="100">
        <v>3.999999999831571E-4</v>
      </c>
      <c r="O52" s="96">
        <v>105166.80919400002</v>
      </c>
      <c r="P52" s="98">
        <v>112.91</v>
      </c>
      <c r="Q52" s="86"/>
      <c r="R52" s="96">
        <v>118.74385000499998</v>
      </c>
      <c r="S52" s="97">
        <v>4.3819772464296787E-5</v>
      </c>
      <c r="T52" s="97">
        <v>9.4293308051490877E-3</v>
      </c>
      <c r="U52" s="97">
        <f>R52/'סכום נכסי הקרן'!$C$42</f>
        <v>2.7688228037383044E-3</v>
      </c>
    </row>
    <row r="53" spans="2:21" s="141" customFormat="1">
      <c r="B53" s="89" t="s">
        <v>452</v>
      </c>
      <c r="C53" s="86" t="s">
        <v>453</v>
      </c>
      <c r="D53" s="99" t="s">
        <v>130</v>
      </c>
      <c r="E53" s="99" t="s">
        <v>352</v>
      </c>
      <c r="F53" s="86" t="s">
        <v>450</v>
      </c>
      <c r="G53" s="99" t="s">
        <v>451</v>
      </c>
      <c r="H53" s="86" t="s">
        <v>436</v>
      </c>
      <c r="I53" s="86" t="s">
        <v>170</v>
      </c>
      <c r="J53" s="86"/>
      <c r="K53" s="96">
        <v>4.9699999999959266</v>
      </c>
      <c r="L53" s="99" t="s">
        <v>174</v>
      </c>
      <c r="M53" s="100">
        <v>2.2000000000000002E-2</v>
      </c>
      <c r="N53" s="100">
        <v>8.0999999999796339E-3</v>
      </c>
      <c r="O53" s="96">
        <v>90040.066237999999</v>
      </c>
      <c r="P53" s="98">
        <v>109.06</v>
      </c>
      <c r="Q53" s="86"/>
      <c r="R53" s="96">
        <v>98.197696219999997</v>
      </c>
      <c r="S53" s="97">
        <v>1.0212285336423009E-4</v>
      </c>
      <c r="T53" s="97">
        <v>7.7977812065461016E-3</v>
      </c>
      <c r="U53" s="97">
        <f>R53/'סכום נכסי הקרן'!$C$42</f>
        <v>2.2897355994188672E-3</v>
      </c>
    </row>
    <row r="54" spans="2:21" s="141" customFormat="1">
      <c r="B54" s="89" t="s">
        <v>454</v>
      </c>
      <c r="C54" s="86" t="s">
        <v>455</v>
      </c>
      <c r="D54" s="99" t="s">
        <v>130</v>
      </c>
      <c r="E54" s="99" t="s">
        <v>352</v>
      </c>
      <c r="F54" s="86" t="s">
        <v>456</v>
      </c>
      <c r="G54" s="99" t="s">
        <v>402</v>
      </c>
      <c r="H54" s="86" t="s">
        <v>436</v>
      </c>
      <c r="I54" s="86" t="s">
        <v>356</v>
      </c>
      <c r="J54" s="86"/>
      <c r="K54" s="96">
        <v>6.3800000000058494</v>
      </c>
      <c r="L54" s="99" t="s">
        <v>174</v>
      </c>
      <c r="M54" s="100">
        <v>1.8200000000000001E-2</v>
      </c>
      <c r="N54" s="100">
        <v>1.0100000000060753E-2</v>
      </c>
      <c r="O54" s="96">
        <v>41488.964544000002</v>
      </c>
      <c r="P54" s="98">
        <v>107.12</v>
      </c>
      <c r="Q54" s="86"/>
      <c r="R54" s="96">
        <v>44.442978473000004</v>
      </c>
      <c r="S54" s="97">
        <v>8.7714512778012686E-5</v>
      </c>
      <c r="T54" s="97">
        <v>3.5291726347965882E-3</v>
      </c>
      <c r="U54" s="97">
        <f>R54/'סכום נכסי הקרן'!$C$42</f>
        <v>1.0363040465414543E-3</v>
      </c>
    </row>
    <row r="55" spans="2:21" s="141" customFormat="1">
      <c r="B55" s="89" t="s">
        <v>457</v>
      </c>
      <c r="C55" s="86" t="s">
        <v>458</v>
      </c>
      <c r="D55" s="99" t="s">
        <v>130</v>
      </c>
      <c r="E55" s="99" t="s">
        <v>352</v>
      </c>
      <c r="F55" s="86" t="s">
        <v>397</v>
      </c>
      <c r="G55" s="99" t="s">
        <v>360</v>
      </c>
      <c r="H55" s="86" t="s">
        <v>436</v>
      </c>
      <c r="I55" s="86" t="s">
        <v>356</v>
      </c>
      <c r="J55" s="86"/>
      <c r="K55" s="96">
        <v>1.0700000000205445</v>
      </c>
      <c r="L55" s="99" t="s">
        <v>174</v>
      </c>
      <c r="M55" s="100">
        <v>3.1E-2</v>
      </c>
      <c r="N55" s="100">
        <v>-1.7000000000796623E-3</v>
      </c>
      <c r="O55" s="96">
        <v>21164.891156000002</v>
      </c>
      <c r="P55" s="98">
        <v>112.69</v>
      </c>
      <c r="Q55" s="86"/>
      <c r="R55" s="96">
        <v>23.850715392999998</v>
      </c>
      <c r="S55" s="97">
        <v>6.1519622886987017E-5</v>
      </c>
      <c r="T55" s="97">
        <v>1.8939615430238167E-3</v>
      </c>
      <c r="U55" s="97">
        <f>R55/'סכום נכסי הקרן'!$C$42</f>
        <v>5.5614168365628947E-4</v>
      </c>
    </row>
    <row r="56" spans="2:21" s="141" customFormat="1">
      <c r="B56" s="89" t="s">
        <v>459</v>
      </c>
      <c r="C56" s="86" t="s">
        <v>460</v>
      </c>
      <c r="D56" s="99" t="s">
        <v>130</v>
      </c>
      <c r="E56" s="99" t="s">
        <v>352</v>
      </c>
      <c r="F56" s="86" t="s">
        <v>397</v>
      </c>
      <c r="G56" s="99" t="s">
        <v>360</v>
      </c>
      <c r="H56" s="86" t="s">
        <v>436</v>
      </c>
      <c r="I56" s="86" t="s">
        <v>356</v>
      </c>
      <c r="J56" s="86"/>
      <c r="K56" s="96">
        <v>1.9999999998131558E-2</v>
      </c>
      <c r="L56" s="99" t="s">
        <v>174</v>
      </c>
      <c r="M56" s="100">
        <v>2.7999999999999997E-2</v>
      </c>
      <c r="N56" s="100">
        <v>7.3000000000186839E-3</v>
      </c>
      <c r="O56" s="96">
        <v>80481.973284000007</v>
      </c>
      <c r="P56" s="98">
        <v>106.4</v>
      </c>
      <c r="Q56" s="86"/>
      <c r="R56" s="96">
        <v>85.632819308000009</v>
      </c>
      <c r="S56" s="97">
        <v>8.1829458985107779E-5</v>
      </c>
      <c r="T56" s="97">
        <v>6.8000168513880094E-3</v>
      </c>
      <c r="U56" s="97">
        <f>R56/'סכום נכסי הקרן'!$C$42</f>
        <v>1.9967526978315799E-3</v>
      </c>
    </row>
    <row r="57" spans="2:21" s="141" customFormat="1">
      <c r="B57" s="89" t="s">
        <v>461</v>
      </c>
      <c r="C57" s="86" t="s">
        <v>462</v>
      </c>
      <c r="D57" s="99" t="s">
        <v>130</v>
      </c>
      <c r="E57" s="99" t="s">
        <v>352</v>
      </c>
      <c r="F57" s="86" t="s">
        <v>397</v>
      </c>
      <c r="G57" s="99" t="s">
        <v>360</v>
      </c>
      <c r="H57" s="86" t="s">
        <v>436</v>
      </c>
      <c r="I57" s="86" t="s">
        <v>356</v>
      </c>
      <c r="J57" s="86"/>
      <c r="K57" s="96">
        <v>1.2000000002496272</v>
      </c>
      <c r="L57" s="99" t="s">
        <v>174</v>
      </c>
      <c r="M57" s="100">
        <v>4.2000000000000003E-2</v>
      </c>
      <c r="N57" s="100">
        <v>2.0000000024962728E-3</v>
      </c>
      <c r="O57" s="96">
        <v>1226.9439239999999</v>
      </c>
      <c r="P57" s="98">
        <v>130.6</v>
      </c>
      <c r="Q57" s="86"/>
      <c r="R57" s="96">
        <v>1.6023887480000003</v>
      </c>
      <c r="S57" s="97">
        <v>2.3519992408848675E-5</v>
      </c>
      <c r="T57" s="97">
        <v>1.2724409375899857E-4</v>
      </c>
      <c r="U57" s="97">
        <f>R57/'סכום נכסי הקרן'!$C$42</f>
        <v>3.7363876156358864E-5</v>
      </c>
    </row>
    <row r="58" spans="2:21" s="141" customFormat="1">
      <c r="B58" s="89" t="s">
        <v>463</v>
      </c>
      <c r="C58" s="86" t="s">
        <v>464</v>
      </c>
      <c r="D58" s="99" t="s">
        <v>130</v>
      </c>
      <c r="E58" s="99" t="s">
        <v>352</v>
      </c>
      <c r="F58" s="86" t="s">
        <v>359</v>
      </c>
      <c r="G58" s="99" t="s">
        <v>360</v>
      </c>
      <c r="H58" s="86" t="s">
        <v>436</v>
      </c>
      <c r="I58" s="86" t="s">
        <v>170</v>
      </c>
      <c r="J58" s="86"/>
      <c r="K58" s="96">
        <v>1.5500000000036964</v>
      </c>
      <c r="L58" s="99" t="s">
        <v>174</v>
      </c>
      <c r="M58" s="100">
        <v>0.04</v>
      </c>
      <c r="N58" s="100">
        <v>-1.299999999989321E-3</v>
      </c>
      <c r="O58" s="96">
        <v>103271.205199</v>
      </c>
      <c r="P58" s="98">
        <v>117.88</v>
      </c>
      <c r="Q58" s="86"/>
      <c r="R58" s="96">
        <v>121.73609530099999</v>
      </c>
      <c r="S58" s="97">
        <v>7.6497302365633138E-5</v>
      </c>
      <c r="T58" s="97">
        <v>9.6669420224453715E-3</v>
      </c>
      <c r="U58" s="97">
        <f>R58/'סכום נכסי הקרן'!$C$42</f>
        <v>2.8385948130642156E-3</v>
      </c>
    </row>
    <row r="59" spans="2:21" s="141" customFormat="1">
      <c r="B59" s="89" t="s">
        <v>465</v>
      </c>
      <c r="C59" s="86" t="s">
        <v>466</v>
      </c>
      <c r="D59" s="99" t="s">
        <v>130</v>
      </c>
      <c r="E59" s="99" t="s">
        <v>352</v>
      </c>
      <c r="F59" s="86" t="s">
        <v>467</v>
      </c>
      <c r="G59" s="99" t="s">
        <v>402</v>
      </c>
      <c r="H59" s="86" t="s">
        <v>436</v>
      </c>
      <c r="I59" s="86" t="s">
        <v>170</v>
      </c>
      <c r="J59" s="86"/>
      <c r="K59" s="96">
        <v>3.939999999993173</v>
      </c>
      <c r="L59" s="99" t="s">
        <v>174</v>
      </c>
      <c r="M59" s="100">
        <v>4.7500000000000001E-2</v>
      </c>
      <c r="N59" s="100">
        <v>3.9000000000119269E-3</v>
      </c>
      <c r="O59" s="96">
        <v>165179.25326500001</v>
      </c>
      <c r="P59" s="98">
        <v>147.21</v>
      </c>
      <c r="Q59" s="86"/>
      <c r="R59" s="96">
        <v>243.16037278899998</v>
      </c>
      <c r="S59" s="97">
        <v>8.7521460957452443E-5</v>
      </c>
      <c r="T59" s="97">
        <v>1.9309122903075047E-2</v>
      </c>
      <c r="U59" s="97">
        <f>R59/'סכום נכסי הקרן'!$C$42</f>
        <v>5.6699187799228393E-3</v>
      </c>
    </row>
    <row r="60" spans="2:21" s="141" customFormat="1">
      <c r="B60" s="89" t="s">
        <v>468</v>
      </c>
      <c r="C60" s="86" t="s">
        <v>469</v>
      </c>
      <c r="D60" s="99" t="s">
        <v>130</v>
      </c>
      <c r="E60" s="99" t="s">
        <v>352</v>
      </c>
      <c r="F60" s="86" t="s">
        <v>470</v>
      </c>
      <c r="G60" s="99" t="s">
        <v>360</v>
      </c>
      <c r="H60" s="86" t="s">
        <v>436</v>
      </c>
      <c r="I60" s="86" t="s">
        <v>170</v>
      </c>
      <c r="J60" s="86"/>
      <c r="K60" s="96">
        <v>1.9100000000363422</v>
      </c>
      <c r="L60" s="99" t="s">
        <v>174</v>
      </c>
      <c r="M60" s="100">
        <v>3.85E-2</v>
      </c>
      <c r="N60" s="100">
        <v>-5.8000000002707856E-3</v>
      </c>
      <c r="O60" s="96">
        <v>11766.024891999999</v>
      </c>
      <c r="P60" s="98">
        <v>119.27</v>
      </c>
      <c r="Q60" s="86"/>
      <c r="R60" s="96">
        <v>14.033337938999999</v>
      </c>
      <c r="S60" s="97">
        <v>3.6832161840790297E-5</v>
      </c>
      <c r="T60" s="97">
        <v>1.1143733820463818E-3</v>
      </c>
      <c r="U60" s="97">
        <f>R60/'סכום נכסי הקרן'!$C$42</f>
        <v>3.2722390335527255E-4</v>
      </c>
    </row>
    <row r="61" spans="2:21" s="141" customFormat="1">
      <c r="B61" s="89" t="s">
        <v>471</v>
      </c>
      <c r="C61" s="86" t="s">
        <v>472</v>
      </c>
      <c r="D61" s="99" t="s">
        <v>130</v>
      </c>
      <c r="E61" s="99" t="s">
        <v>352</v>
      </c>
      <c r="F61" s="86" t="s">
        <v>470</v>
      </c>
      <c r="G61" s="99" t="s">
        <v>360</v>
      </c>
      <c r="H61" s="86" t="s">
        <v>436</v>
      </c>
      <c r="I61" s="86" t="s">
        <v>170</v>
      </c>
      <c r="J61" s="86"/>
      <c r="K61" s="96">
        <v>1.7800000000328848</v>
      </c>
      <c r="L61" s="99" t="s">
        <v>174</v>
      </c>
      <c r="M61" s="100">
        <v>4.7500000000000001E-2</v>
      </c>
      <c r="N61" s="100">
        <v>-4.6000000001572752E-3</v>
      </c>
      <c r="O61" s="96">
        <v>10345.467083</v>
      </c>
      <c r="P61" s="98">
        <v>135.21</v>
      </c>
      <c r="Q61" s="86"/>
      <c r="R61" s="96">
        <v>13.988106043</v>
      </c>
      <c r="S61" s="97">
        <v>3.5644672879711463E-5</v>
      </c>
      <c r="T61" s="97">
        <v>1.1107815622568927E-3</v>
      </c>
      <c r="U61" s="97">
        <f>R61/'סכום נכסי הקרן'!$C$42</f>
        <v>3.2616920363738529E-4</v>
      </c>
    </row>
    <row r="62" spans="2:21" s="141" customFormat="1">
      <c r="B62" s="89" t="s">
        <v>473</v>
      </c>
      <c r="C62" s="86" t="s">
        <v>474</v>
      </c>
      <c r="D62" s="99" t="s">
        <v>130</v>
      </c>
      <c r="E62" s="99" t="s">
        <v>352</v>
      </c>
      <c r="F62" s="86" t="s">
        <v>475</v>
      </c>
      <c r="G62" s="99" t="s">
        <v>360</v>
      </c>
      <c r="H62" s="86" t="s">
        <v>436</v>
      </c>
      <c r="I62" s="86" t="s">
        <v>356</v>
      </c>
      <c r="J62" s="86"/>
      <c r="K62" s="96">
        <v>2.0300000000158787</v>
      </c>
      <c r="L62" s="99" t="s">
        <v>174</v>
      </c>
      <c r="M62" s="100">
        <v>3.5499999999999997E-2</v>
      </c>
      <c r="N62" s="100">
        <v>-3.4000000000352858E-3</v>
      </c>
      <c r="O62" s="96">
        <v>18580.013671000001</v>
      </c>
      <c r="P62" s="98">
        <v>122.02</v>
      </c>
      <c r="Q62" s="86"/>
      <c r="R62" s="96">
        <v>22.671332088000003</v>
      </c>
      <c r="S62" s="97">
        <v>5.2137319640047916E-5</v>
      </c>
      <c r="T62" s="97">
        <v>1.8003078899845499E-3</v>
      </c>
      <c r="U62" s="97">
        <f>R62/'סכום נכסי הקרן'!$C$42</f>
        <v>5.2864128351687398E-4</v>
      </c>
    </row>
    <row r="63" spans="2:21" s="141" customFormat="1">
      <c r="B63" s="89" t="s">
        <v>476</v>
      </c>
      <c r="C63" s="86" t="s">
        <v>477</v>
      </c>
      <c r="D63" s="99" t="s">
        <v>130</v>
      </c>
      <c r="E63" s="99" t="s">
        <v>352</v>
      </c>
      <c r="F63" s="86" t="s">
        <v>475</v>
      </c>
      <c r="G63" s="99" t="s">
        <v>360</v>
      </c>
      <c r="H63" s="86" t="s">
        <v>436</v>
      </c>
      <c r="I63" s="86" t="s">
        <v>356</v>
      </c>
      <c r="J63" s="86"/>
      <c r="K63" s="96">
        <v>0.9300000000255163</v>
      </c>
      <c r="L63" s="99" t="s">
        <v>174</v>
      </c>
      <c r="M63" s="100">
        <v>4.6500000000000007E-2</v>
      </c>
      <c r="N63" s="100">
        <v>-3.9999999996810453E-4</v>
      </c>
      <c r="O63" s="96">
        <v>9594.5112700000009</v>
      </c>
      <c r="P63" s="98">
        <v>130.71</v>
      </c>
      <c r="Q63" s="86"/>
      <c r="R63" s="96">
        <v>12.540984876</v>
      </c>
      <c r="S63" s="97">
        <v>4.3861975000216813E-5</v>
      </c>
      <c r="T63" s="97">
        <v>9.9586711238684169E-4</v>
      </c>
      <c r="U63" s="97">
        <f>R63/'סכום נכסי הקרן'!$C$42</f>
        <v>2.9242579640582537E-4</v>
      </c>
    </row>
    <row r="64" spans="2:21" s="141" customFormat="1">
      <c r="B64" s="89" t="s">
        <v>478</v>
      </c>
      <c r="C64" s="86" t="s">
        <v>479</v>
      </c>
      <c r="D64" s="99" t="s">
        <v>130</v>
      </c>
      <c r="E64" s="99" t="s">
        <v>352</v>
      </c>
      <c r="F64" s="86" t="s">
        <v>475</v>
      </c>
      <c r="G64" s="99" t="s">
        <v>360</v>
      </c>
      <c r="H64" s="86" t="s">
        <v>436</v>
      </c>
      <c r="I64" s="86" t="s">
        <v>356</v>
      </c>
      <c r="J64" s="86"/>
      <c r="K64" s="96">
        <v>5.4399999999893618</v>
      </c>
      <c r="L64" s="99" t="s">
        <v>174</v>
      </c>
      <c r="M64" s="100">
        <v>1.4999999999999999E-2</v>
      </c>
      <c r="N64" s="100">
        <v>1.7000000000286417E-3</v>
      </c>
      <c r="O64" s="96">
        <v>44602.499309999999</v>
      </c>
      <c r="P64" s="98">
        <v>109.59</v>
      </c>
      <c r="Q64" s="86"/>
      <c r="R64" s="96">
        <v>48.879877858</v>
      </c>
      <c r="S64" s="97">
        <v>8.7254656705930658E-5</v>
      </c>
      <c r="T64" s="97">
        <v>3.8815023937572913E-3</v>
      </c>
      <c r="U64" s="97">
        <f>R64/'סכום נכסי הקרן'!$C$42</f>
        <v>1.1397619367358783E-3</v>
      </c>
    </row>
    <row r="65" spans="2:21" s="141" customFormat="1">
      <c r="B65" s="89" t="s">
        <v>480</v>
      </c>
      <c r="C65" s="86" t="s">
        <v>481</v>
      </c>
      <c r="D65" s="99" t="s">
        <v>130</v>
      </c>
      <c r="E65" s="99" t="s">
        <v>352</v>
      </c>
      <c r="F65" s="86" t="s">
        <v>482</v>
      </c>
      <c r="G65" s="99" t="s">
        <v>483</v>
      </c>
      <c r="H65" s="86" t="s">
        <v>436</v>
      </c>
      <c r="I65" s="86" t="s">
        <v>356</v>
      </c>
      <c r="J65" s="86"/>
      <c r="K65" s="96">
        <v>1.4699999990718036</v>
      </c>
      <c r="L65" s="99" t="s">
        <v>174</v>
      </c>
      <c r="M65" s="100">
        <v>4.6500000000000007E-2</v>
      </c>
      <c r="N65" s="100">
        <v>-2.9999999796249542E-4</v>
      </c>
      <c r="O65" s="96">
        <v>330.082785</v>
      </c>
      <c r="P65" s="98">
        <v>133.82</v>
      </c>
      <c r="Q65" s="86"/>
      <c r="R65" s="96">
        <v>0.44171680300000005</v>
      </c>
      <c r="S65" s="97">
        <v>4.3432977499439002E-6</v>
      </c>
      <c r="T65" s="97">
        <v>3.5076291172170096E-5</v>
      </c>
      <c r="U65" s="97">
        <f>R65/'סכום נכסי הקרן'!$C$42</f>
        <v>1.029978021505351E-5</v>
      </c>
    </row>
    <row r="66" spans="2:21" s="141" customFormat="1">
      <c r="B66" s="89" t="s">
        <v>484</v>
      </c>
      <c r="C66" s="86" t="s">
        <v>485</v>
      </c>
      <c r="D66" s="99" t="s">
        <v>130</v>
      </c>
      <c r="E66" s="99" t="s">
        <v>352</v>
      </c>
      <c r="F66" s="86" t="s">
        <v>486</v>
      </c>
      <c r="G66" s="99" t="s">
        <v>487</v>
      </c>
      <c r="H66" s="86" t="s">
        <v>436</v>
      </c>
      <c r="I66" s="86" t="s">
        <v>170</v>
      </c>
      <c r="J66" s="86"/>
      <c r="K66" s="96">
        <v>7.4999999999817293</v>
      </c>
      <c r="L66" s="99" t="s">
        <v>174</v>
      </c>
      <c r="M66" s="100">
        <v>3.85E-2</v>
      </c>
      <c r="N66" s="100">
        <v>1.0099999999981729E-2</v>
      </c>
      <c r="O66" s="96">
        <v>107896.90044900001</v>
      </c>
      <c r="P66" s="98">
        <v>126.81</v>
      </c>
      <c r="Q66" s="86"/>
      <c r="R66" s="96">
        <v>136.82406072499998</v>
      </c>
      <c r="S66" s="97">
        <v>4.0055094231256236E-5</v>
      </c>
      <c r="T66" s="97">
        <v>1.0865062322179268E-2</v>
      </c>
      <c r="U66" s="97">
        <f>R66/'סכום נכסי הקרן'!$C$42</f>
        <v>3.1904101089825069E-3</v>
      </c>
    </row>
    <row r="67" spans="2:21" s="141" customFormat="1">
      <c r="B67" s="89" t="s">
        <v>488</v>
      </c>
      <c r="C67" s="86" t="s">
        <v>489</v>
      </c>
      <c r="D67" s="99" t="s">
        <v>130</v>
      </c>
      <c r="E67" s="99" t="s">
        <v>352</v>
      </c>
      <c r="F67" s="86" t="s">
        <v>486</v>
      </c>
      <c r="G67" s="99" t="s">
        <v>487</v>
      </c>
      <c r="H67" s="86" t="s">
        <v>436</v>
      </c>
      <c r="I67" s="86" t="s">
        <v>170</v>
      </c>
      <c r="J67" s="86"/>
      <c r="K67" s="96">
        <v>5.4800000000014188</v>
      </c>
      <c r="L67" s="99" t="s">
        <v>174</v>
      </c>
      <c r="M67" s="100">
        <v>4.4999999999999998E-2</v>
      </c>
      <c r="N67" s="100">
        <v>5.9999999999881867E-3</v>
      </c>
      <c r="O67" s="96">
        <v>263081.093689</v>
      </c>
      <c r="P67" s="98">
        <v>128.71</v>
      </c>
      <c r="Q67" s="86"/>
      <c r="R67" s="96">
        <v>338.61167474899997</v>
      </c>
      <c r="S67" s="97">
        <v>8.9438220193956527E-5</v>
      </c>
      <c r="T67" s="97">
        <v>2.6888815678112382E-2</v>
      </c>
      <c r="U67" s="97">
        <f>R67/'סכום נכסי הקרן'!$C$42</f>
        <v>7.8956150286315537E-3</v>
      </c>
    </row>
    <row r="68" spans="2:21" s="141" customFormat="1">
      <c r="B68" s="89" t="s">
        <v>490</v>
      </c>
      <c r="C68" s="86" t="s">
        <v>491</v>
      </c>
      <c r="D68" s="99" t="s">
        <v>130</v>
      </c>
      <c r="E68" s="99" t="s">
        <v>352</v>
      </c>
      <c r="F68" s="86" t="s">
        <v>486</v>
      </c>
      <c r="G68" s="99" t="s">
        <v>487</v>
      </c>
      <c r="H68" s="86" t="s">
        <v>436</v>
      </c>
      <c r="I68" s="86" t="s">
        <v>170</v>
      </c>
      <c r="J68" s="86"/>
      <c r="K68" s="96">
        <v>10.120000000035787</v>
      </c>
      <c r="L68" s="99" t="s">
        <v>174</v>
      </c>
      <c r="M68" s="100">
        <v>2.3900000000000001E-2</v>
      </c>
      <c r="N68" s="100">
        <v>1.500000000004429E-2</v>
      </c>
      <c r="O68" s="96">
        <v>101332.192</v>
      </c>
      <c r="P68" s="98">
        <v>111.41</v>
      </c>
      <c r="Q68" s="86"/>
      <c r="R68" s="96">
        <v>112.89419468299999</v>
      </c>
      <c r="S68" s="97">
        <v>8.177299185192896E-5</v>
      </c>
      <c r="T68" s="97">
        <v>8.9648155049889839E-3</v>
      </c>
      <c r="U68" s="97">
        <f>R68/'סכום נכסי הקרן'!$C$42</f>
        <v>2.632422821348642E-3</v>
      </c>
    </row>
    <row r="69" spans="2:21" s="141" customFormat="1">
      <c r="B69" s="89" t="s">
        <v>492</v>
      </c>
      <c r="C69" s="86" t="s">
        <v>493</v>
      </c>
      <c r="D69" s="99" t="s">
        <v>130</v>
      </c>
      <c r="E69" s="99" t="s">
        <v>352</v>
      </c>
      <c r="F69" s="86" t="s">
        <v>494</v>
      </c>
      <c r="G69" s="99" t="s">
        <v>483</v>
      </c>
      <c r="H69" s="86" t="s">
        <v>436</v>
      </c>
      <c r="I69" s="86" t="s">
        <v>170</v>
      </c>
      <c r="J69" s="86"/>
      <c r="K69" s="96">
        <v>1.4100000001414306</v>
      </c>
      <c r="L69" s="99" t="s">
        <v>174</v>
      </c>
      <c r="M69" s="100">
        <v>4.8899999999999999E-2</v>
      </c>
      <c r="N69" s="100">
        <v>-1.0999999943427756E-3</v>
      </c>
      <c r="O69" s="96">
        <v>435.81818299999998</v>
      </c>
      <c r="P69" s="98">
        <v>129.79</v>
      </c>
      <c r="Q69" s="86"/>
      <c r="R69" s="96">
        <v>0.56564841200000004</v>
      </c>
      <c r="S69" s="97">
        <v>1.1710497910510324E-5</v>
      </c>
      <c r="T69" s="97">
        <v>4.4917576749706835E-5</v>
      </c>
      <c r="U69" s="97">
        <f>R69/'סכום נכסי הקרן'!$C$42</f>
        <v>1.318956916065979E-5</v>
      </c>
    </row>
    <row r="70" spans="2:21" s="141" customFormat="1">
      <c r="B70" s="89" t="s">
        <v>495</v>
      </c>
      <c r="C70" s="86" t="s">
        <v>496</v>
      </c>
      <c r="D70" s="99" t="s">
        <v>130</v>
      </c>
      <c r="E70" s="99" t="s">
        <v>352</v>
      </c>
      <c r="F70" s="86" t="s">
        <v>359</v>
      </c>
      <c r="G70" s="99" t="s">
        <v>360</v>
      </c>
      <c r="H70" s="86" t="s">
        <v>436</v>
      </c>
      <c r="I70" s="86" t="s">
        <v>356</v>
      </c>
      <c r="J70" s="86"/>
      <c r="K70" s="96">
        <v>3.9500000000219919</v>
      </c>
      <c r="L70" s="99" t="s">
        <v>174</v>
      </c>
      <c r="M70" s="100">
        <v>1.6399999999999998E-2</v>
      </c>
      <c r="N70" s="100">
        <v>1.0199999999992002E-2</v>
      </c>
      <c r="O70" s="96">
        <f>47953.2405/50000</f>
        <v>0.95906480999999999</v>
      </c>
      <c r="P70" s="98">
        <v>5215210</v>
      </c>
      <c r="Q70" s="86"/>
      <c r="R70" s="96">
        <v>50.017244302000009</v>
      </c>
      <c r="S70" s="97">
        <f>390.625940860215%/50000</f>
        <v>7.8125188172042999E-5</v>
      </c>
      <c r="T70" s="97">
        <v>3.9718195297327591E-3</v>
      </c>
      <c r="U70" s="97">
        <f>R70/'סכום נכסי הקרן'!$C$42</f>
        <v>1.1662826040901991E-3</v>
      </c>
    </row>
    <row r="71" spans="2:21" s="141" customFormat="1">
      <c r="B71" s="89" t="s">
        <v>497</v>
      </c>
      <c r="C71" s="86" t="s">
        <v>498</v>
      </c>
      <c r="D71" s="99" t="s">
        <v>130</v>
      </c>
      <c r="E71" s="99" t="s">
        <v>352</v>
      </c>
      <c r="F71" s="86" t="s">
        <v>359</v>
      </c>
      <c r="G71" s="99" t="s">
        <v>360</v>
      </c>
      <c r="H71" s="86" t="s">
        <v>436</v>
      </c>
      <c r="I71" s="86" t="s">
        <v>356</v>
      </c>
      <c r="J71" s="86"/>
      <c r="K71" s="96">
        <v>8.0599999999744298</v>
      </c>
      <c r="L71" s="99" t="s">
        <v>174</v>
      </c>
      <c r="M71" s="100">
        <v>2.7799999999999998E-2</v>
      </c>
      <c r="N71" s="100">
        <v>2.2199999999744299E-2</v>
      </c>
      <c r="O71" s="96">
        <f>18309.4191/50000</f>
        <v>0.36618838199999998</v>
      </c>
      <c r="P71" s="98">
        <v>5339899</v>
      </c>
      <c r="Q71" s="86"/>
      <c r="R71" s="96">
        <v>19.554089524999998</v>
      </c>
      <c r="S71" s="97">
        <f>437.814899569584%/50000</f>
        <v>8.7562979913916801E-5</v>
      </c>
      <c r="T71" s="97">
        <v>1.552770764270838E-3</v>
      </c>
      <c r="U71" s="97">
        <f>R71/'סכום נכסי הקרן'!$C$42</f>
        <v>4.5595463664754458E-4</v>
      </c>
    </row>
    <row r="72" spans="2:21" s="141" customFormat="1">
      <c r="B72" s="89" t="s">
        <v>499</v>
      </c>
      <c r="C72" s="86" t="s">
        <v>500</v>
      </c>
      <c r="D72" s="99" t="s">
        <v>130</v>
      </c>
      <c r="E72" s="99" t="s">
        <v>352</v>
      </c>
      <c r="F72" s="86" t="s">
        <v>359</v>
      </c>
      <c r="G72" s="99" t="s">
        <v>360</v>
      </c>
      <c r="H72" s="86" t="s">
        <v>436</v>
      </c>
      <c r="I72" s="86" t="s">
        <v>356</v>
      </c>
      <c r="J72" s="86"/>
      <c r="K72" s="96">
        <v>5.3200000001067513</v>
      </c>
      <c r="L72" s="99" t="s">
        <v>174</v>
      </c>
      <c r="M72" s="100">
        <v>2.4199999999999999E-2</v>
      </c>
      <c r="N72" s="100">
        <v>1.7400000000492698E-2</v>
      </c>
      <c r="O72" s="96">
        <f>22934.1585/50000</f>
        <v>0.45868317000000003</v>
      </c>
      <c r="P72" s="98">
        <v>5309991</v>
      </c>
      <c r="Q72" s="86"/>
      <c r="R72" s="96">
        <v>24.356034919999995</v>
      </c>
      <c r="S72" s="97">
        <f>79.5689501439822%/50000</f>
        <v>1.5913790028796443E-5</v>
      </c>
      <c r="T72" s="97">
        <v>1.9340884631311216E-3</v>
      </c>
      <c r="U72" s="97">
        <f>R72/'סכום נכסי הקרן'!$C$42</f>
        <v>5.6792452739491618E-4</v>
      </c>
    </row>
    <row r="73" spans="2:21" s="141" customFormat="1">
      <c r="B73" s="89" t="s">
        <v>501</v>
      </c>
      <c r="C73" s="86" t="s">
        <v>502</v>
      </c>
      <c r="D73" s="99" t="s">
        <v>130</v>
      </c>
      <c r="E73" s="99" t="s">
        <v>352</v>
      </c>
      <c r="F73" s="86" t="s">
        <v>359</v>
      </c>
      <c r="G73" s="99" t="s">
        <v>360</v>
      </c>
      <c r="H73" s="86" t="s">
        <v>436</v>
      </c>
      <c r="I73" s="86" t="s">
        <v>170</v>
      </c>
      <c r="J73" s="86"/>
      <c r="K73" s="96">
        <v>1.08</v>
      </c>
      <c r="L73" s="99" t="s">
        <v>174</v>
      </c>
      <c r="M73" s="100">
        <v>0.05</v>
      </c>
      <c r="N73" s="100">
        <v>-7.0000000003226943E-4</v>
      </c>
      <c r="O73" s="96">
        <v>65135.971303999999</v>
      </c>
      <c r="P73" s="98">
        <v>118.94</v>
      </c>
      <c r="Q73" s="86"/>
      <c r="R73" s="96">
        <v>77.472730424999995</v>
      </c>
      <c r="S73" s="97">
        <v>6.5136036440036435E-5</v>
      </c>
      <c r="T73" s="97">
        <v>6.1520323244084081E-3</v>
      </c>
      <c r="U73" s="97">
        <f>R73/'סכום נכסי הקרן'!$C$42</f>
        <v>1.8064789263576846E-3</v>
      </c>
    </row>
    <row r="74" spans="2:21" s="141" customFormat="1">
      <c r="B74" s="89" t="s">
        <v>503</v>
      </c>
      <c r="C74" s="86" t="s">
        <v>504</v>
      </c>
      <c r="D74" s="99" t="s">
        <v>130</v>
      </c>
      <c r="E74" s="99" t="s">
        <v>352</v>
      </c>
      <c r="F74" s="86" t="s">
        <v>505</v>
      </c>
      <c r="G74" s="99" t="s">
        <v>402</v>
      </c>
      <c r="H74" s="86" t="s">
        <v>436</v>
      </c>
      <c r="I74" s="86" t="s">
        <v>356</v>
      </c>
      <c r="J74" s="86"/>
      <c r="K74" s="96">
        <v>1.0100000000231293</v>
      </c>
      <c r="L74" s="99" t="s">
        <v>174</v>
      </c>
      <c r="M74" s="100">
        <v>5.0999999999999997E-2</v>
      </c>
      <c r="N74" s="100">
        <v>7.999999999749953E-4</v>
      </c>
      <c r="O74" s="96">
        <v>26042.305026999999</v>
      </c>
      <c r="P74" s="98">
        <v>118.46</v>
      </c>
      <c r="Q74" s="96">
        <v>1.1259961119999999</v>
      </c>
      <c r="R74" s="96">
        <v>31.994019926</v>
      </c>
      <c r="S74" s="97">
        <v>5.8611912262680001E-5</v>
      </c>
      <c r="T74" s="97">
        <v>2.5406132414948859E-3</v>
      </c>
      <c r="U74" s="97">
        <f>R74/'סכום נכסי הקרן'!$C$42</f>
        <v>7.4602408420003548E-4</v>
      </c>
    </row>
    <row r="75" spans="2:21" s="141" customFormat="1">
      <c r="B75" s="89" t="s">
        <v>506</v>
      </c>
      <c r="C75" s="86" t="s">
        <v>507</v>
      </c>
      <c r="D75" s="99" t="s">
        <v>130</v>
      </c>
      <c r="E75" s="99" t="s">
        <v>352</v>
      </c>
      <c r="F75" s="86" t="s">
        <v>505</v>
      </c>
      <c r="G75" s="99" t="s">
        <v>402</v>
      </c>
      <c r="H75" s="86" t="s">
        <v>436</v>
      </c>
      <c r="I75" s="86" t="s">
        <v>356</v>
      </c>
      <c r="J75" s="86"/>
      <c r="K75" s="96">
        <v>2.4000000000017323</v>
      </c>
      <c r="L75" s="99" t="s">
        <v>174</v>
      </c>
      <c r="M75" s="100">
        <v>2.5499999999999998E-2</v>
      </c>
      <c r="N75" s="100">
        <v>-7.9999999996882315E-4</v>
      </c>
      <c r="O75" s="96">
        <v>103221.833167</v>
      </c>
      <c r="P75" s="98">
        <v>109.3</v>
      </c>
      <c r="Q75" s="96">
        <v>2.571483964</v>
      </c>
      <c r="R75" s="96">
        <v>115.470426567</v>
      </c>
      <c r="S75" s="97">
        <v>9.3663491541618119E-5</v>
      </c>
      <c r="T75" s="97">
        <v>9.1693915117799524E-3</v>
      </c>
      <c r="U75" s="97">
        <f>R75/'סכום נכסי הקרן'!$C$42</f>
        <v>2.6924943921107199E-3</v>
      </c>
    </row>
    <row r="76" spans="2:21" s="141" customFormat="1">
      <c r="B76" s="89" t="s">
        <v>508</v>
      </c>
      <c r="C76" s="86" t="s">
        <v>509</v>
      </c>
      <c r="D76" s="99" t="s">
        <v>130</v>
      </c>
      <c r="E76" s="99" t="s">
        <v>352</v>
      </c>
      <c r="F76" s="86" t="s">
        <v>505</v>
      </c>
      <c r="G76" s="99" t="s">
        <v>402</v>
      </c>
      <c r="H76" s="86" t="s">
        <v>436</v>
      </c>
      <c r="I76" s="86" t="s">
        <v>356</v>
      </c>
      <c r="J76" s="86"/>
      <c r="K76" s="96">
        <v>6.6000000000047825</v>
      </c>
      <c r="L76" s="99" t="s">
        <v>174</v>
      </c>
      <c r="M76" s="100">
        <v>2.35E-2</v>
      </c>
      <c r="N76" s="100">
        <v>1.069999999996772E-2</v>
      </c>
      <c r="O76" s="96">
        <v>74467.149353000001</v>
      </c>
      <c r="P76" s="98">
        <v>112.33</v>
      </c>
      <c r="Q76" s="86"/>
      <c r="R76" s="96">
        <v>83.648950960999997</v>
      </c>
      <c r="S76" s="97">
        <v>9.2882134811716636E-5</v>
      </c>
      <c r="T76" s="97">
        <v>6.6424798428023875E-3</v>
      </c>
      <c r="U76" s="97">
        <f>R76/'סכום נכסי הקרן'!$C$42</f>
        <v>1.9504936291003829E-3</v>
      </c>
    </row>
    <row r="77" spans="2:21" s="141" customFormat="1">
      <c r="B77" s="89" t="s">
        <v>510</v>
      </c>
      <c r="C77" s="86" t="s">
        <v>511</v>
      </c>
      <c r="D77" s="99" t="s">
        <v>130</v>
      </c>
      <c r="E77" s="99" t="s">
        <v>352</v>
      </c>
      <c r="F77" s="86" t="s">
        <v>505</v>
      </c>
      <c r="G77" s="99" t="s">
        <v>402</v>
      </c>
      <c r="H77" s="86" t="s">
        <v>436</v>
      </c>
      <c r="I77" s="86" t="s">
        <v>356</v>
      </c>
      <c r="J77" s="86"/>
      <c r="K77" s="96">
        <v>5.4400000000184745</v>
      </c>
      <c r="L77" s="99" t="s">
        <v>174</v>
      </c>
      <c r="M77" s="100">
        <v>1.7600000000000001E-2</v>
      </c>
      <c r="N77" s="100">
        <v>6.7000000000207042E-3</v>
      </c>
      <c r="O77" s="96">
        <v>112714.725447</v>
      </c>
      <c r="P77" s="98">
        <v>109.31</v>
      </c>
      <c r="Q77" s="96">
        <v>2.2976552720000001</v>
      </c>
      <c r="R77" s="96">
        <v>125.58178692200001</v>
      </c>
      <c r="S77" s="97">
        <v>8.8193324444282557E-5</v>
      </c>
      <c r="T77" s="97">
        <v>9.9723245619829735E-3</v>
      </c>
      <c r="U77" s="97">
        <f>R77/'סכום נכסי הקרן'!$C$42</f>
        <v>2.9282671510920109E-3</v>
      </c>
    </row>
    <row r="78" spans="2:21" s="141" customFormat="1">
      <c r="B78" s="89" t="s">
        <v>512</v>
      </c>
      <c r="C78" s="86" t="s">
        <v>513</v>
      </c>
      <c r="D78" s="99" t="s">
        <v>130</v>
      </c>
      <c r="E78" s="99" t="s">
        <v>352</v>
      </c>
      <c r="F78" s="86" t="s">
        <v>505</v>
      </c>
      <c r="G78" s="99" t="s">
        <v>402</v>
      </c>
      <c r="H78" s="86" t="s">
        <v>436</v>
      </c>
      <c r="I78" s="86" t="s">
        <v>356</v>
      </c>
      <c r="J78" s="86"/>
      <c r="K78" s="96">
        <v>5.9599999999968825</v>
      </c>
      <c r="L78" s="99" t="s">
        <v>174</v>
      </c>
      <c r="M78" s="100">
        <v>2.1499999999999998E-2</v>
      </c>
      <c r="N78" s="100">
        <v>1.0300000000023381E-2</v>
      </c>
      <c r="O78" s="96">
        <v>81052.805678999997</v>
      </c>
      <c r="P78" s="98">
        <v>110.82</v>
      </c>
      <c r="Q78" s="86"/>
      <c r="R78" s="96">
        <v>89.82272209300001</v>
      </c>
      <c r="S78" s="97">
        <v>1.0337815934353802E-4</v>
      </c>
      <c r="T78" s="97">
        <v>7.1327328564654673E-3</v>
      </c>
      <c r="U78" s="97">
        <f>R78/'סכום נכסי הקרן'!$C$42</f>
        <v>2.0944512175954761E-3</v>
      </c>
    </row>
    <row r="79" spans="2:21" s="141" customFormat="1">
      <c r="B79" s="89" t="s">
        <v>514</v>
      </c>
      <c r="C79" s="86" t="s">
        <v>515</v>
      </c>
      <c r="D79" s="99" t="s">
        <v>130</v>
      </c>
      <c r="E79" s="99" t="s">
        <v>352</v>
      </c>
      <c r="F79" s="86" t="s">
        <v>516</v>
      </c>
      <c r="G79" s="99" t="s">
        <v>483</v>
      </c>
      <c r="H79" s="86" t="s">
        <v>436</v>
      </c>
      <c r="I79" s="86" t="s">
        <v>170</v>
      </c>
      <c r="J79" s="86"/>
      <c r="K79" s="96">
        <v>4.0000000043702119E-2</v>
      </c>
      <c r="L79" s="99" t="s">
        <v>174</v>
      </c>
      <c r="M79" s="100">
        <v>4.2800000000000005E-2</v>
      </c>
      <c r="N79" s="100">
        <v>-1.1000000012018083E-3</v>
      </c>
      <c r="O79" s="96">
        <v>2153.1108100000001</v>
      </c>
      <c r="P79" s="98">
        <v>127.53</v>
      </c>
      <c r="Q79" s="86"/>
      <c r="R79" s="96">
        <v>2.7458621970000006</v>
      </c>
      <c r="S79" s="97">
        <v>3.0101500026087557E-5</v>
      </c>
      <c r="T79" s="97">
        <v>2.1804618091611676E-4</v>
      </c>
      <c r="U79" s="97">
        <f>R79/'סכום נכסי הקרן'!$C$42</f>
        <v>6.4026944272536451E-5</v>
      </c>
    </row>
    <row r="80" spans="2:21" s="141" customFormat="1">
      <c r="B80" s="89" t="s">
        <v>517</v>
      </c>
      <c r="C80" s="86" t="s">
        <v>518</v>
      </c>
      <c r="D80" s="99" t="s">
        <v>130</v>
      </c>
      <c r="E80" s="99" t="s">
        <v>352</v>
      </c>
      <c r="F80" s="86" t="s">
        <v>470</v>
      </c>
      <c r="G80" s="99" t="s">
        <v>360</v>
      </c>
      <c r="H80" s="86" t="s">
        <v>436</v>
      </c>
      <c r="I80" s="86" t="s">
        <v>170</v>
      </c>
      <c r="J80" s="86"/>
      <c r="K80" s="96">
        <v>0.41999999996154613</v>
      </c>
      <c r="L80" s="99" t="s">
        <v>174</v>
      </c>
      <c r="M80" s="100">
        <v>5.2499999999999998E-2</v>
      </c>
      <c r="N80" s="100">
        <v>-2.9999999997253296E-4</v>
      </c>
      <c r="O80" s="96">
        <v>5515.4209939999992</v>
      </c>
      <c r="P80" s="98">
        <v>132.02000000000001</v>
      </c>
      <c r="Q80" s="86"/>
      <c r="R80" s="96">
        <v>7.2814585340000004</v>
      </c>
      <c r="S80" s="97">
        <v>4.596184161666666E-5</v>
      </c>
      <c r="T80" s="97">
        <v>5.7821336648736634E-4</v>
      </c>
      <c r="U80" s="97">
        <f>R80/'סכום נכסי הקרן'!$C$42</f>
        <v>1.6978621151802941E-4</v>
      </c>
    </row>
    <row r="81" spans="2:21" s="141" customFormat="1">
      <c r="B81" s="89" t="s">
        <v>519</v>
      </c>
      <c r="C81" s="86" t="s">
        <v>520</v>
      </c>
      <c r="D81" s="99" t="s">
        <v>130</v>
      </c>
      <c r="E81" s="99" t="s">
        <v>352</v>
      </c>
      <c r="F81" s="86" t="s">
        <v>386</v>
      </c>
      <c r="G81" s="99" t="s">
        <v>360</v>
      </c>
      <c r="H81" s="86" t="s">
        <v>436</v>
      </c>
      <c r="I81" s="86" t="s">
        <v>356</v>
      </c>
      <c r="J81" s="86"/>
      <c r="K81" s="96">
        <v>0.98000000000332643</v>
      </c>
      <c r="L81" s="99" t="s">
        <v>174</v>
      </c>
      <c r="M81" s="100">
        <v>6.5000000000000002E-2</v>
      </c>
      <c r="N81" s="100">
        <v>6.0000000002814616E-4</v>
      </c>
      <c r="O81" s="96">
        <v>128206.41829700001</v>
      </c>
      <c r="P81" s="98">
        <v>120.1</v>
      </c>
      <c r="Q81" s="96">
        <v>2.3507639450000002</v>
      </c>
      <c r="R81" s="96">
        <v>156.326681326</v>
      </c>
      <c r="S81" s="97">
        <v>8.1400900506031749E-5</v>
      </c>
      <c r="T81" s="97">
        <v>1.2413745990482099E-2</v>
      </c>
      <c r="U81" s="97">
        <f>R81/'סכום נכסי הקרן'!$C$42</f>
        <v>3.6451646133246812E-3</v>
      </c>
    </row>
    <row r="82" spans="2:21" s="141" customFormat="1">
      <c r="B82" s="89" t="s">
        <v>521</v>
      </c>
      <c r="C82" s="86" t="s">
        <v>522</v>
      </c>
      <c r="D82" s="99" t="s">
        <v>130</v>
      </c>
      <c r="E82" s="99" t="s">
        <v>352</v>
      </c>
      <c r="F82" s="86" t="s">
        <v>523</v>
      </c>
      <c r="G82" s="99" t="s">
        <v>402</v>
      </c>
      <c r="H82" s="86" t="s">
        <v>436</v>
      </c>
      <c r="I82" s="86" t="s">
        <v>356</v>
      </c>
      <c r="J82" s="86"/>
      <c r="K82" s="96">
        <v>7.6199999998794752</v>
      </c>
      <c r="L82" s="99" t="s">
        <v>174</v>
      </c>
      <c r="M82" s="100">
        <v>3.5000000000000003E-2</v>
      </c>
      <c r="N82" s="100">
        <v>1.0599999999935432E-2</v>
      </c>
      <c r="O82" s="96">
        <v>14893.30421</v>
      </c>
      <c r="P82" s="98">
        <v>124.79</v>
      </c>
      <c r="Q82" s="86"/>
      <c r="R82" s="96">
        <v>18.585354352</v>
      </c>
      <c r="S82" s="97">
        <v>5.4985795878493951E-5</v>
      </c>
      <c r="T82" s="97">
        <v>1.4758444694908078E-3</v>
      </c>
      <c r="U82" s="97">
        <f>R82/'סכום נכסי הקרן'!$C$42</f>
        <v>4.3336604753178973E-4</v>
      </c>
    </row>
    <row r="83" spans="2:21" s="141" customFormat="1">
      <c r="B83" s="89" t="s">
        <v>524</v>
      </c>
      <c r="C83" s="86" t="s">
        <v>525</v>
      </c>
      <c r="D83" s="99" t="s">
        <v>130</v>
      </c>
      <c r="E83" s="99" t="s">
        <v>352</v>
      </c>
      <c r="F83" s="86" t="s">
        <v>523</v>
      </c>
      <c r="G83" s="99" t="s">
        <v>402</v>
      </c>
      <c r="H83" s="86" t="s">
        <v>436</v>
      </c>
      <c r="I83" s="86" t="s">
        <v>356</v>
      </c>
      <c r="J83" s="86"/>
      <c r="K83" s="96">
        <v>3.4300000000377748</v>
      </c>
      <c r="L83" s="99" t="s">
        <v>174</v>
      </c>
      <c r="M83" s="100">
        <v>0.04</v>
      </c>
      <c r="N83" s="100">
        <v>-3.0000000010549718E-4</v>
      </c>
      <c r="O83" s="96">
        <v>25061.556447999999</v>
      </c>
      <c r="P83" s="98">
        <v>117.25</v>
      </c>
      <c r="Q83" s="86"/>
      <c r="R83" s="96">
        <v>29.384674922999999</v>
      </c>
      <c r="S83" s="97">
        <v>3.6648420768612029E-5</v>
      </c>
      <c r="T83" s="97">
        <v>2.3334077549200969E-3</v>
      </c>
      <c r="U83" s="97">
        <f>R83/'סכום נכסי הקרן'!$C$42</f>
        <v>6.8518039463781578E-4</v>
      </c>
    </row>
    <row r="84" spans="2:21" s="141" customFormat="1">
      <c r="B84" s="89" t="s">
        <v>526</v>
      </c>
      <c r="C84" s="86" t="s">
        <v>527</v>
      </c>
      <c r="D84" s="99" t="s">
        <v>130</v>
      </c>
      <c r="E84" s="99" t="s">
        <v>352</v>
      </c>
      <c r="F84" s="86" t="s">
        <v>523</v>
      </c>
      <c r="G84" s="99" t="s">
        <v>402</v>
      </c>
      <c r="H84" s="86" t="s">
        <v>436</v>
      </c>
      <c r="I84" s="86" t="s">
        <v>356</v>
      </c>
      <c r="J84" s="86"/>
      <c r="K84" s="96">
        <v>6.2000000000235245</v>
      </c>
      <c r="L84" s="99" t="s">
        <v>174</v>
      </c>
      <c r="M84" s="100">
        <v>0.04</v>
      </c>
      <c r="N84" s="100">
        <v>8.3000000000548919E-3</v>
      </c>
      <c r="O84" s="96">
        <v>81624.895613000001</v>
      </c>
      <c r="P84" s="98">
        <v>124.99</v>
      </c>
      <c r="Q84" s="86"/>
      <c r="R84" s="96">
        <v>102.022955868</v>
      </c>
      <c r="S84" s="97">
        <v>8.1121780117391108E-5</v>
      </c>
      <c r="T84" s="97">
        <v>8.10154126346746E-3</v>
      </c>
      <c r="U84" s="97">
        <f>R84/'סכום נכסי הקרן'!$C$42</f>
        <v>2.3789315126653754E-3</v>
      </c>
    </row>
    <row r="85" spans="2:21" s="141" customFormat="1">
      <c r="B85" s="89" t="s">
        <v>528</v>
      </c>
      <c r="C85" s="86" t="s">
        <v>529</v>
      </c>
      <c r="D85" s="99" t="s">
        <v>130</v>
      </c>
      <c r="E85" s="99" t="s">
        <v>352</v>
      </c>
      <c r="F85" s="86" t="s">
        <v>530</v>
      </c>
      <c r="G85" s="99" t="s">
        <v>531</v>
      </c>
      <c r="H85" s="86" t="s">
        <v>532</v>
      </c>
      <c r="I85" s="86" t="s">
        <v>356</v>
      </c>
      <c r="J85" s="86"/>
      <c r="K85" s="96">
        <v>7.8800000000092032</v>
      </c>
      <c r="L85" s="99" t="s">
        <v>174</v>
      </c>
      <c r="M85" s="100">
        <v>5.1500000000000004E-2</v>
      </c>
      <c r="N85" s="100">
        <v>2.0100000000018478E-2</v>
      </c>
      <c r="O85" s="96">
        <v>185047.174272</v>
      </c>
      <c r="P85" s="98">
        <v>155.02000000000001</v>
      </c>
      <c r="Q85" s="86"/>
      <c r="R85" s="96">
        <v>286.86012144700004</v>
      </c>
      <c r="S85" s="97">
        <v>5.2110962498120261E-5</v>
      </c>
      <c r="T85" s="97">
        <v>2.2779276398862847E-2</v>
      </c>
      <c r="U85" s="97">
        <f>R85/'סכום נכסי הקרן'!$C$42</f>
        <v>6.6888924833761812E-3</v>
      </c>
    </row>
    <row r="86" spans="2:21" s="141" customFormat="1">
      <c r="B86" s="89" t="s">
        <v>533</v>
      </c>
      <c r="C86" s="86" t="s">
        <v>534</v>
      </c>
      <c r="D86" s="99" t="s">
        <v>130</v>
      </c>
      <c r="E86" s="99" t="s">
        <v>352</v>
      </c>
      <c r="F86" s="86" t="s">
        <v>456</v>
      </c>
      <c r="G86" s="99" t="s">
        <v>402</v>
      </c>
      <c r="H86" s="86" t="s">
        <v>532</v>
      </c>
      <c r="I86" s="86" t="s">
        <v>170</v>
      </c>
      <c r="J86" s="86"/>
      <c r="K86" s="96">
        <v>2.2699999999646834</v>
      </c>
      <c r="L86" s="99" t="s">
        <v>174</v>
      </c>
      <c r="M86" s="100">
        <v>2.8500000000000001E-2</v>
      </c>
      <c r="N86" s="100">
        <v>2.3000000001632912E-3</v>
      </c>
      <c r="O86" s="96">
        <v>23935.069965999995</v>
      </c>
      <c r="P86" s="98">
        <v>110.02</v>
      </c>
      <c r="Q86" s="86"/>
      <c r="R86" s="96">
        <v>26.333364859</v>
      </c>
      <c r="S86" s="97">
        <v>5.2182405072759396E-5</v>
      </c>
      <c r="T86" s="97">
        <v>2.0911062632527383E-3</v>
      </c>
      <c r="U86" s="97">
        <f>R86/'סכום נכסי הקרן'!$C$42</f>
        <v>6.1403113607727869E-4</v>
      </c>
    </row>
    <row r="87" spans="2:21" s="141" customFormat="1">
      <c r="B87" s="89" t="s">
        <v>535</v>
      </c>
      <c r="C87" s="86" t="s">
        <v>536</v>
      </c>
      <c r="D87" s="99" t="s">
        <v>130</v>
      </c>
      <c r="E87" s="99" t="s">
        <v>352</v>
      </c>
      <c r="F87" s="86" t="s">
        <v>456</v>
      </c>
      <c r="G87" s="99" t="s">
        <v>402</v>
      </c>
      <c r="H87" s="86" t="s">
        <v>532</v>
      </c>
      <c r="I87" s="86" t="s">
        <v>170</v>
      </c>
      <c r="J87" s="86"/>
      <c r="K87" s="96">
        <v>0.53000000000849901</v>
      </c>
      <c r="L87" s="99" t="s">
        <v>174</v>
      </c>
      <c r="M87" s="100">
        <v>3.7699999999999997E-2</v>
      </c>
      <c r="N87" s="100">
        <v>4.7999999997662759E-3</v>
      </c>
      <c r="O87" s="96">
        <v>16432.068851</v>
      </c>
      <c r="P87" s="98">
        <v>112.48</v>
      </c>
      <c r="Q87" s="96">
        <v>0.34281282200000002</v>
      </c>
      <c r="R87" s="96">
        <v>18.825603527999998</v>
      </c>
      <c r="S87" s="97">
        <v>4.8134531946702558E-5</v>
      </c>
      <c r="T87" s="97">
        <v>1.4949224171577655E-3</v>
      </c>
      <c r="U87" s="97">
        <f>R87/'סכום נכסי הקרן'!$C$42</f>
        <v>4.3896808415987718E-4</v>
      </c>
    </row>
    <row r="88" spans="2:21" s="141" customFormat="1">
      <c r="B88" s="89" t="s">
        <v>537</v>
      </c>
      <c r="C88" s="86" t="s">
        <v>538</v>
      </c>
      <c r="D88" s="99" t="s">
        <v>130</v>
      </c>
      <c r="E88" s="99" t="s">
        <v>352</v>
      </c>
      <c r="F88" s="86" t="s">
        <v>456</v>
      </c>
      <c r="G88" s="99" t="s">
        <v>402</v>
      </c>
      <c r="H88" s="86" t="s">
        <v>532</v>
      </c>
      <c r="I88" s="86" t="s">
        <v>170</v>
      </c>
      <c r="J88" s="86"/>
      <c r="K88" s="96">
        <v>4.3400000001183336</v>
      </c>
      <c r="L88" s="99" t="s">
        <v>174</v>
      </c>
      <c r="M88" s="100">
        <v>2.5000000000000001E-2</v>
      </c>
      <c r="N88" s="100">
        <v>7.1000000002292042E-3</v>
      </c>
      <c r="O88" s="96">
        <v>17027.243310000002</v>
      </c>
      <c r="P88" s="98">
        <v>110.18</v>
      </c>
      <c r="Q88" s="86"/>
      <c r="R88" s="96">
        <v>18.760616366999997</v>
      </c>
      <c r="S88" s="97">
        <v>3.7619497968820279E-5</v>
      </c>
      <c r="T88" s="97">
        <v>1.4897618514599993E-3</v>
      </c>
      <c r="U88" s="97">
        <f>R88/'סכום נכסי הקרן'!$C$42</f>
        <v>4.3745273887404188E-4</v>
      </c>
    </row>
    <row r="89" spans="2:21" s="141" customFormat="1">
      <c r="B89" s="89" t="s">
        <v>539</v>
      </c>
      <c r="C89" s="86" t="s">
        <v>540</v>
      </c>
      <c r="D89" s="99" t="s">
        <v>130</v>
      </c>
      <c r="E89" s="99" t="s">
        <v>352</v>
      </c>
      <c r="F89" s="86" t="s">
        <v>456</v>
      </c>
      <c r="G89" s="99" t="s">
        <v>402</v>
      </c>
      <c r="H89" s="86" t="s">
        <v>532</v>
      </c>
      <c r="I89" s="86" t="s">
        <v>170</v>
      </c>
      <c r="J89" s="86"/>
      <c r="K89" s="96">
        <v>5.3599999998592009</v>
      </c>
      <c r="L89" s="99" t="s">
        <v>174</v>
      </c>
      <c r="M89" s="100">
        <v>1.34E-2</v>
      </c>
      <c r="N89" s="100">
        <v>6.9999999996670295E-3</v>
      </c>
      <c r="O89" s="96">
        <v>19763.873769999998</v>
      </c>
      <c r="P89" s="98">
        <v>106.37</v>
      </c>
      <c r="Q89" s="86"/>
      <c r="R89" s="96">
        <v>21.022831661000001</v>
      </c>
      <c r="S89" s="97">
        <v>6.1123319094123362E-5</v>
      </c>
      <c r="T89" s="97">
        <v>1.6694021137447024E-3</v>
      </c>
      <c r="U89" s="97">
        <f>R89/'סכום נכסי הקרן'!$C$42</f>
        <v>4.9020219320560529E-4</v>
      </c>
    </row>
    <row r="90" spans="2:21" s="141" customFormat="1">
      <c r="B90" s="89" t="s">
        <v>541</v>
      </c>
      <c r="C90" s="86" t="s">
        <v>542</v>
      </c>
      <c r="D90" s="99" t="s">
        <v>130</v>
      </c>
      <c r="E90" s="99" t="s">
        <v>352</v>
      </c>
      <c r="F90" s="86" t="s">
        <v>456</v>
      </c>
      <c r="G90" s="99" t="s">
        <v>402</v>
      </c>
      <c r="H90" s="86" t="s">
        <v>532</v>
      </c>
      <c r="I90" s="86" t="s">
        <v>170</v>
      </c>
      <c r="J90" s="86"/>
      <c r="K90" s="96">
        <v>5.2700000000086247</v>
      </c>
      <c r="L90" s="99" t="s">
        <v>174</v>
      </c>
      <c r="M90" s="100">
        <v>1.95E-2</v>
      </c>
      <c r="N90" s="100">
        <v>1.2499999999934661E-2</v>
      </c>
      <c r="O90" s="96">
        <v>35995.214986999999</v>
      </c>
      <c r="P90" s="98">
        <v>106.3</v>
      </c>
      <c r="Q90" s="86"/>
      <c r="R90" s="96">
        <v>38.262913320999999</v>
      </c>
      <c r="S90" s="97">
        <v>5.2709880847825791E-5</v>
      </c>
      <c r="T90" s="97">
        <v>3.0384198192770625E-3</v>
      </c>
      <c r="U90" s="97">
        <f>R90/'סכום נכסי הקרן'!$C$42</f>
        <v>8.9219969654163935E-4</v>
      </c>
    </row>
    <row r="91" spans="2:21" s="141" customFormat="1">
      <c r="B91" s="89" t="s">
        <v>543</v>
      </c>
      <c r="C91" s="86" t="s">
        <v>544</v>
      </c>
      <c r="D91" s="99" t="s">
        <v>130</v>
      </c>
      <c r="E91" s="99" t="s">
        <v>352</v>
      </c>
      <c r="F91" s="86" t="s">
        <v>456</v>
      </c>
      <c r="G91" s="99" t="s">
        <v>402</v>
      </c>
      <c r="H91" s="86" t="s">
        <v>532</v>
      </c>
      <c r="I91" s="86" t="s">
        <v>170</v>
      </c>
      <c r="J91" s="86"/>
      <c r="K91" s="96">
        <v>6.3099999999481593</v>
      </c>
      <c r="L91" s="99" t="s">
        <v>174</v>
      </c>
      <c r="M91" s="100">
        <v>3.3500000000000002E-2</v>
      </c>
      <c r="N91" s="100">
        <v>1.7099999999818767E-2</v>
      </c>
      <c r="O91" s="96">
        <v>41882.720494000001</v>
      </c>
      <c r="P91" s="98">
        <v>113.3</v>
      </c>
      <c r="Q91" s="86"/>
      <c r="R91" s="96">
        <v>47.453122866000008</v>
      </c>
      <c r="S91" s="97">
        <v>8.4582337200684216E-5</v>
      </c>
      <c r="T91" s="97">
        <v>3.7682052015498694E-3</v>
      </c>
      <c r="U91" s="97">
        <f>R91/'סכום נכסי הקרן'!$C$42</f>
        <v>1.1064934200334916E-3</v>
      </c>
    </row>
    <row r="92" spans="2:21" s="141" customFormat="1">
      <c r="B92" s="89" t="s">
        <v>545</v>
      </c>
      <c r="C92" s="86" t="s">
        <v>546</v>
      </c>
      <c r="D92" s="99" t="s">
        <v>130</v>
      </c>
      <c r="E92" s="99" t="s">
        <v>352</v>
      </c>
      <c r="F92" s="86" t="s">
        <v>397</v>
      </c>
      <c r="G92" s="99" t="s">
        <v>360</v>
      </c>
      <c r="H92" s="86" t="s">
        <v>532</v>
      </c>
      <c r="I92" s="86" t="s">
        <v>170</v>
      </c>
      <c r="J92" s="86"/>
      <c r="K92" s="96">
        <v>1.9600000000084108</v>
      </c>
      <c r="L92" s="99" t="s">
        <v>174</v>
      </c>
      <c r="M92" s="100">
        <v>2.7999999999999997E-2</v>
      </c>
      <c r="N92" s="100">
        <v>7.500000000112644E-3</v>
      </c>
      <c r="O92" s="96">
        <f>62225.48955/50000</f>
        <v>1.244509791</v>
      </c>
      <c r="P92" s="98">
        <v>5350000</v>
      </c>
      <c r="Q92" s="86"/>
      <c r="R92" s="96">
        <v>66.581271338999997</v>
      </c>
      <c r="S92" s="97">
        <f>351.814833210833%/50000</f>
        <v>7.0362966642166608E-5</v>
      </c>
      <c r="T92" s="97">
        <v>5.2871524113155084E-3</v>
      </c>
      <c r="U92" s="97">
        <f>R92/'סכום נכסי הקרן'!$C$42</f>
        <v>1.5525161292778381E-3</v>
      </c>
    </row>
    <row r="93" spans="2:21" s="141" customFormat="1">
      <c r="B93" s="89" t="s">
        <v>547</v>
      </c>
      <c r="C93" s="86" t="s">
        <v>548</v>
      </c>
      <c r="D93" s="99" t="s">
        <v>130</v>
      </c>
      <c r="E93" s="99" t="s">
        <v>352</v>
      </c>
      <c r="F93" s="86" t="s">
        <v>397</v>
      </c>
      <c r="G93" s="99" t="s">
        <v>360</v>
      </c>
      <c r="H93" s="86" t="s">
        <v>532</v>
      </c>
      <c r="I93" s="86" t="s">
        <v>170</v>
      </c>
      <c r="J93" s="86"/>
      <c r="K93" s="96">
        <v>3.1700000002030584</v>
      </c>
      <c r="L93" s="99" t="s">
        <v>174</v>
      </c>
      <c r="M93" s="100">
        <v>1.49E-2</v>
      </c>
      <c r="N93" s="100">
        <v>1.4899999999628204E-2</v>
      </c>
      <c r="O93" s="96">
        <f>3373.7853/50000</f>
        <v>6.7475705999999996E-2</v>
      </c>
      <c r="P93" s="98">
        <v>5181900</v>
      </c>
      <c r="Q93" s="86"/>
      <c r="R93" s="96">
        <v>3.4965235369999994</v>
      </c>
      <c r="S93" s="97">
        <f>55.7834871031746%/50000</f>
        <v>1.115669742063492E-5</v>
      </c>
      <c r="T93" s="97">
        <v>2.776554499199299E-4</v>
      </c>
      <c r="U93" s="97">
        <f>R93/'סכום נכסי הקרן'!$C$42</f>
        <v>8.1530572763521304E-5</v>
      </c>
    </row>
    <row r="94" spans="2:21" s="141" customFormat="1">
      <c r="B94" s="89" t="s">
        <v>549</v>
      </c>
      <c r="C94" s="86" t="s">
        <v>550</v>
      </c>
      <c r="D94" s="99" t="s">
        <v>130</v>
      </c>
      <c r="E94" s="99" t="s">
        <v>352</v>
      </c>
      <c r="F94" s="86" t="s">
        <v>397</v>
      </c>
      <c r="G94" s="99" t="s">
        <v>360</v>
      </c>
      <c r="H94" s="86" t="s">
        <v>532</v>
      </c>
      <c r="I94" s="86" t="s">
        <v>170</v>
      </c>
      <c r="J94" s="86"/>
      <c r="K94" s="96">
        <v>4.7300000001222191</v>
      </c>
      <c r="L94" s="99" t="s">
        <v>174</v>
      </c>
      <c r="M94" s="100">
        <v>2.2000000000000002E-2</v>
      </c>
      <c r="N94" s="100">
        <v>1.8500000000233753E-2</v>
      </c>
      <c r="O94" s="96">
        <f>14215.3875/50000</f>
        <v>0.28430775000000003</v>
      </c>
      <c r="P94" s="98">
        <v>5266500</v>
      </c>
      <c r="Q94" s="86"/>
      <c r="R94" s="96">
        <v>14.973066429000001</v>
      </c>
      <c r="S94" s="97">
        <f>282.387514898689%/50000</f>
        <v>5.6477502979737804E-5</v>
      </c>
      <c r="T94" s="97">
        <v>1.1889962850334429E-3</v>
      </c>
      <c r="U94" s="97">
        <f>R94/'סכום נכסי הקרן'!$C$42</f>
        <v>3.4913612594469516E-4</v>
      </c>
    </row>
    <row r="95" spans="2:21" s="141" customFormat="1">
      <c r="B95" s="89" t="s">
        <v>551</v>
      </c>
      <c r="C95" s="86" t="s">
        <v>552</v>
      </c>
      <c r="D95" s="99" t="s">
        <v>130</v>
      </c>
      <c r="E95" s="99" t="s">
        <v>352</v>
      </c>
      <c r="F95" s="86" t="s">
        <v>553</v>
      </c>
      <c r="G95" s="99" t="s">
        <v>402</v>
      </c>
      <c r="H95" s="86" t="s">
        <v>532</v>
      </c>
      <c r="I95" s="86" t="s">
        <v>170</v>
      </c>
      <c r="J95" s="86"/>
      <c r="K95" s="96">
        <v>0.25000000008780754</v>
      </c>
      <c r="L95" s="99" t="s">
        <v>174</v>
      </c>
      <c r="M95" s="100">
        <v>6.5000000000000002E-2</v>
      </c>
      <c r="N95" s="100">
        <v>-5.0000000158053584E-4</v>
      </c>
      <c r="O95" s="96">
        <v>2400.6202280000002</v>
      </c>
      <c r="P95" s="98">
        <v>118.6</v>
      </c>
      <c r="Q95" s="86"/>
      <c r="R95" s="96">
        <v>2.8471356509999999</v>
      </c>
      <c r="S95" s="97">
        <v>1.3029176050066569E-5</v>
      </c>
      <c r="T95" s="97">
        <v>2.2608820498309649E-4</v>
      </c>
      <c r="U95" s="97">
        <f>R95/'סכום נכסי הקרן'!$C$42</f>
        <v>6.6388399192826922E-5</v>
      </c>
    </row>
    <row r="96" spans="2:21" s="141" customFormat="1">
      <c r="B96" s="89" t="s">
        <v>554</v>
      </c>
      <c r="C96" s="86" t="s">
        <v>555</v>
      </c>
      <c r="D96" s="99" t="s">
        <v>130</v>
      </c>
      <c r="E96" s="99" t="s">
        <v>352</v>
      </c>
      <c r="F96" s="86" t="s">
        <v>553</v>
      </c>
      <c r="G96" s="99" t="s">
        <v>402</v>
      </c>
      <c r="H96" s="86" t="s">
        <v>532</v>
      </c>
      <c r="I96" s="86" t="s">
        <v>170</v>
      </c>
      <c r="J96" s="86"/>
      <c r="K96" s="96">
        <v>5.8799999999461399</v>
      </c>
      <c r="L96" s="99" t="s">
        <v>174</v>
      </c>
      <c r="M96" s="100">
        <v>0.04</v>
      </c>
      <c r="N96" s="100">
        <v>2.0299999999936636E-2</v>
      </c>
      <c r="O96" s="96">
        <v>22243.555644</v>
      </c>
      <c r="P96" s="98">
        <v>113.52</v>
      </c>
      <c r="Q96" s="86"/>
      <c r="R96" s="96">
        <v>25.250885271999998</v>
      </c>
      <c r="S96" s="97">
        <v>7.5203016173163779E-6</v>
      </c>
      <c r="T96" s="97">
        <v>2.0051476378989672E-3</v>
      </c>
      <c r="U96" s="97">
        <f>R96/'סכום נכסי הקרן'!$C$42</f>
        <v>5.8879029905758778E-4</v>
      </c>
    </row>
    <row r="97" spans="2:21" s="141" customFormat="1">
      <c r="B97" s="89" t="s">
        <v>556</v>
      </c>
      <c r="C97" s="86" t="s">
        <v>557</v>
      </c>
      <c r="D97" s="99" t="s">
        <v>130</v>
      </c>
      <c r="E97" s="99" t="s">
        <v>352</v>
      </c>
      <c r="F97" s="86" t="s">
        <v>553</v>
      </c>
      <c r="G97" s="99" t="s">
        <v>402</v>
      </c>
      <c r="H97" s="86" t="s">
        <v>532</v>
      </c>
      <c r="I97" s="86" t="s">
        <v>170</v>
      </c>
      <c r="J97" s="86"/>
      <c r="K97" s="96">
        <v>6.1499999999520414</v>
      </c>
      <c r="L97" s="99" t="s">
        <v>174</v>
      </c>
      <c r="M97" s="100">
        <v>2.7799999999999998E-2</v>
      </c>
      <c r="N97" s="100">
        <v>2.0299999999840144E-2</v>
      </c>
      <c r="O97" s="96">
        <v>58104.793318000011</v>
      </c>
      <c r="P97" s="98">
        <v>107.66</v>
      </c>
      <c r="Q97" s="86"/>
      <c r="R97" s="96">
        <v>62.555620600000005</v>
      </c>
      <c r="S97" s="97">
        <v>3.2260546728406376E-5</v>
      </c>
      <c r="T97" s="97">
        <v>4.9674794975399696E-3</v>
      </c>
      <c r="U97" s="97">
        <f>R97/'סכום נכסי הקרן'!$C$42</f>
        <v>1.4586475746911391E-3</v>
      </c>
    </row>
    <row r="98" spans="2:21" s="141" customFormat="1">
      <c r="B98" s="89" t="s">
        <v>558</v>
      </c>
      <c r="C98" s="86" t="s">
        <v>559</v>
      </c>
      <c r="D98" s="99" t="s">
        <v>130</v>
      </c>
      <c r="E98" s="99" t="s">
        <v>352</v>
      </c>
      <c r="F98" s="86" t="s">
        <v>553</v>
      </c>
      <c r="G98" s="99" t="s">
        <v>402</v>
      </c>
      <c r="H98" s="86" t="s">
        <v>532</v>
      </c>
      <c r="I98" s="86" t="s">
        <v>170</v>
      </c>
      <c r="J98" s="86"/>
      <c r="K98" s="96">
        <v>1.3099999999649901</v>
      </c>
      <c r="L98" s="99" t="s">
        <v>174</v>
      </c>
      <c r="M98" s="100">
        <v>5.0999999999999997E-2</v>
      </c>
      <c r="N98" s="100">
        <v>4.2000000004667991E-3</v>
      </c>
      <c r="O98" s="96">
        <v>6619.5550629999998</v>
      </c>
      <c r="P98" s="98">
        <v>129.44999999999999</v>
      </c>
      <c r="Q98" s="86"/>
      <c r="R98" s="96">
        <v>8.5690144299999993</v>
      </c>
      <c r="S98" s="97">
        <v>5.6149699758105339E-6</v>
      </c>
      <c r="T98" s="97">
        <v>6.804568971880545E-4</v>
      </c>
      <c r="U98" s="97">
        <f>R98/'סכום נכסי הקרן'!$C$42</f>
        <v>1.9980893796476653E-4</v>
      </c>
    </row>
    <row r="99" spans="2:21" s="141" customFormat="1">
      <c r="B99" s="89" t="s">
        <v>560</v>
      </c>
      <c r="C99" s="86" t="s">
        <v>561</v>
      </c>
      <c r="D99" s="99" t="s">
        <v>130</v>
      </c>
      <c r="E99" s="99" t="s">
        <v>352</v>
      </c>
      <c r="F99" s="86" t="s">
        <v>470</v>
      </c>
      <c r="G99" s="99" t="s">
        <v>360</v>
      </c>
      <c r="H99" s="86" t="s">
        <v>532</v>
      </c>
      <c r="I99" s="86" t="s">
        <v>356</v>
      </c>
      <c r="J99" s="86"/>
      <c r="K99" s="96">
        <v>0.77999999999824565</v>
      </c>
      <c r="L99" s="99" t="s">
        <v>174</v>
      </c>
      <c r="M99" s="100">
        <v>6.4000000000000001E-2</v>
      </c>
      <c r="N99" s="100">
        <v>3.4000000000204695E-3</v>
      </c>
      <c r="O99" s="96">
        <v>112127.5433</v>
      </c>
      <c r="P99" s="98">
        <v>122</v>
      </c>
      <c r="Q99" s="86"/>
      <c r="R99" s="96">
        <v>136.79560875799999</v>
      </c>
      <c r="S99" s="97">
        <v>8.956013556121681E-5</v>
      </c>
      <c r="T99" s="97">
        <v>1.0862802979831105E-2</v>
      </c>
      <c r="U99" s="97">
        <f>R99/'סכום נכסי הקרן'!$C$42</f>
        <v>3.1897466771076141E-3</v>
      </c>
    </row>
    <row r="100" spans="2:21" s="141" customFormat="1">
      <c r="B100" s="89" t="s">
        <v>562</v>
      </c>
      <c r="C100" s="86" t="s">
        <v>563</v>
      </c>
      <c r="D100" s="99" t="s">
        <v>130</v>
      </c>
      <c r="E100" s="99" t="s">
        <v>352</v>
      </c>
      <c r="F100" s="86" t="s">
        <v>482</v>
      </c>
      <c r="G100" s="99" t="s">
        <v>483</v>
      </c>
      <c r="H100" s="86" t="s">
        <v>532</v>
      </c>
      <c r="I100" s="86" t="s">
        <v>356</v>
      </c>
      <c r="J100" s="86"/>
      <c r="K100" s="96">
        <v>3.6899999999741708</v>
      </c>
      <c r="L100" s="99" t="s">
        <v>174</v>
      </c>
      <c r="M100" s="100">
        <v>3.85E-2</v>
      </c>
      <c r="N100" s="100">
        <v>-1.3999999999122781E-3</v>
      </c>
      <c r="O100" s="96">
        <v>16875.929510999998</v>
      </c>
      <c r="P100" s="98">
        <v>121.59</v>
      </c>
      <c r="Q100" s="86"/>
      <c r="R100" s="96">
        <v>20.519442537</v>
      </c>
      <c r="S100" s="97">
        <v>7.0449381394572949E-5</v>
      </c>
      <c r="T100" s="97">
        <v>1.6294284850160536E-3</v>
      </c>
      <c r="U100" s="97">
        <f>R100/'סכום נכסי הקרן'!$C$42</f>
        <v>4.7846436185159101E-4</v>
      </c>
    </row>
    <row r="101" spans="2:21" s="141" customFormat="1">
      <c r="B101" s="89" t="s">
        <v>564</v>
      </c>
      <c r="C101" s="86" t="s">
        <v>565</v>
      </c>
      <c r="D101" s="99" t="s">
        <v>130</v>
      </c>
      <c r="E101" s="99" t="s">
        <v>352</v>
      </c>
      <c r="F101" s="86" t="s">
        <v>482</v>
      </c>
      <c r="G101" s="99" t="s">
        <v>483</v>
      </c>
      <c r="H101" s="86" t="s">
        <v>532</v>
      </c>
      <c r="I101" s="86" t="s">
        <v>356</v>
      </c>
      <c r="J101" s="86"/>
      <c r="K101" s="96">
        <v>0.9100000000039038</v>
      </c>
      <c r="L101" s="99" t="s">
        <v>174</v>
      </c>
      <c r="M101" s="100">
        <v>3.9E-2</v>
      </c>
      <c r="N101" s="100">
        <v>1.900000000351334E-3</v>
      </c>
      <c r="O101" s="96">
        <v>11232.420848999998</v>
      </c>
      <c r="P101" s="98">
        <v>114.03</v>
      </c>
      <c r="Q101" s="86"/>
      <c r="R101" s="96">
        <v>12.808329944999999</v>
      </c>
      <c r="S101" s="97">
        <v>5.6435109085199645E-5</v>
      </c>
      <c r="T101" s="97">
        <v>1.0170967179168988E-3</v>
      </c>
      <c r="U101" s="97">
        <f>R101/'סכום נכסי הקרן'!$C$42</f>
        <v>2.9865964450392072E-4</v>
      </c>
    </row>
    <row r="102" spans="2:21" s="141" customFormat="1">
      <c r="B102" s="89" t="s">
        <v>566</v>
      </c>
      <c r="C102" s="86" t="s">
        <v>567</v>
      </c>
      <c r="D102" s="99" t="s">
        <v>130</v>
      </c>
      <c r="E102" s="99" t="s">
        <v>352</v>
      </c>
      <c r="F102" s="86" t="s">
        <v>482</v>
      </c>
      <c r="G102" s="99" t="s">
        <v>483</v>
      </c>
      <c r="H102" s="86" t="s">
        <v>532</v>
      </c>
      <c r="I102" s="86" t="s">
        <v>356</v>
      </c>
      <c r="J102" s="86"/>
      <c r="K102" s="96">
        <v>1.8600000000129719</v>
      </c>
      <c r="L102" s="99" t="s">
        <v>174</v>
      </c>
      <c r="M102" s="100">
        <v>3.9E-2</v>
      </c>
      <c r="N102" s="100">
        <v>-2.400000000240906E-3</v>
      </c>
      <c r="O102" s="96">
        <v>18131.166343000001</v>
      </c>
      <c r="P102" s="98">
        <v>119.05</v>
      </c>
      <c r="Q102" s="86"/>
      <c r="R102" s="96">
        <v>21.585154251999999</v>
      </c>
      <c r="S102" s="97">
        <v>4.5437818581193266E-5</v>
      </c>
      <c r="T102" s="97">
        <v>1.7140555903628538E-3</v>
      </c>
      <c r="U102" s="97">
        <f>R102/'סכום נכסי הקרן'!$C$42</f>
        <v>5.0331421216871319E-4</v>
      </c>
    </row>
    <row r="103" spans="2:21" s="141" customFormat="1">
      <c r="B103" s="89" t="s">
        <v>568</v>
      </c>
      <c r="C103" s="86" t="s">
        <v>569</v>
      </c>
      <c r="D103" s="99" t="s">
        <v>130</v>
      </c>
      <c r="E103" s="99" t="s">
        <v>352</v>
      </c>
      <c r="F103" s="86" t="s">
        <v>482</v>
      </c>
      <c r="G103" s="99" t="s">
        <v>483</v>
      </c>
      <c r="H103" s="86" t="s">
        <v>532</v>
      </c>
      <c r="I103" s="86" t="s">
        <v>356</v>
      </c>
      <c r="J103" s="86"/>
      <c r="K103" s="96">
        <v>4.5599999999056875</v>
      </c>
      <c r="L103" s="99" t="s">
        <v>174</v>
      </c>
      <c r="M103" s="100">
        <v>3.85E-2</v>
      </c>
      <c r="N103" s="100">
        <v>0</v>
      </c>
      <c r="O103" s="96">
        <v>17038.486088000001</v>
      </c>
      <c r="P103" s="98">
        <v>124.46</v>
      </c>
      <c r="Q103" s="86"/>
      <c r="R103" s="96">
        <v>21.206099675000001</v>
      </c>
      <c r="S103" s="97">
        <v>6.815394435200001E-5</v>
      </c>
      <c r="T103" s="97">
        <v>1.6839552441168094E-3</v>
      </c>
      <c r="U103" s="97">
        <f>R103/'סכום נכסי הקרן'!$C$42</f>
        <v>4.9447556531150938E-4</v>
      </c>
    </row>
    <row r="104" spans="2:21" s="141" customFormat="1">
      <c r="B104" s="89" t="s">
        <v>570</v>
      </c>
      <c r="C104" s="86" t="s">
        <v>571</v>
      </c>
      <c r="D104" s="99" t="s">
        <v>130</v>
      </c>
      <c r="E104" s="99" t="s">
        <v>352</v>
      </c>
      <c r="F104" s="86" t="s">
        <v>572</v>
      </c>
      <c r="G104" s="99" t="s">
        <v>360</v>
      </c>
      <c r="H104" s="86" t="s">
        <v>532</v>
      </c>
      <c r="I104" s="86" t="s">
        <v>170</v>
      </c>
      <c r="J104" s="86"/>
      <c r="K104" s="96">
        <v>1.4900000000173454</v>
      </c>
      <c r="L104" s="99" t="s">
        <v>174</v>
      </c>
      <c r="M104" s="100">
        <v>0.02</v>
      </c>
      <c r="N104" s="100">
        <v>-1.4000000002818633E-3</v>
      </c>
      <c r="O104" s="96">
        <v>17132.866996000001</v>
      </c>
      <c r="P104" s="98">
        <v>107.68</v>
      </c>
      <c r="Q104" s="86"/>
      <c r="R104" s="96">
        <v>18.448671431999998</v>
      </c>
      <c r="S104" s="97">
        <v>4.0148614052428645E-5</v>
      </c>
      <c r="T104" s="97">
        <v>1.4649906150129592E-3</v>
      </c>
      <c r="U104" s="97">
        <f>R104/'סכום נכסי הקרן'!$C$42</f>
        <v>4.3017892848721092E-4</v>
      </c>
    </row>
    <row r="105" spans="2:21" s="141" customFormat="1">
      <c r="B105" s="89" t="s">
        <v>573</v>
      </c>
      <c r="C105" s="86" t="s">
        <v>574</v>
      </c>
      <c r="D105" s="99" t="s">
        <v>130</v>
      </c>
      <c r="E105" s="99" t="s">
        <v>352</v>
      </c>
      <c r="F105" s="86" t="s">
        <v>575</v>
      </c>
      <c r="G105" s="99" t="s">
        <v>402</v>
      </c>
      <c r="H105" s="86" t="s">
        <v>532</v>
      </c>
      <c r="I105" s="86" t="s">
        <v>170</v>
      </c>
      <c r="J105" s="86"/>
      <c r="K105" s="96">
        <v>5.959999999951477</v>
      </c>
      <c r="L105" s="99" t="s">
        <v>174</v>
      </c>
      <c r="M105" s="100">
        <v>1.5800000000000002E-2</v>
      </c>
      <c r="N105" s="100">
        <v>7.6999999999056504E-3</v>
      </c>
      <c r="O105" s="96">
        <v>34428.021560000001</v>
      </c>
      <c r="P105" s="98">
        <v>107.75</v>
      </c>
      <c r="Q105" s="86"/>
      <c r="R105" s="96">
        <v>37.096191655000005</v>
      </c>
      <c r="S105" s="97">
        <v>7.6063966008274776E-5</v>
      </c>
      <c r="T105" s="97">
        <v>2.9457716143739422E-3</v>
      </c>
      <c r="U105" s="97">
        <f>R105/'סכום נכסי הקרן'!$C$42</f>
        <v>8.6499453556445781E-4</v>
      </c>
    </row>
    <row r="106" spans="2:21" s="141" customFormat="1">
      <c r="B106" s="89" t="s">
        <v>576</v>
      </c>
      <c r="C106" s="86" t="s">
        <v>577</v>
      </c>
      <c r="D106" s="99" t="s">
        <v>130</v>
      </c>
      <c r="E106" s="99" t="s">
        <v>352</v>
      </c>
      <c r="F106" s="86" t="s">
        <v>575</v>
      </c>
      <c r="G106" s="99" t="s">
        <v>402</v>
      </c>
      <c r="H106" s="86" t="s">
        <v>532</v>
      </c>
      <c r="I106" s="86" t="s">
        <v>170</v>
      </c>
      <c r="J106" s="86"/>
      <c r="K106" s="96">
        <v>6.8699999999894583</v>
      </c>
      <c r="L106" s="99" t="s">
        <v>174</v>
      </c>
      <c r="M106" s="100">
        <v>2.4E-2</v>
      </c>
      <c r="N106" s="100">
        <v>1.5400000000011096E-2</v>
      </c>
      <c r="O106" s="96">
        <v>49312.921605000003</v>
      </c>
      <c r="P106" s="98">
        <v>109.65</v>
      </c>
      <c r="Q106" s="86"/>
      <c r="R106" s="96">
        <v>54.071617711000002</v>
      </c>
      <c r="S106" s="97">
        <v>9.0602122669288475E-5</v>
      </c>
      <c r="T106" s="97">
        <v>4.2937732821119448E-3</v>
      </c>
      <c r="U106" s="97">
        <f>R106/'סכום נכסי הקרן'!$C$42</f>
        <v>1.260820902698815E-3</v>
      </c>
    </row>
    <row r="107" spans="2:21" s="141" customFormat="1">
      <c r="B107" s="89" t="s">
        <v>578</v>
      </c>
      <c r="C107" s="86" t="s">
        <v>579</v>
      </c>
      <c r="D107" s="99" t="s">
        <v>130</v>
      </c>
      <c r="E107" s="99" t="s">
        <v>352</v>
      </c>
      <c r="F107" s="86" t="s">
        <v>575</v>
      </c>
      <c r="G107" s="99" t="s">
        <v>402</v>
      </c>
      <c r="H107" s="86" t="s">
        <v>532</v>
      </c>
      <c r="I107" s="86" t="s">
        <v>170</v>
      </c>
      <c r="J107" s="86"/>
      <c r="K107" s="96">
        <v>2.8499999988169238</v>
      </c>
      <c r="L107" s="99" t="s">
        <v>174</v>
      </c>
      <c r="M107" s="100">
        <v>3.4799999999999998E-2</v>
      </c>
      <c r="N107" s="100">
        <v>2.9000000014196923E-3</v>
      </c>
      <c r="O107" s="96">
        <v>956.94888300000002</v>
      </c>
      <c r="P107" s="98">
        <v>110.41</v>
      </c>
      <c r="Q107" s="86"/>
      <c r="R107" s="96">
        <v>1.056567265</v>
      </c>
      <c r="S107" s="97">
        <v>2.0577366794202837E-6</v>
      </c>
      <c r="T107" s="97">
        <v>8.3900953684398102E-5</v>
      </c>
      <c r="U107" s="97">
        <f>R107/'סכום נכסי הקרן'!$C$42</f>
        <v>2.4636623596861892E-5</v>
      </c>
    </row>
    <row r="108" spans="2:21" s="141" customFormat="1">
      <c r="B108" s="89" t="s">
        <v>580</v>
      </c>
      <c r="C108" s="86" t="s">
        <v>581</v>
      </c>
      <c r="D108" s="99" t="s">
        <v>130</v>
      </c>
      <c r="E108" s="99" t="s">
        <v>352</v>
      </c>
      <c r="F108" s="86" t="s">
        <v>494</v>
      </c>
      <c r="G108" s="99" t="s">
        <v>483</v>
      </c>
      <c r="H108" s="86" t="s">
        <v>532</v>
      </c>
      <c r="I108" s="86" t="s">
        <v>170</v>
      </c>
      <c r="J108" s="86"/>
      <c r="K108" s="96">
        <v>1.9999999999851323</v>
      </c>
      <c r="L108" s="99" t="s">
        <v>174</v>
      </c>
      <c r="M108" s="100">
        <v>3.7499999999999999E-2</v>
      </c>
      <c r="N108" s="100">
        <v>-2.0000000003568205E-4</v>
      </c>
      <c r="O108" s="96">
        <v>56280.363713999999</v>
      </c>
      <c r="P108" s="98">
        <v>119.51</v>
      </c>
      <c r="Q108" s="86"/>
      <c r="R108" s="96">
        <v>67.260662538000005</v>
      </c>
      <c r="S108" s="97">
        <v>7.2647823555686413E-5</v>
      </c>
      <c r="T108" s="97">
        <v>5.3411021894405079E-3</v>
      </c>
      <c r="U108" s="97">
        <f>R108/'סכום נכסי הקרן'!$C$42</f>
        <v>1.5683579084046822E-3</v>
      </c>
    </row>
    <row r="109" spans="2:21" s="141" customFormat="1">
      <c r="B109" s="89" t="s">
        <v>582</v>
      </c>
      <c r="C109" s="86" t="s">
        <v>583</v>
      </c>
      <c r="D109" s="99" t="s">
        <v>130</v>
      </c>
      <c r="E109" s="99" t="s">
        <v>352</v>
      </c>
      <c r="F109" s="86" t="s">
        <v>494</v>
      </c>
      <c r="G109" s="99" t="s">
        <v>483</v>
      </c>
      <c r="H109" s="86" t="s">
        <v>532</v>
      </c>
      <c r="I109" s="86" t="s">
        <v>170</v>
      </c>
      <c r="J109" s="86"/>
      <c r="K109" s="96">
        <v>5.6599999999369484</v>
      </c>
      <c r="L109" s="99" t="s">
        <v>174</v>
      </c>
      <c r="M109" s="100">
        <v>2.4799999999999999E-2</v>
      </c>
      <c r="N109" s="100">
        <v>7.3000000000416378E-3</v>
      </c>
      <c r="O109" s="96">
        <v>29668.550219000001</v>
      </c>
      <c r="P109" s="98">
        <v>113.33</v>
      </c>
      <c r="Q109" s="86"/>
      <c r="R109" s="96">
        <v>33.623369482000001</v>
      </c>
      <c r="S109" s="97">
        <v>7.0057889603871901E-5</v>
      </c>
      <c r="T109" s="97">
        <v>2.6699982661517407E-3</v>
      </c>
      <c r="U109" s="97">
        <f>R109/'סכום נכסי הקרן'!$C$42</f>
        <v>7.8401662196703333E-4</v>
      </c>
    </row>
    <row r="110" spans="2:21" s="141" customFormat="1">
      <c r="B110" s="89" t="s">
        <v>584</v>
      </c>
      <c r="C110" s="86" t="s">
        <v>585</v>
      </c>
      <c r="D110" s="99" t="s">
        <v>130</v>
      </c>
      <c r="E110" s="99" t="s">
        <v>352</v>
      </c>
      <c r="F110" s="86" t="s">
        <v>586</v>
      </c>
      <c r="G110" s="99" t="s">
        <v>402</v>
      </c>
      <c r="H110" s="86" t="s">
        <v>532</v>
      </c>
      <c r="I110" s="86" t="s">
        <v>356</v>
      </c>
      <c r="J110" s="86"/>
      <c r="K110" s="96">
        <v>4.2700000000264104</v>
      </c>
      <c r="L110" s="99" t="s">
        <v>174</v>
      </c>
      <c r="M110" s="100">
        <v>2.8500000000000001E-2</v>
      </c>
      <c r="N110" s="100">
        <v>4.1000000000277993E-3</v>
      </c>
      <c r="O110" s="96">
        <v>74864.458266999995</v>
      </c>
      <c r="P110" s="98">
        <v>115.32</v>
      </c>
      <c r="Q110" s="86"/>
      <c r="R110" s="96">
        <v>86.333696935999996</v>
      </c>
      <c r="S110" s="97">
        <v>1.0961121268960468E-4</v>
      </c>
      <c r="T110" s="97">
        <v>6.8556728454294844E-3</v>
      </c>
      <c r="U110" s="97">
        <f>R110/'סכום נכסי הקרן'!$C$42</f>
        <v>2.0130954891336528E-3</v>
      </c>
    </row>
    <row r="111" spans="2:21" s="141" customFormat="1">
      <c r="B111" s="89" t="s">
        <v>587</v>
      </c>
      <c r="C111" s="86" t="s">
        <v>588</v>
      </c>
      <c r="D111" s="99" t="s">
        <v>130</v>
      </c>
      <c r="E111" s="99" t="s">
        <v>352</v>
      </c>
      <c r="F111" s="86" t="s">
        <v>589</v>
      </c>
      <c r="G111" s="99" t="s">
        <v>402</v>
      </c>
      <c r="H111" s="86" t="s">
        <v>532</v>
      </c>
      <c r="I111" s="86" t="s">
        <v>356</v>
      </c>
      <c r="J111" s="86"/>
      <c r="K111" s="96">
        <v>6.2699999999864131</v>
      </c>
      <c r="L111" s="99" t="s">
        <v>174</v>
      </c>
      <c r="M111" s="100">
        <v>1.3999999999999999E-2</v>
      </c>
      <c r="N111" s="100">
        <v>8.7999999998447168E-3</v>
      </c>
      <c r="O111" s="96">
        <v>29230.44</v>
      </c>
      <c r="P111" s="98">
        <v>105.75</v>
      </c>
      <c r="Q111" s="86"/>
      <c r="R111" s="96">
        <v>30.911190645999994</v>
      </c>
      <c r="S111" s="97">
        <v>1.1526198738170346E-4</v>
      </c>
      <c r="T111" s="97">
        <v>2.4546268473684403E-3</v>
      </c>
      <c r="U111" s="97">
        <f>R111/'סכום נכסי הקרן'!$C$42</f>
        <v>7.2077509317529354E-4</v>
      </c>
    </row>
    <row r="112" spans="2:21" s="141" customFormat="1">
      <c r="B112" s="89" t="s">
        <v>590</v>
      </c>
      <c r="C112" s="86" t="s">
        <v>591</v>
      </c>
      <c r="D112" s="99" t="s">
        <v>130</v>
      </c>
      <c r="E112" s="99" t="s">
        <v>352</v>
      </c>
      <c r="F112" s="86" t="s">
        <v>365</v>
      </c>
      <c r="G112" s="99" t="s">
        <v>360</v>
      </c>
      <c r="H112" s="86" t="s">
        <v>532</v>
      </c>
      <c r="I112" s="86" t="s">
        <v>170</v>
      </c>
      <c r="J112" s="86"/>
      <c r="K112" s="96">
        <v>4.1399999999703274</v>
      </c>
      <c r="L112" s="99" t="s">
        <v>174</v>
      </c>
      <c r="M112" s="100">
        <v>1.8200000000000001E-2</v>
      </c>
      <c r="N112" s="100">
        <v>1.5999999999788059E-2</v>
      </c>
      <c r="O112" s="96">
        <f>36505.1151/50000</f>
        <v>0.73010230200000004</v>
      </c>
      <c r="P112" s="98">
        <v>5170000</v>
      </c>
      <c r="Q112" s="86"/>
      <c r="R112" s="96">
        <v>37.746291507999999</v>
      </c>
      <c r="S112" s="97">
        <f>256.879284357188%/50000</f>
        <v>5.1375856871437603E-5</v>
      </c>
      <c r="T112" s="97">
        <v>2.9973953959007969E-3</v>
      </c>
      <c r="U112" s="97">
        <f>R112/'סכום נכסי הקרן'!$C$42</f>
        <v>8.801533105041074E-4</v>
      </c>
    </row>
    <row r="113" spans="2:21" s="141" customFormat="1">
      <c r="B113" s="89" t="s">
        <v>592</v>
      </c>
      <c r="C113" s="86" t="s">
        <v>593</v>
      </c>
      <c r="D113" s="99" t="s">
        <v>130</v>
      </c>
      <c r="E113" s="99" t="s">
        <v>352</v>
      </c>
      <c r="F113" s="86" t="s">
        <v>365</v>
      </c>
      <c r="G113" s="99" t="s">
        <v>360</v>
      </c>
      <c r="H113" s="86" t="s">
        <v>532</v>
      </c>
      <c r="I113" s="86" t="s">
        <v>170</v>
      </c>
      <c r="J113" s="86"/>
      <c r="K113" s="96">
        <v>3.4100000000296391</v>
      </c>
      <c r="L113" s="99" t="s">
        <v>174</v>
      </c>
      <c r="M113" s="100">
        <v>1.06E-2</v>
      </c>
      <c r="N113" s="100">
        <v>1.2600000000021956E-2</v>
      </c>
      <c r="O113" s="96">
        <f>44522.59365/50000</f>
        <v>0.89045187300000006</v>
      </c>
      <c r="P113" s="98">
        <v>5115110</v>
      </c>
      <c r="Q113" s="86"/>
      <c r="R113" s="96">
        <v>45.547595764999997</v>
      </c>
      <c r="S113" s="97">
        <f>327.878294793431%/50000</f>
        <v>6.5575658958686196E-5</v>
      </c>
      <c r="T113" s="97">
        <v>3.6168891932450245E-3</v>
      </c>
      <c r="U113" s="97">
        <f>R113/'סכום נכסי הקרן'!$C$42</f>
        <v>1.0620610819362512E-3</v>
      </c>
    </row>
    <row r="114" spans="2:21" s="141" customFormat="1">
      <c r="B114" s="89" t="s">
        <v>594</v>
      </c>
      <c r="C114" s="86" t="s">
        <v>595</v>
      </c>
      <c r="D114" s="99" t="s">
        <v>130</v>
      </c>
      <c r="E114" s="99" t="s">
        <v>352</v>
      </c>
      <c r="F114" s="86" t="s">
        <v>365</v>
      </c>
      <c r="G114" s="99" t="s">
        <v>360</v>
      </c>
      <c r="H114" s="86" t="s">
        <v>532</v>
      </c>
      <c r="I114" s="86" t="s">
        <v>170</v>
      </c>
      <c r="J114" s="86"/>
      <c r="K114" s="96">
        <v>5.2600000000520222</v>
      </c>
      <c r="L114" s="99" t="s">
        <v>174</v>
      </c>
      <c r="M114" s="100">
        <v>1.89E-2</v>
      </c>
      <c r="N114" s="100">
        <v>1.8500000000061932E-2</v>
      </c>
      <c r="O114" s="96">
        <f>40276.93125/50000</f>
        <v>0.80553862500000006</v>
      </c>
      <c r="P114" s="98">
        <v>5011240</v>
      </c>
      <c r="Q114" s="86"/>
      <c r="R114" s="96">
        <v>40.367472414999995</v>
      </c>
      <c r="S114" s="97">
        <f>287.692366071429%/50000</f>
        <v>5.7538473214285794E-5</v>
      </c>
      <c r="T114" s="97">
        <v>3.2055407598181956E-3</v>
      </c>
      <c r="U114" s="97">
        <f>R114/'סכום נכסי הקרן'!$C$42</f>
        <v>9.4127298506173243E-4</v>
      </c>
    </row>
    <row r="115" spans="2:21" s="141" customFormat="1">
      <c r="B115" s="89" t="s">
        <v>596</v>
      </c>
      <c r="C115" s="86" t="s">
        <v>597</v>
      </c>
      <c r="D115" s="99" t="s">
        <v>130</v>
      </c>
      <c r="E115" s="99" t="s">
        <v>352</v>
      </c>
      <c r="F115" s="86" t="s">
        <v>505</v>
      </c>
      <c r="G115" s="99" t="s">
        <v>402</v>
      </c>
      <c r="H115" s="86" t="s">
        <v>532</v>
      </c>
      <c r="I115" s="86" t="s">
        <v>356</v>
      </c>
      <c r="J115" s="86"/>
      <c r="K115" s="96">
        <v>2.2099999999914122</v>
      </c>
      <c r="L115" s="99" t="s">
        <v>174</v>
      </c>
      <c r="M115" s="100">
        <v>4.9000000000000002E-2</v>
      </c>
      <c r="N115" s="100">
        <v>2.5999999999251349E-3</v>
      </c>
      <c r="O115" s="96">
        <v>38895.804611</v>
      </c>
      <c r="P115" s="98">
        <v>116.76</v>
      </c>
      <c r="Q115" s="86"/>
      <c r="R115" s="96">
        <v>45.414742058999998</v>
      </c>
      <c r="S115" s="97">
        <v>5.84887638176019E-5</v>
      </c>
      <c r="T115" s="97">
        <v>3.6063394128352496E-3</v>
      </c>
      <c r="U115" s="97">
        <f>R115/'סכום נכסי הקרן'!$C$42</f>
        <v>1.0589632510109573E-3</v>
      </c>
    </row>
    <row r="116" spans="2:21" s="141" customFormat="1">
      <c r="B116" s="89" t="s">
        <v>598</v>
      </c>
      <c r="C116" s="86" t="s">
        <v>599</v>
      </c>
      <c r="D116" s="99" t="s">
        <v>130</v>
      </c>
      <c r="E116" s="99" t="s">
        <v>352</v>
      </c>
      <c r="F116" s="86" t="s">
        <v>505</v>
      </c>
      <c r="G116" s="99" t="s">
        <v>402</v>
      </c>
      <c r="H116" s="86" t="s">
        <v>532</v>
      </c>
      <c r="I116" s="86" t="s">
        <v>356</v>
      </c>
      <c r="J116" s="86"/>
      <c r="K116" s="96">
        <v>2.0999999999932539</v>
      </c>
      <c r="L116" s="99" t="s">
        <v>174</v>
      </c>
      <c r="M116" s="100">
        <v>5.8499999999999996E-2</v>
      </c>
      <c r="N116" s="100">
        <v>0</v>
      </c>
      <c r="O116" s="96">
        <v>23827.510754999999</v>
      </c>
      <c r="P116" s="98">
        <v>124.43</v>
      </c>
      <c r="Q116" s="86"/>
      <c r="R116" s="96">
        <v>29.648571852</v>
      </c>
      <c r="S116" s="97">
        <v>2.5279143689639088E-5</v>
      </c>
      <c r="T116" s="97">
        <v>2.354363547088695E-3</v>
      </c>
      <c r="U116" s="97">
        <f>R116/'סכום נכסי הקרן'!$C$42</f>
        <v>6.9133384035160181E-4</v>
      </c>
    </row>
    <row r="117" spans="2:21" s="141" customFormat="1">
      <c r="B117" s="89" t="s">
        <v>600</v>
      </c>
      <c r="C117" s="86" t="s">
        <v>601</v>
      </c>
      <c r="D117" s="99" t="s">
        <v>130</v>
      </c>
      <c r="E117" s="99" t="s">
        <v>352</v>
      </c>
      <c r="F117" s="86" t="s">
        <v>505</v>
      </c>
      <c r="G117" s="99" t="s">
        <v>402</v>
      </c>
      <c r="H117" s="86" t="s">
        <v>532</v>
      </c>
      <c r="I117" s="86" t="s">
        <v>356</v>
      </c>
      <c r="J117" s="86"/>
      <c r="K117" s="96">
        <v>6.9700000000437612</v>
      </c>
      <c r="L117" s="99" t="s">
        <v>174</v>
      </c>
      <c r="M117" s="100">
        <v>2.2499999999999999E-2</v>
      </c>
      <c r="N117" s="100">
        <v>1.6400000000250065E-2</v>
      </c>
      <c r="O117" s="96">
        <v>21793.938379000003</v>
      </c>
      <c r="P117" s="98">
        <v>107.26</v>
      </c>
      <c r="Q117" s="96">
        <v>0.60251727700000002</v>
      </c>
      <c r="R117" s="96">
        <v>23.993659635</v>
      </c>
      <c r="S117" s="97">
        <v>1.2133732195834676E-4</v>
      </c>
      <c r="T117" s="97">
        <v>1.905312602842515E-3</v>
      </c>
      <c r="U117" s="97">
        <f>R117/'סכום נכסי הקרן'!$C$42</f>
        <v>5.5947480176637282E-4</v>
      </c>
    </row>
    <row r="118" spans="2:21" s="141" customFormat="1">
      <c r="B118" s="89" t="s">
        <v>602</v>
      </c>
      <c r="C118" s="86" t="s">
        <v>603</v>
      </c>
      <c r="D118" s="99" t="s">
        <v>130</v>
      </c>
      <c r="E118" s="99" t="s">
        <v>352</v>
      </c>
      <c r="F118" s="86" t="s">
        <v>516</v>
      </c>
      <c r="G118" s="99" t="s">
        <v>483</v>
      </c>
      <c r="H118" s="86" t="s">
        <v>532</v>
      </c>
      <c r="I118" s="86" t="s">
        <v>170</v>
      </c>
      <c r="J118" s="86"/>
      <c r="K118" s="96">
        <v>1.9800000000206166</v>
      </c>
      <c r="L118" s="99" t="s">
        <v>174</v>
      </c>
      <c r="M118" s="100">
        <v>4.0500000000000001E-2</v>
      </c>
      <c r="N118" s="100">
        <v>-2.2999999997766517E-3</v>
      </c>
      <c r="O118" s="96">
        <v>4225.6452079999999</v>
      </c>
      <c r="P118" s="98">
        <v>132.79</v>
      </c>
      <c r="Q118" s="96">
        <v>5.5860348249999996</v>
      </c>
      <c r="R118" s="96">
        <v>11.641018462</v>
      </c>
      <c r="S118" s="97">
        <v>7.7469847045407868E-5</v>
      </c>
      <c r="T118" s="97">
        <v>9.244016762335385E-4</v>
      </c>
      <c r="U118" s="97">
        <f>R118/'סכום נכסי הקרן'!$C$42</f>
        <v>2.7144073040386517E-4</v>
      </c>
    </row>
    <row r="119" spans="2:21" s="141" customFormat="1">
      <c r="B119" s="89" t="s">
        <v>604</v>
      </c>
      <c r="C119" s="86" t="s">
        <v>605</v>
      </c>
      <c r="D119" s="99" t="s">
        <v>130</v>
      </c>
      <c r="E119" s="99" t="s">
        <v>352</v>
      </c>
      <c r="F119" s="86" t="s">
        <v>606</v>
      </c>
      <c r="G119" s="99" t="s">
        <v>402</v>
      </c>
      <c r="H119" s="86" t="s">
        <v>532</v>
      </c>
      <c r="I119" s="86" t="s">
        <v>170</v>
      </c>
      <c r="J119" s="86"/>
      <c r="K119" s="96">
        <v>7.6699999999649595</v>
      </c>
      <c r="L119" s="99" t="s">
        <v>174</v>
      </c>
      <c r="M119" s="100">
        <v>1.9599999999999999E-2</v>
      </c>
      <c r="N119" s="100">
        <v>1.3899999999842922E-2</v>
      </c>
      <c r="O119" s="96">
        <v>38633.304410999997</v>
      </c>
      <c r="P119" s="98">
        <v>107.11</v>
      </c>
      <c r="Q119" s="86"/>
      <c r="R119" s="96">
        <v>41.380134534999996</v>
      </c>
      <c r="S119" s="97">
        <v>5.2468692435415307E-5</v>
      </c>
      <c r="T119" s="97">
        <v>3.2859552496879575E-3</v>
      </c>
      <c r="U119" s="97">
        <f>R119/'סכום נכסי הקרן'!$C$42</f>
        <v>9.6488584560330923E-4</v>
      </c>
    </row>
    <row r="120" spans="2:21" s="141" customFormat="1">
      <c r="B120" s="89" t="s">
        <v>607</v>
      </c>
      <c r="C120" s="86" t="s">
        <v>608</v>
      </c>
      <c r="D120" s="99" t="s">
        <v>130</v>
      </c>
      <c r="E120" s="99" t="s">
        <v>352</v>
      </c>
      <c r="F120" s="86" t="s">
        <v>606</v>
      </c>
      <c r="G120" s="99" t="s">
        <v>402</v>
      </c>
      <c r="H120" s="86" t="s">
        <v>532</v>
      </c>
      <c r="I120" s="86" t="s">
        <v>170</v>
      </c>
      <c r="J120" s="86"/>
      <c r="K120" s="96">
        <v>3.5099999999013765</v>
      </c>
      <c r="L120" s="99" t="s">
        <v>174</v>
      </c>
      <c r="M120" s="100">
        <v>2.75E-2</v>
      </c>
      <c r="N120" s="100">
        <v>1.7000000002380599E-3</v>
      </c>
      <c r="O120" s="96">
        <v>10376.50215</v>
      </c>
      <c r="P120" s="98">
        <v>113.35</v>
      </c>
      <c r="Q120" s="86"/>
      <c r="R120" s="96">
        <v>11.761765015999998</v>
      </c>
      <c r="S120" s="97">
        <v>2.2850679191897266E-5</v>
      </c>
      <c r="T120" s="97">
        <v>9.3399003976731172E-4</v>
      </c>
      <c r="U120" s="97">
        <f>R120/'סכום נכסי הקרן'!$C$42</f>
        <v>2.7425625147863188E-4</v>
      </c>
    </row>
    <row r="121" spans="2:21" s="141" customFormat="1">
      <c r="B121" s="89" t="s">
        <v>609</v>
      </c>
      <c r="C121" s="86" t="s">
        <v>610</v>
      </c>
      <c r="D121" s="99" t="s">
        <v>130</v>
      </c>
      <c r="E121" s="99" t="s">
        <v>352</v>
      </c>
      <c r="F121" s="86" t="s">
        <v>386</v>
      </c>
      <c r="G121" s="99" t="s">
        <v>360</v>
      </c>
      <c r="H121" s="86" t="s">
        <v>532</v>
      </c>
      <c r="I121" s="86" t="s">
        <v>170</v>
      </c>
      <c r="J121" s="86"/>
      <c r="K121" s="96">
        <v>3.750000000022979</v>
      </c>
      <c r="L121" s="99" t="s">
        <v>174</v>
      </c>
      <c r="M121" s="100">
        <v>1.4199999999999999E-2</v>
      </c>
      <c r="N121" s="100">
        <v>1.0900000000074845E-2</v>
      </c>
      <c r="O121" s="96">
        <f>73294.53795/50000</f>
        <v>1.4658907589999999</v>
      </c>
      <c r="P121" s="98">
        <v>5195190</v>
      </c>
      <c r="Q121" s="86"/>
      <c r="R121" s="96">
        <v>76.155809527000002</v>
      </c>
      <c r="S121" s="97">
        <f>345.843146085972%/50000</f>
        <v>6.9168629217194406E-5</v>
      </c>
      <c r="T121" s="97">
        <v>6.047456948160012E-3</v>
      </c>
      <c r="U121" s="97">
        <f>R121/'סכום נכסי הקרן'!$C$42</f>
        <v>1.7757714782418591E-3</v>
      </c>
    </row>
    <row r="122" spans="2:21" s="141" customFormat="1">
      <c r="B122" s="89" t="s">
        <v>611</v>
      </c>
      <c r="C122" s="86" t="s">
        <v>612</v>
      </c>
      <c r="D122" s="99" t="s">
        <v>130</v>
      </c>
      <c r="E122" s="99" t="s">
        <v>352</v>
      </c>
      <c r="F122" s="86" t="s">
        <v>386</v>
      </c>
      <c r="G122" s="99" t="s">
        <v>360</v>
      </c>
      <c r="H122" s="86" t="s">
        <v>532</v>
      </c>
      <c r="I122" s="86" t="s">
        <v>170</v>
      </c>
      <c r="J122" s="86"/>
      <c r="K122" s="96">
        <v>4.3500000000135914</v>
      </c>
      <c r="L122" s="99" t="s">
        <v>174</v>
      </c>
      <c r="M122" s="100">
        <v>1.5900000000000001E-2</v>
      </c>
      <c r="N122" s="100">
        <v>1.3800000000126857E-2</v>
      </c>
      <c r="O122" s="96">
        <f>53468.81085/50000</f>
        <v>1.0693762170000001</v>
      </c>
      <c r="P122" s="98">
        <v>5160000</v>
      </c>
      <c r="Q122" s="86"/>
      <c r="R122" s="96">
        <v>55.179814935000003</v>
      </c>
      <c r="S122" s="97">
        <f>357.173085170341%/50000</f>
        <v>7.1434617034068189E-5</v>
      </c>
      <c r="T122" s="97">
        <v>4.3817741193932355E-3</v>
      </c>
      <c r="U122" s="97">
        <f>R122/'סכום נכסי הקרן'!$C$42</f>
        <v>1.2866614135524001E-3</v>
      </c>
    </row>
    <row r="123" spans="2:21" s="141" customFormat="1">
      <c r="B123" s="89" t="s">
        <v>613</v>
      </c>
      <c r="C123" s="86" t="s">
        <v>614</v>
      </c>
      <c r="D123" s="99" t="s">
        <v>130</v>
      </c>
      <c r="E123" s="99" t="s">
        <v>352</v>
      </c>
      <c r="F123" s="86" t="s">
        <v>615</v>
      </c>
      <c r="G123" s="99" t="s">
        <v>616</v>
      </c>
      <c r="H123" s="86" t="s">
        <v>532</v>
      </c>
      <c r="I123" s="86" t="s">
        <v>356</v>
      </c>
      <c r="J123" s="86"/>
      <c r="K123" s="96">
        <v>4.760000000048195</v>
      </c>
      <c r="L123" s="99" t="s">
        <v>174</v>
      </c>
      <c r="M123" s="100">
        <v>1.9400000000000001E-2</v>
      </c>
      <c r="N123" s="100">
        <v>4.4000000001204864E-3</v>
      </c>
      <c r="O123" s="96">
        <v>39270.56439</v>
      </c>
      <c r="P123" s="98">
        <v>109.9</v>
      </c>
      <c r="Q123" s="86"/>
      <c r="R123" s="96">
        <v>43.158347642000003</v>
      </c>
      <c r="S123" s="97">
        <v>6.5209862613677949E-5</v>
      </c>
      <c r="T123" s="97">
        <v>3.4271613805928335E-3</v>
      </c>
      <c r="U123" s="97">
        <f>R123/'סכום נכסי הקרן'!$C$42</f>
        <v>1.0063495256200901E-3</v>
      </c>
    </row>
    <row r="124" spans="2:21" s="141" customFormat="1">
      <c r="B124" s="89" t="s">
        <v>617</v>
      </c>
      <c r="C124" s="86" t="s">
        <v>618</v>
      </c>
      <c r="D124" s="99" t="s">
        <v>130</v>
      </c>
      <c r="E124" s="99" t="s">
        <v>352</v>
      </c>
      <c r="F124" s="86" t="s">
        <v>615</v>
      </c>
      <c r="G124" s="99" t="s">
        <v>616</v>
      </c>
      <c r="H124" s="86" t="s">
        <v>532</v>
      </c>
      <c r="I124" s="86" t="s">
        <v>356</v>
      </c>
      <c r="J124" s="86"/>
      <c r="K124" s="96">
        <v>6.2200000000052489</v>
      </c>
      <c r="L124" s="99" t="s">
        <v>174</v>
      </c>
      <c r="M124" s="100">
        <v>1.23E-2</v>
      </c>
      <c r="N124" s="100">
        <v>8.2000000000337445E-3</v>
      </c>
      <c r="O124" s="96">
        <v>101751.790582</v>
      </c>
      <c r="P124" s="98">
        <v>104.84</v>
      </c>
      <c r="Q124" s="86"/>
      <c r="R124" s="96">
        <v>106.676574452</v>
      </c>
      <c r="S124" s="97">
        <v>6.9713013927969741E-5</v>
      </c>
      <c r="T124" s="97">
        <v>8.4710804780682818E-3</v>
      </c>
      <c r="U124" s="97">
        <f>R124/'סכום נכסי הקרן'!$C$42</f>
        <v>2.4874427766570428E-3</v>
      </c>
    </row>
    <row r="125" spans="2:21" s="141" customFormat="1">
      <c r="B125" s="89" t="s">
        <v>619</v>
      </c>
      <c r="C125" s="86" t="s">
        <v>620</v>
      </c>
      <c r="D125" s="99" t="s">
        <v>130</v>
      </c>
      <c r="E125" s="99" t="s">
        <v>352</v>
      </c>
      <c r="F125" s="86" t="s">
        <v>621</v>
      </c>
      <c r="G125" s="99" t="s">
        <v>483</v>
      </c>
      <c r="H125" s="86" t="s">
        <v>532</v>
      </c>
      <c r="I125" s="86" t="s">
        <v>170</v>
      </c>
      <c r="J125" s="86"/>
      <c r="K125" s="96">
        <v>0.24999999999457112</v>
      </c>
      <c r="L125" s="99" t="s">
        <v>174</v>
      </c>
      <c r="M125" s="100">
        <v>3.6000000000000004E-2</v>
      </c>
      <c r="N125" s="100">
        <v>-1.2099999999971769E-2</v>
      </c>
      <c r="O125" s="96">
        <v>41681.488605999999</v>
      </c>
      <c r="P125" s="98">
        <v>110.48</v>
      </c>
      <c r="Q125" s="86"/>
      <c r="R125" s="96">
        <v>46.049709352999997</v>
      </c>
      <c r="S125" s="97">
        <v>1.007500111333488E-4</v>
      </c>
      <c r="T125" s="97">
        <v>3.6567615329309365E-3</v>
      </c>
      <c r="U125" s="97">
        <f>R125/'סכום נכסי הקרן'!$C$42</f>
        <v>1.0737691708390677E-3</v>
      </c>
    </row>
    <row r="126" spans="2:21" s="141" customFormat="1">
      <c r="B126" s="89" t="s">
        <v>622</v>
      </c>
      <c r="C126" s="86" t="s">
        <v>623</v>
      </c>
      <c r="D126" s="99" t="s">
        <v>130</v>
      </c>
      <c r="E126" s="99" t="s">
        <v>352</v>
      </c>
      <c r="F126" s="86" t="s">
        <v>621</v>
      </c>
      <c r="G126" s="99" t="s">
        <v>483</v>
      </c>
      <c r="H126" s="86" t="s">
        <v>532</v>
      </c>
      <c r="I126" s="86" t="s">
        <v>170</v>
      </c>
      <c r="J126" s="86"/>
      <c r="K126" s="96">
        <v>6.8200000001418015</v>
      </c>
      <c r="L126" s="99" t="s">
        <v>174</v>
      </c>
      <c r="M126" s="100">
        <v>2.2499999999999999E-2</v>
      </c>
      <c r="N126" s="100">
        <v>8.7000000002177245E-3</v>
      </c>
      <c r="O126" s="96">
        <v>15813.86291</v>
      </c>
      <c r="P126" s="98">
        <v>113.27</v>
      </c>
      <c r="Q126" s="86"/>
      <c r="R126" s="96">
        <v>17.912362303000002</v>
      </c>
      <c r="S126" s="97">
        <v>3.8653725817975869E-5</v>
      </c>
      <c r="T126" s="97">
        <v>1.4224028414907986E-3</v>
      </c>
      <c r="U126" s="97">
        <f>R126/'סכום נכסי הקרן'!$C$42</f>
        <v>4.1767348129002397E-4</v>
      </c>
    </row>
    <row r="127" spans="2:21" s="141" customFormat="1">
      <c r="B127" s="89" t="s">
        <v>624</v>
      </c>
      <c r="C127" s="86" t="s">
        <v>625</v>
      </c>
      <c r="D127" s="99" t="s">
        <v>130</v>
      </c>
      <c r="E127" s="99" t="s">
        <v>352</v>
      </c>
      <c r="F127" s="86" t="s">
        <v>626</v>
      </c>
      <c r="G127" s="99" t="s">
        <v>383</v>
      </c>
      <c r="H127" s="86" t="s">
        <v>532</v>
      </c>
      <c r="I127" s="86" t="s">
        <v>356</v>
      </c>
      <c r="J127" s="86"/>
      <c r="K127" s="96">
        <v>1.9999999999758509</v>
      </c>
      <c r="L127" s="99" t="s">
        <v>174</v>
      </c>
      <c r="M127" s="100">
        <v>2.1499999999999998E-2</v>
      </c>
      <c r="N127" s="100">
        <v>3.7000000000458832E-3</v>
      </c>
      <c r="O127" s="96">
        <v>36538.049999999996</v>
      </c>
      <c r="P127" s="98">
        <v>105.7</v>
      </c>
      <c r="Q127" s="96">
        <v>2.703562121</v>
      </c>
      <c r="R127" s="96">
        <v>41.409527813000004</v>
      </c>
      <c r="S127" s="97">
        <v>4.4561812464784329E-5</v>
      </c>
      <c r="T127" s="97">
        <v>3.2882893406046497E-3</v>
      </c>
      <c r="U127" s="97">
        <f>R127/'סכום נכסי הקרן'!$C$42</f>
        <v>9.6557122660114294E-4</v>
      </c>
    </row>
    <row r="128" spans="2:21" s="141" customFormat="1">
      <c r="B128" s="89" t="s">
        <v>627</v>
      </c>
      <c r="C128" s="86" t="s">
        <v>628</v>
      </c>
      <c r="D128" s="99" t="s">
        <v>130</v>
      </c>
      <c r="E128" s="99" t="s">
        <v>352</v>
      </c>
      <c r="F128" s="86" t="s">
        <v>626</v>
      </c>
      <c r="G128" s="99" t="s">
        <v>383</v>
      </c>
      <c r="H128" s="86" t="s">
        <v>532</v>
      </c>
      <c r="I128" s="86" t="s">
        <v>356</v>
      </c>
      <c r="J128" s="86"/>
      <c r="K128" s="96">
        <v>3.5099999999880764</v>
      </c>
      <c r="L128" s="99" t="s">
        <v>174</v>
      </c>
      <c r="M128" s="100">
        <v>1.8000000000000002E-2</v>
      </c>
      <c r="N128" s="100">
        <v>6.0000000000627555E-3</v>
      </c>
      <c r="O128" s="96">
        <v>29953.002445999999</v>
      </c>
      <c r="P128" s="98">
        <v>106.4</v>
      </c>
      <c r="Q128" s="86"/>
      <c r="R128" s="96">
        <v>31.869995038000003</v>
      </c>
      <c r="S128" s="97">
        <v>3.8433907197769593E-5</v>
      </c>
      <c r="T128" s="97">
        <v>2.5307645487249084E-3</v>
      </c>
      <c r="U128" s="97">
        <f>R128/'סכום נכסי הקרן'!$C$42</f>
        <v>7.4313212021107078E-4</v>
      </c>
    </row>
    <row r="129" spans="2:21" s="141" customFormat="1">
      <c r="B129" s="89" t="s">
        <v>629</v>
      </c>
      <c r="C129" s="86" t="s">
        <v>630</v>
      </c>
      <c r="D129" s="99" t="s">
        <v>130</v>
      </c>
      <c r="E129" s="99" t="s">
        <v>352</v>
      </c>
      <c r="F129" s="86" t="s">
        <v>631</v>
      </c>
      <c r="G129" s="99" t="s">
        <v>360</v>
      </c>
      <c r="H129" s="86" t="s">
        <v>632</v>
      </c>
      <c r="I129" s="86" t="s">
        <v>170</v>
      </c>
      <c r="J129" s="86"/>
      <c r="K129" s="96">
        <v>1.4999999998066351</v>
      </c>
      <c r="L129" s="99" t="s">
        <v>174</v>
      </c>
      <c r="M129" s="100">
        <v>4.1500000000000002E-2</v>
      </c>
      <c r="N129" s="100">
        <v>-1.7999999994585787E-3</v>
      </c>
      <c r="O129" s="96">
        <v>1480.5117549999998</v>
      </c>
      <c r="P129" s="98">
        <v>112.07</v>
      </c>
      <c r="Q129" s="96">
        <v>0.87586255200000007</v>
      </c>
      <c r="R129" s="96">
        <v>2.5857862229999999</v>
      </c>
      <c r="S129" s="97">
        <v>1.1070804790541837E-5</v>
      </c>
      <c r="T129" s="97">
        <v>2.0533470733042036E-4</v>
      </c>
      <c r="U129" s="97">
        <f>R129/'סכום נכסי הקרן'!$C$42</f>
        <v>6.0294355114250291E-5</v>
      </c>
    </row>
    <row r="130" spans="2:21" s="141" customFormat="1">
      <c r="B130" s="89" t="s">
        <v>633</v>
      </c>
      <c r="C130" s="86" t="s">
        <v>634</v>
      </c>
      <c r="D130" s="99" t="s">
        <v>130</v>
      </c>
      <c r="E130" s="99" t="s">
        <v>352</v>
      </c>
      <c r="F130" s="86" t="s">
        <v>635</v>
      </c>
      <c r="G130" s="99" t="s">
        <v>383</v>
      </c>
      <c r="H130" s="86" t="s">
        <v>632</v>
      </c>
      <c r="I130" s="86" t="s">
        <v>356</v>
      </c>
      <c r="J130" s="86"/>
      <c r="K130" s="96">
        <v>2.6299999999718113</v>
      </c>
      <c r="L130" s="99" t="s">
        <v>174</v>
      </c>
      <c r="M130" s="100">
        <v>3.15E-2</v>
      </c>
      <c r="N130" s="100">
        <v>1.9499999999580978E-2</v>
      </c>
      <c r="O130" s="96">
        <v>24918.431260000001</v>
      </c>
      <c r="P130" s="98">
        <v>105.35</v>
      </c>
      <c r="Q130" s="86"/>
      <c r="R130" s="96">
        <v>26.251566697999998</v>
      </c>
      <c r="S130" s="97">
        <v>5.2498206605667719E-5</v>
      </c>
      <c r="T130" s="97">
        <v>2.0846107527964963E-3</v>
      </c>
      <c r="U130" s="97">
        <f>R130/'סכום נכסי הקרן'!$C$42</f>
        <v>6.1212379844698356E-4</v>
      </c>
    </row>
    <row r="131" spans="2:21" s="141" customFormat="1">
      <c r="B131" s="89" t="s">
        <v>636</v>
      </c>
      <c r="C131" s="86" t="s">
        <v>637</v>
      </c>
      <c r="D131" s="99" t="s">
        <v>130</v>
      </c>
      <c r="E131" s="99" t="s">
        <v>352</v>
      </c>
      <c r="F131" s="86" t="s">
        <v>635</v>
      </c>
      <c r="G131" s="99" t="s">
        <v>383</v>
      </c>
      <c r="H131" s="86" t="s">
        <v>632</v>
      </c>
      <c r="I131" s="86" t="s">
        <v>356</v>
      </c>
      <c r="J131" s="86"/>
      <c r="K131" s="96">
        <v>1.7999999999272047</v>
      </c>
      <c r="L131" s="99" t="s">
        <v>174</v>
      </c>
      <c r="M131" s="100">
        <v>2.8500000000000001E-2</v>
      </c>
      <c r="N131" s="100">
        <v>1.059999999961176E-2</v>
      </c>
      <c r="O131" s="96">
        <v>15490.165016999999</v>
      </c>
      <c r="P131" s="98">
        <v>106.42</v>
      </c>
      <c r="Q131" s="86"/>
      <c r="R131" s="96">
        <v>16.484632344000001</v>
      </c>
      <c r="S131" s="97">
        <v>5.3115202653770469E-5</v>
      </c>
      <c r="T131" s="97">
        <v>1.3090282281254238E-3</v>
      </c>
      <c r="U131" s="97">
        <f>R131/'סכום נכסי הקרן'!$C$42</f>
        <v>3.8438223068720876E-4</v>
      </c>
    </row>
    <row r="132" spans="2:21" s="141" customFormat="1">
      <c r="B132" s="89" t="s">
        <v>638</v>
      </c>
      <c r="C132" s="86" t="s">
        <v>639</v>
      </c>
      <c r="D132" s="99" t="s">
        <v>130</v>
      </c>
      <c r="E132" s="99" t="s">
        <v>352</v>
      </c>
      <c r="F132" s="86" t="s">
        <v>640</v>
      </c>
      <c r="G132" s="99" t="s">
        <v>402</v>
      </c>
      <c r="H132" s="86" t="s">
        <v>632</v>
      </c>
      <c r="I132" s="86" t="s">
        <v>170</v>
      </c>
      <c r="J132" s="86"/>
      <c r="K132" s="96">
        <v>5.0499999999376115</v>
      </c>
      <c r="L132" s="99" t="s">
        <v>174</v>
      </c>
      <c r="M132" s="100">
        <v>2.5000000000000001E-2</v>
      </c>
      <c r="N132" s="100">
        <v>1.1799999999556353E-2</v>
      </c>
      <c r="O132" s="96">
        <v>13152.655954</v>
      </c>
      <c r="P132" s="98">
        <v>109.68</v>
      </c>
      <c r="Q132" s="86"/>
      <c r="R132" s="96">
        <v>14.425832998000001</v>
      </c>
      <c r="S132" s="97">
        <v>5.5009950582933773E-5</v>
      </c>
      <c r="T132" s="97">
        <v>1.1455410235751151E-3</v>
      </c>
      <c r="U132" s="97">
        <f>R132/'סכום נכסי הקרן'!$C$42</f>
        <v>3.3637595013216292E-4</v>
      </c>
    </row>
    <row r="133" spans="2:21" s="141" customFormat="1">
      <c r="B133" s="89" t="s">
        <v>641</v>
      </c>
      <c r="C133" s="86" t="s">
        <v>642</v>
      </c>
      <c r="D133" s="99" t="s">
        <v>130</v>
      </c>
      <c r="E133" s="99" t="s">
        <v>352</v>
      </c>
      <c r="F133" s="86" t="s">
        <v>640</v>
      </c>
      <c r="G133" s="99" t="s">
        <v>402</v>
      </c>
      <c r="H133" s="86" t="s">
        <v>632</v>
      </c>
      <c r="I133" s="86" t="s">
        <v>170</v>
      </c>
      <c r="J133" s="86"/>
      <c r="K133" s="96">
        <v>7.1299999999863912</v>
      </c>
      <c r="L133" s="99" t="s">
        <v>174</v>
      </c>
      <c r="M133" s="100">
        <v>1.9E-2</v>
      </c>
      <c r="N133" s="100">
        <v>1.8799999999946894E-2</v>
      </c>
      <c r="O133" s="96">
        <v>29450.350802000001</v>
      </c>
      <c r="P133" s="98">
        <v>102.3</v>
      </c>
      <c r="Q133" s="86"/>
      <c r="R133" s="96">
        <v>30.127708956999999</v>
      </c>
      <c r="S133" s="97">
        <v>1.1887297172431163E-4</v>
      </c>
      <c r="T133" s="97">
        <v>2.392411347154772E-3</v>
      </c>
      <c r="U133" s="97">
        <f>R133/'סכום נכסי הקרן'!$C$42</f>
        <v>7.0250617258089444E-4</v>
      </c>
    </row>
    <row r="134" spans="2:21" s="141" customFormat="1">
      <c r="B134" s="89" t="s">
        <v>643</v>
      </c>
      <c r="C134" s="86" t="s">
        <v>644</v>
      </c>
      <c r="D134" s="99" t="s">
        <v>130</v>
      </c>
      <c r="E134" s="99" t="s">
        <v>352</v>
      </c>
      <c r="F134" s="86" t="s">
        <v>645</v>
      </c>
      <c r="G134" s="99" t="s">
        <v>402</v>
      </c>
      <c r="H134" s="86" t="s">
        <v>632</v>
      </c>
      <c r="I134" s="86" t="s">
        <v>170</v>
      </c>
      <c r="J134" s="86"/>
      <c r="K134" s="96">
        <v>1.5100000000198517</v>
      </c>
      <c r="L134" s="99" t="s">
        <v>174</v>
      </c>
      <c r="M134" s="100">
        <v>4.5999999999999999E-2</v>
      </c>
      <c r="N134" s="100">
        <v>-1.2000000002552369E-3</v>
      </c>
      <c r="O134" s="96">
        <v>6883.865130000001</v>
      </c>
      <c r="P134" s="98">
        <v>130.97</v>
      </c>
      <c r="Q134" s="96">
        <v>4.7899469690000007</v>
      </c>
      <c r="R134" s="96">
        <v>14.104552472</v>
      </c>
      <c r="S134" s="97">
        <v>5.3762504564773898E-5</v>
      </c>
      <c r="T134" s="97">
        <v>1.1200284571493276E-3</v>
      </c>
      <c r="U134" s="97">
        <f>R134/'סכום נכסי הקרן'!$C$42</f>
        <v>3.2888445607374744E-4</v>
      </c>
    </row>
    <row r="135" spans="2:21" s="141" customFormat="1">
      <c r="B135" s="89" t="s">
        <v>646</v>
      </c>
      <c r="C135" s="86" t="s">
        <v>647</v>
      </c>
      <c r="D135" s="99" t="s">
        <v>130</v>
      </c>
      <c r="E135" s="99" t="s">
        <v>352</v>
      </c>
      <c r="F135" s="86" t="s">
        <v>648</v>
      </c>
      <c r="G135" s="99" t="s">
        <v>402</v>
      </c>
      <c r="H135" s="86" t="s">
        <v>632</v>
      </c>
      <c r="I135" s="86" t="s">
        <v>170</v>
      </c>
      <c r="J135" s="86"/>
      <c r="K135" s="96">
        <v>6.7800000000459599</v>
      </c>
      <c r="L135" s="99" t="s">
        <v>174</v>
      </c>
      <c r="M135" s="100">
        <v>2.6000000000000002E-2</v>
      </c>
      <c r="N135" s="100">
        <v>1.5200000000046739E-2</v>
      </c>
      <c r="O135" s="96">
        <v>46826.59430199999</v>
      </c>
      <c r="P135" s="98">
        <v>109.66</v>
      </c>
      <c r="Q135" s="86"/>
      <c r="R135" s="96">
        <v>51.350043387999996</v>
      </c>
      <c r="S135" s="97">
        <v>7.9596779422523554E-5</v>
      </c>
      <c r="T135" s="97">
        <v>4.0776557770682217E-3</v>
      </c>
      <c r="U135" s="97">
        <f>R135/'סכום נכסי הקרן'!$C$42</f>
        <v>1.1973602936039124E-3</v>
      </c>
    </row>
    <row r="136" spans="2:21" s="141" customFormat="1">
      <c r="B136" s="89" t="s">
        <v>649</v>
      </c>
      <c r="C136" s="86" t="s">
        <v>650</v>
      </c>
      <c r="D136" s="99" t="s">
        <v>130</v>
      </c>
      <c r="E136" s="99" t="s">
        <v>352</v>
      </c>
      <c r="F136" s="86" t="s">
        <v>648</v>
      </c>
      <c r="G136" s="99" t="s">
        <v>402</v>
      </c>
      <c r="H136" s="86" t="s">
        <v>632</v>
      </c>
      <c r="I136" s="86" t="s">
        <v>170</v>
      </c>
      <c r="J136" s="86"/>
      <c r="K136" s="96">
        <v>3.7200000008476004</v>
      </c>
      <c r="L136" s="99" t="s">
        <v>174</v>
      </c>
      <c r="M136" s="100">
        <v>4.4000000000000004E-2</v>
      </c>
      <c r="N136" s="100">
        <v>4.7999999992294545E-3</v>
      </c>
      <c r="O136" s="96">
        <v>887.37214400000016</v>
      </c>
      <c r="P136" s="98">
        <v>117</v>
      </c>
      <c r="Q136" s="86"/>
      <c r="R136" s="96">
        <v>1.038225446</v>
      </c>
      <c r="S136" s="97">
        <v>7.4293763782955612E-6</v>
      </c>
      <c r="T136" s="97">
        <v>8.244444811453586E-5</v>
      </c>
      <c r="U136" s="97">
        <f>R136/'סכום נכסי הקרן'!$C$42</f>
        <v>2.4208936211729088E-5</v>
      </c>
    </row>
    <row r="137" spans="2:21" s="141" customFormat="1">
      <c r="B137" s="89" t="s">
        <v>651</v>
      </c>
      <c r="C137" s="86" t="s">
        <v>652</v>
      </c>
      <c r="D137" s="99" t="s">
        <v>130</v>
      </c>
      <c r="E137" s="99" t="s">
        <v>352</v>
      </c>
      <c r="F137" s="86" t="s">
        <v>648</v>
      </c>
      <c r="G137" s="99" t="s">
        <v>402</v>
      </c>
      <c r="H137" s="86" t="s">
        <v>632</v>
      </c>
      <c r="I137" s="86" t="s">
        <v>170</v>
      </c>
      <c r="J137" s="86"/>
      <c r="K137" s="96">
        <v>5.4699999998547888</v>
      </c>
      <c r="L137" s="99" t="s">
        <v>174</v>
      </c>
      <c r="M137" s="100">
        <v>2.4E-2</v>
      </c>
      <c r="N137" s="100">
        <v>9.2999999994831453E-3</v>
      </c>
      <c r="O137" s="96">
        <v>7307.61</v>
      </c>
      <c r="P137" s="98">
        <v>111.2</v>
      </c>
      <c r="Q137" s="86"/>
      <c r="R137" s="96">
        <v>8.1260617939999999</v>
      </c>
      <c r="S137" s="97">
        <v>1.4122328697620283E-5</v>
      </c>
      <c r="T137" s="97">
        <v>6.4528246974881521E-4</v>
      </c>
      <c r="U137" s="97">
        <f>R137/'סכום נכסי הקרן'!$C$42</f>
        <v>1.8948034107759177E-4</v>
      </c>
    </row>
    <row r="138" spans="2:21" s="141" customFormat="1">
      <c r="B138" s="89" t="s">
        <v>653</v>
      </c>
      <c r="C138" s="86" t="s">
        <v>654</v>
      </c>
      <c r="D138" s="99" t="s">
        <v>130</v>
      </c>
      <c r="E138" s="99" t="s">
        <v>352</v>
      </c>
      <c r="F138" s="86" t="s">
        <v>586</v>
      </c>
      <c r="G138" s="99" t="s">
        <v>402</v>
      </c>
      <c r="H138" s="86" t="s">
        <v>632</v>
      </c>
      <c r="I138" s="86" t="s">
        <v>356</v>
      </c>
      <c r="J138" s="86"/>
      <c r="K138" s="96">
        <v>6.5899999996587297</v>
      </c>
      <c r="L138" s="99" t="s">
        <v>174</v>
      </c>
      <c r="M138" s="100">
        <v>2.81E-2</v>
      </c>
      <c r="N138" s="100">
        <v>1.5499999999562475E-2</v>
      </c>
      <c r="O138" s="96">
        <v>4101.9032610000004</v>
      </c>
      <c r="P138" s="98">
        <v>111.44</v>
      </c>
      <c r="Q138" s="86"/>
      <c r="R138" s="96">
        <v>4.5711609840000005</v>
      </c>
      <c r="S138" s="97">
        <v>7.8352220082862007E-6</v>
      </c>
      <c r="T138" s="97">
        <v>3.6299133875069628E-4</v>
      </c>
      <c r="U138" s="97">
        <f>R138/'סכום נכסי הקרן'!$C$42</f>
        <v>1.0658854981984402E-4</v>
      </c>
    </row>
    <row r="139" spans="2:21" s="141" customFormat="1">
      <c r="B139" s="89" t="s">
        <v>655</v>
      </c>
      <c r="C139" s="86" t="s">
        <v>656</v>
      </c>
      <c r="D139" s="99" t="s">
        <v>130</v>
      </c>
      <c r="E139" s="99" t="s">
        <v>352</v>
      </c>
      <c r="F139" s="86" t="s">
        <v>586</v>
      </c>
      <c r="G139" s="99" t="s">
        <v>402</v>
      </c>
      <c r="H139" s="86" t="s">
        <v>632</v>
      </c>
      <c r="I139" s="86" t="s">
        <v>356</v>
      </c>
      <c r="J139" s="86"/>
      <c r="K139" s="96">
        <v>4.8800000000480761</v>
      </c>
      <c r="L139" s="99" t="s">
        <v>174</v>
      </c>
      <c r="M139" s="100">
        <v>3.7000000000000005E-2</v>
      </c>
      <c r="N139" s="100">
        <v>1.0299999999679496E-2</v>
      </c>
      <c r="O139" s="96">
        <v>10822.455817</v>
      </c>
      <c r="P139" s="98">
        <v>115.32</v>
      </c>
      <c r="Q139" s="86"/>
      <c r="R139" s="96">
        <v>12.48045608</v>
      </c>
      <c r="S139" s="97">
        <v>1.6934361297986186E-5</v>
      </c>
      <c r="T139" s="97">
        <v>9.9106058101113394E-4</v>
      </c>
      <c r="U139" s="97">
        <f>R139/'סכום נכסי הקרן'!$C$42</f>
        <v>2.9101440953702693E-4</v>
      </c>
    </row>
    <row r="140" spans="2:21" s="141" customFormat="1">
      <c r="B140" s="89" t="s">
        <v>657</v>
      </c>
      <c r="C140" s="86" t="s">
        <v>658</v>
      </c>
      <c r="D140" s="99" t="s">
        <v>130</v>
      </c>
      <c r="E140" s="99" t="s">
        <v>352</v>
      </c>
      <c r="F140" s="86" t="s">
        <v>365</v>
      </c>
      <c r="G140" s="99" t="s">
        <v>360</v>
      </c>
      <c r="H140" s="86" t="s">
        <v>632</v>
      </c>
      <c r="I140" s="86" t="s">
        <v>356</v>
      </c>
      <c r="J140" s="86"/>
      <c r="K140" s="96">
        <v>2.400000000009916</v>
      </c>
      <c r="L140" s="99" t="s">
        <v>174</v>
      </c>
      <c r="M140" s="100">
        <v>4.4999999999999998E-2</v>
      </c>
      <c r="N140" s="100">
        <v>1.5000000000165267E-3</v>
      </c>
      <c r="O140" s="96">
        <v>88302.685389000006</v>
      </c>
      <c r="P140" s="98">
        <v>135.66999999999999</v>
      </c>
      <c r="Q140" s="96">
        <v>1.215731603</v>
      </c>
      <c r="R140" s="96">
        <v>121.015986852</v>
      </c>
      <c r="S140" s="97">
        <v>5.1882197318292309E-5</v>
      </c>
      <c r="T140" s="97">
        <v>9.6097589280710691E-3</v>
      </c>
      <c r="U140" s="97">
        <f>R140/'סכום נכסי הקרן'!$C$42</f>
        <v>2.821803604974939E-3</v>
      </c>
    </row>
    <row r="141" spans="2:21" s="141" customFormat="1">
      <c r="B141" s="89" t="s">
        <v>659</v>
      </c>
      <c r="C141" s="86" t="s">
        <v>660</v>
      </c>
      <c r="D141" s="99" t="s">
        <v>130</v>
      </c>
      <c r="E141" s="99" t="s">
        <v>352</v>
      </c>
      <c r="F141" s="86" t="s">
        <v>661</v>
      </c>
      <c r="G141" s="99" t="s">
        <v>402</v>
      </c>
      <c r="H141" s="86" t="s">
        <v>632</v>
      </c>
      <c r="I141" s="86" t="s">
        <v>170</v>
      </c>
      <c r="J141" s="86"/>
      <c r="K141" s="96">
        <v>2.4080338266384778</v>
      </c>
      <c r="L141" s="99" t="s">
        <v>174</v>
      </c>
      <c r="M141" s="100">
        <v>4.9500000000000002E-2</v>
      </c>
      <c r="N141" s="100">
        <v>1.2283298097251587E-2</v>
      </c>
      <c r="O141" s="96">
        <v>4.1899999999999999E-4</v>
      </c>
      <c r="P141" s="98">
        <v>112.72</v>
      </c>
      <c r="Q141" s="86"/>
      <c r="R141" s="96">
        <v>4.7300000000000001E-7</v>
      </c>
      <c r="S141" s="97">
        <v>6.7763690518748788E-13</v>
      </c>
      <c r="T141" s="97">
        <v>3.7560458673419437E-11</v>
      </c>
      <c r="U141" s="97">
        <f>R141/'סכום נכסי הקרן'!$C$42</f>
        <v>1.1029229607369745E-11</v>
      </c>
    </row>
    <row r="142" spans="2:21" s="141" customFormat="1">
      <c r="B142" s="89" t="s">
        <v>662</v>
      </c>
      <c r="C142" s="86" t="s">
        <v>663</v>
      </c>
      <c r="D142" s="99" t="s">
        <v>130</v>
      </c>
      <c r="E142" s="99" t="s">
        <v>352</v>
      </c>
      <c r="F142" s="86" t="s">
        <v>664</v>
      </c>
      <c r="G142" s="99" t="s">
        <v>451</v>
      </c>
      <c r="H142" s="86" t="s">
        <v>632</v>
      </c>
      <c r="I142" s="86" t="s">
        <v>356</v>
      </c>
      <c r="J142" s="86"/>
      <c r="K142" s="96">
        <v>0.52000000010668512</v>
      </c>
      <c r="L142" s="99" t="s">
        <v>174</v>
      </c>
      <c r="M142" s="100">
        <v>4.5999999999999999E-2</v>
      </c>
      <c r="N142" s="100">
        <v>1.2200000003733981E-2</v>
      </c>
      <c r="O142" s="96">
        <v>1720.3471649999999</v>
      </c>
      <c r="P142" s="98">
        <v>106.56</v>
      </c>
      <c r="Q142" s="96">
        <v>4.1472956999999991E-2</v>
      </c>
      <c r="R142" s="96">
        <v>1.874674865</v>
      </c>
      <c r="S142" s="97">
        <v>8.0224881155900517E-6</v>
      </c>
      <c r="T142" s="97">
        <v>1.4886606298716843E-4</v>
      </c>
      <c r="U142" s="97">
        <f>R142/'סכום נכסי הקרן'!$C$42</f>
        <v>4.3712937685517717E-5</v>
      </c>
    </row>
    <row r="143" spans="2:21" s="141" customFormat="1">
      <c r="B143" s="89" t="s">
        <v>665</v>
      </c>
      <c r="C143" s="86" t="s">
        <v>666</v>
      </c>
      <c r="D143" s="99" t="s">
        <v>130</v>
      </c>
      <c r="E143" s="99" t="s">
        <v>352</v>
      </c>
      <c r="F143" s="86" t="s">
        <v>664</v>
      </c>
      <c r="G143" s="99" t="s">
        <v>451</v>
      </c>
      <c r="H143" s="86" t="s">
        <v>632</v>
      </c>
      <c r="I143" s="86" t="s">
        <v>356</v>
      </c>
      <c r="J143" s="86"/>
      <c r="K143" s="96">
        <v>3.0299999999944616</v>
      </c>
      <c r="L143" s="99" t="s">
        <v>174</v>
      </c>
      <c r="M143" s="100">
        <v>1.9799999999999998E-2</v>
      </c>
      <c r="N143" s="100">
        <v>1.7499999999958039E-2</v>
      </c>
      <c r="O143" s="96">
        <v>49820.623023</v>
      </c>
      <c r="P143" s="98">
        <v>102.28</v>
      </c>
      <c r="Q143" s="96">
        <v>8.5714326839999995</v>
      </c>
      <c r="R143" s="96">
        <v>59.582469910999997</v>
      </c>
      <c r="S143" s="97">
        <v>7.9930605952038331E-5</v>
      </c>
      <c r="T143" s="97">
        <v>4.731384563958504E-3</v>
      </c>
      <c r="U143" s="97">
        <f>R143/'סכום נכסי הקרן'!$C$42</f>
        <v>1.3893208059674803E-3</v>
      </c>
    </row>
    <row r="144" spans="2:21" s="141" customFormat="1">
      <c r="B144" s="89" t="s">
        <v>667</v>
      </c>
      <c r="C144" s="86" t="s">
        <v>668</v>
      </c>
      <c r="D144" s="99" t="s">
        <v>130</v>
      </c>
      <c r="E144" s="99" t="s">
        <v>352</v>
      </c>
      <c r="F144" s="86" t="s">
        <v>669</v>
      </c>
      <c r="G144" s="99" t="s">
        <v>402</v>
      </c>
      <c r="H144" s="86" t="s">
        <v>632</v>
      </c>
      <c r="I144" s="86" t="s">
        <v>170</v>
      </c>
      <c r="J144" s="86"/>
      <c r="K144" s="96">
        <v>0.99000000001492772</v>
      </c>
      <c r="L144" s="99" t="s">
        <v>174</v>
      </c>
      <c r="M144" s="100">
        <v>4.4999999999999998E-2</v>
      </c>
      <c r="N144" s="100">
        <v>-4.0999999998507213E-3</v>
      </c>
      <c r="O144" s="96">
        <v>8743.7641039999999</v>
      </c>
      <c r="P144" s="98">
        <v>114.92</v>
      </c>
      <c r="Q144" s="86"/>
      <c r="R144" s="96">
        <v>10.048333715</v>
      </c>
      <c r="S144" s="97">
        <v>5.0323822181294962E-5</v>
      </c>
      <c r="T144" s="97">
        <v>7.9792816752428052E-4</v>
      </c>
      <c r="U144" s="97">
        <f>R144/'סכום נכסי הקרן'!$C$42</f>
        <v>2.3430312835985123E-4</v>
      </c>
    </row>
    <row r="145" spans="2:21" s="141" customFormat="1">
      <c r="B145" s="89" t="s">
        <v>670</v>
      </c>
      <c r="C145" s="86" t="s">
        <v>671</v>
      </c>
      <c r="D145" s="99" t="s">
        <v>130</v>
      </c>
      <c r="E145" s="99" t="s">
        <v>352</v>
      </c>
      <c r="F145" s="86" t="s">
        <v>669</v>
      </c>
      <c r="G145" s="99" t="s">
        <v>402</v>
      </c>
      <c r="H145" s="86" t="s">
        <v>632</v>
      </c>
      <c r="I145" s="86" t="s">
        <v>170</v>
      </c>
      <c r="J145" s="86"/>
      <c r="K145" s="96">
        <v>2.9498806682577565</v>
      </c>
      <c r="L145" s="99" t="s">
        <v>174</v>
      </c>
      <c r="M145" s="100">
        <v>3.3000000000000002E-2</v>
      </c>
      <c r="N145" s="100">
        <v>5.2028639618138415E-3</v>
      </c>
      <c r="O145" s="96">
        <v>3.7999999999999997E-4</v>
      </c>
      <c r="P145" s="98">
        <v>110.1</v>
      </c>
      <c r="Q145" s="86"/>
      <c r="R145" s="96">
        <v>4.1899999999999998E-7</v>
      </c>
      <c r="S145" s="97">
        <v>6.8919193786898397E-13</v>
      </c>
      <c r="T145" s="97">
        <v>3.3272372482373668E-11</v>
      </c>
      <c r="U145" s="97">
        <f>R145/'סכום נכסי הקרן'!$C$42</f>
        <v>9.7700786585368359E-12</v>
      </c>
    </row>
    <row r="146" spans="2:21" s="141" customFormat="1">
      <c r="B146" s="89" t="s">
        <v>672</v>
      </c>
      <c r="C146" s="86" t="s">
        <v>673</v>
      </c>
      <c r="D146" s="99" t="s">
        <v>130</v>
      </c>
      <c r="E146" s="99" t="s">
        <v>352</v>
      </c>
      <c r="F146" s="86" t="s">
        <v>669</v>
      </c>
      <c r="G146" s="99" t="s">
        <v>402</v>
      </c>
      <c r="H146" s="86" t="s">
        <v>632</v>
      </c>
      <c r="I146" s="86" t="s">
        <v>170</v>
      </c>
      <c r="J146" s="86"/>
      <c r="K146" s="96">
        <v>4.8699999996458372</v>
      </c>
      <c r="L146" s="99" t="s">
        <v>174</v>
      </c>
      <c r="M146" s="100">
        <v>1.6E-2</v>
      </c>
      <c r="N146" s="100">
        <v>2.0999999993603232E-3</v>
      </c>
      <c r="O146" s="96">
        <v>5817.8095469999998</v>
      </c>
      <c r="P146" s="98">
        <v>110.17</v>
      </c>
      <c r="Q146" s="86"/>
      <c r="R146" s="96">
        <v>6.4094808209999998</v>
      </c>
      <c r="S146" s="97">
        <v>3.6133179003958237E-5</v>
      </c>
      <c r="T146" s="97">
        <v>5.0897048519079279E-4</v>
      </c>
      <c r="U146" s="97">
        <f>R146/'סכום נכסי הקרן'!$C$42</f>
        <v>1.4945377513497196E-4</v>
      </c>
    </row>
    <row r="147" spans="2:21" s="141" customFormat="1">
      <c r="B147" s="89" t="s">
        <v>674</v>
      </c>
      <c r="C147" s="86" t="s">
        <v>675</v>
      </c>
      <c r="D147" s="99" t="s">
        <v>130</v>
      </c>
      <c r="E147" s="99" t="s">
        <v>352</v>
      </c>
      <c r="F147" s="86" t="s">
        <v>631</v>
      </c>
      <c r="G147" s="99" t="s">
        <v>360</v>
      </c>
      <c r="H147" s="86" t="s">
        <v>676</v>
      </c>
      <c r="I147" s="86" t="s">
        <v>170</v>
      </c>
      <c r="J147" s="86"/>
      <c r="K147" s="96">
        <v>1.1700000000122077</v>
      </c>
      <c r="L147" s="99" t="s">
        <v>174</v>
      </c>
      <c r="M147" s="100">
        <v>5.2999999999999999E-2</v>
      </c>
      <c r="N147" s="100">
        <v>-4.4999999998335356E-3</v>
      </c>
      <c r="O147" s="96">
        <v>15191.636629000001</v>
      </c>
      <c r="P147" s="98">
        <v>118.63</v>
      </c>
      <c r="Q147" s="86"/>
      <c r="R147" s="96">
        <v>18.021839933999999</v>
      </c>
      <c r="S147" s="97">
        <v>5.842802331100052E-5</v>
      </c>
      <c r="T147" s="97">
        <v>1.4310963510781967E-3</v>
      </c>
      <c r="U147" s="97">
        <f>R147/'סכום נכסי הקרן'!$C$42</f>
        <v>4.2022623801131335E-4</v>
      </c>
    </row>
    <row r="148" spans="2:21" s="141" customFormat="1">
      <c r="B148" s="89" t="s">
        <v>677</v>
      </c>
      <c r="C148" s="86" t="s">
        <v>678</v>
      </c>
      <c r="D148" s="99" t="s">
        <v>130</v>
      </c>
      <c r="E148" s="99" t="s">
        <v>352</v>
      </c>
      <c r="F148" s="86" t="s">
        <v>679</v>
      </c>
      <c r="G148" s="99" t="s">
        <v>680</v>
      </c>
      <c r="H148" s="86" t="s">
        <v>676</v>
      </c>
      <c r="I148" s="86" t="s">
        <v>170</v>
      </c>
      <c r="J148" s="86"/>
      <c r="K148" s="96">
        <v>1.4799999986364605</v>
      </c>
      <c r="L148" s="99" t="s">
        <v>174</v>
      </c>
      <c r="M148" s="100">
        <v>5.3499999999999999E-2</v>
      </c>
      <c r="N148" s="100">
        <v>7.7999999739687938E-3</v>
      </c>
      <c r="O148" s="96">
        <v>292.47677199999998</v>
      </c>
      <c r="P148" s="98">
        <v>110.33</v>
      </c>
      <c r="Q148" s="86"/>
      <c r="R148" s="96">
        <v>0.32268962800000001</v>
      </c>
      <c r="S148" s="97">
        <v>1.6598770713754166E-6</v>
      </c>
      <c r="T148" s="97">
        <v>2.5624461811490681E-5</v>
      </c>
      <c r="U148" s="97">
        <f>R148/'סכום נכסי הקרן'!$C$42</f>
        <v>7.5243509495321969E-6</v>
      </c>
    </row>
    <row r="149" spans="2:21" s="141" customFormat="1">
      <c r="B149" s="89" t="s">
        <v>681</v>
      </c>
      <c r="C149" s="86" t="s">
        <v>682</v>
      </c>
      <c r="D149" s="99" t="s">
        <v>130</v>
      </c>
      <c r="E149" s="99" t="s">
        <v>352</v>
      </c>
      <c r="F149" s="86" t="s">
        <v>683</v>
      </c>
      <c r="G149" s="99" t="s">
        <v>402</v>
      </c>
      <c r="H149" s="86" t="s">
        <v>676</v>
      </c>
      <c r="I149" s="86" t="s">
        <v>356</v>
      </c>
      <c r="J149" s="86"/>
      <c r="K149" s="96">
        <v>0.90999999845423241</v>
      </c>
      <c r="L149" s="99" t="s">
        <v>174</v>
      </c>
      <c r="M149" s="100">
        <v>4.8499999999999995E-2</v>
      </c>
      <c r="N149" s="100">
        <v>6.5999999894339936E-3</v>
      </c>
      <c r="O149" s="96">
        <v>398.932928</v>
      </c>
      <c r="P149" s="98">
        <v>128.11000000000001</v>
      </c>
      <c r="Q149" s="86"/>
      <c r="R149" s="96">
        <v>0.51107296899999999</v>
      </c>
      <c r="S149" s="97">
        <v>5.8661473317239543E-6</v>
      </c>
      <c r="T149" s="97">
        <v>4.0583795203438207E-5</v>
      </c>
      <c r="U149" s="97">
        <f>R149/'סכום נכסי הקרן'!$C$42</f>
        <v>1.1917000256281522E-5</v>
      </c>
    </row>
    <row r="150" spans="2:21" s="141" customFormat="1">
      <c r="B150" s="89" t="s">
        <v>684</v>
      </c>
      <c r="C150" s="86" t="s">
        <v>685</v>
      </c>
      <c r="D150" s="99" t="s">
        <v>130</v>
      </c>
      <c r="E150" s="99" t="s">
        <v>352</v>
      </c>
      <c r="F150" s="86" t="s">
        <v>686</v>
      </c>
      <c r="G150" s="99" t="s">
        <v>402</v>
      </c>
      <c r="H150" s="86" t="s">
        <v>676</v>
      </c>
      <c r="I150" s="86" t="s">
        <v>356</v>
      </c>
      <c r="J150" s="86"/>
      <c r="K150" s="96">
        <v>1.2399999983583729</v>
      </c>
      <c r="L150" s="99" t="s">
        <v>174</v>
      </c>
      <c r="M150" s="100">
        <v>4.2500000000000003E-2</v>
      </c>
      <c r="N150" s="100">
        <v>2.2999999945279097E-3</v>
      </c>
      <c r="O150" s="96">
        <v>249.88538500000001</v>
      </c>
      <c r="P150" s="98">
        <v>114.69</v>
      </c>
      <c r="Q150" s="96">
        <v>7.5475915000000005E-2</v>
      </c>
      <c r="R150" s="96">
        <v>0.36549103999999999</v>
      </c>
      <c r="S150" s="97">
        <v>3.0434758779264226E-6</v>
      </c>
      <c r="T150" s="97">
        <v>2.9023279288425137E-5</v>
      </c>
      <c r="U150" s="97">
        <f>R150/'סכום נכסי הקרן'!$C$42</f>
        <v>8.5223775889986463E-6</v>
      </c>
    </row>
    <row r="151" spans="2:21" s="141" customFormat="1">
      <c r="B151" s="89" t="s">
        <v>687</v>
      </c>
      <c r="C151" s="86" t="s">
        <v>688</v>
      </c>
      <c r="D151" s="99" t="s">
        <v>130</v>
      </c>
      <c r="E151" s="99" t="s">
        <v>352</v>
      </c>
      <c r="F151" s="86" t="s">
        <v>689</v>
      </c>
      <c r="G151" s="99" t="s">
        <v>616</v>
      </c>
      <c r="H151" s="86" t="s">
        <v>676</v>
      </c>
      <c r="I151" s="86" t="s">
        <v>356</v>
      </c>
      <c r="J151" s="86"/>
      <c r="K151" s="96">
        <v>0.74999999993472222</v>
      </c>
      <c r="L151" s="99" t="s">
        <v>174</v>
      </c>
      <c r="M151" s="100">
        <v>4.8000000000000001E-2</v>
      </c>
      <c r="N151" s="100">
        <v>-1.1000000002524069E-3</v>
      </c>
      <c r="O151" s="96">
        <v>9252.9378149999993</v>
      </c>
      <c r="P151" s="98">
        <v>124.17</v>
      </c>
      <c r="Q151" s="86"/>
      <c r="R151" s="96">
        <v>11.489373561000001</v>
      </c>
      <c r="S151" s="97">
        <v>4.5227556970534735E-5</v>
      </c>
      <c r="T151" s="97">
        <v>9.1235970575352741E-4</v>
      </c>
      <c r="U151" s="97">
        <f>R151/'סכום נכסי הקרן'!$C$42</f>
        <v>2.6790473371905363E-4</v>
      </c>
    </row>
    <row r="152" spans="2:21" s="141" customFormat="1">
      <c r="B152" s="89" t="s">
        <v>690</v>
      </c>
      <c r="C152" s="86" t="s">
        <v>691</v>
      </c>
      <c r="D152" s="99" t="s">
        <v>130</v>
      </c>
      <c r="E152" s="99" t="s">
        <v>352</v>
      </c>
      <c r="F152" s="86" t="s">
        <v>470</v>
      </c>
      <c r="G152" s="99" t="s">
        <v>360</v>
      </c>
      <c r="H152" s="86" t="s">
        <v>676</v>
      </c>
      <c r="I152" s="86" t="s">
        <v>356</v>
      </c>
      <c r="J152" s="86"/>
      <c r="K152" s="96">
        <v>2.3800000000015595</v>
      </c>
      <c r="L152" s="99" t="s">
        <v>174</v>
      </c>
      <c r="M152" s="100">
        <v>5.0999999999999997E-2</v>
      </c>
      <c r="N152" s="100">
        <v>2.0000000000173312E-3</v>
      </c>
      <c r="O152" s="96">
        <v>82935.047563999993</v>
      </c>
      <c r="P152" s="98">
        <v>137.58000000000001</v>
      </c>
      <c r="Q152" s="96">
        <v>1.2965908199999998</v>
      </c>
      <c r="R152" s="96">
        <v>115.398628289</v>
      </c>
      <c r="S152" s="97">
        <v>7.2290780360975655E-5</v>
      </c>
      <c r="T152" s="97">
        <v>9.1636900820682363E-3</v>
      </c>
      <c r="U152" s="97">
        <f>R152/'סכום נכסי הקרן'!$C$42</f>
        <v>2.6908202278538998E-3</v>
      </c>
    </row>
    <row r="153" spans="2:21" s="141" customFormat="1">
      <c r="B153" s="89" t="s">
        <v>692</v>
      </c>
      <c r="C153" s="86" t="s">
        <v>693</v>
      </c>
      <c r="D153" s="99" t="s">
        <v>130</v>
      </c>
      <c r="E153" s="99" t="s">
        <v>352</v>
      </c>
      <c r="F153" s="86" t="s">
        <v>572</v>
      </c>
      <c r="G153" s="99" t="s">
        <v>360</v>
      </c>
      <c r="H153" s="86" t="s">
        <v>676</v>
      </c>
      <c r="I153" s="86" t="s">
        <v>356</v>
      </c>
      <c r="J153" s="86"/>
      <c r="K153" s="96">
        <v>1.480000000028755</v>
      </c>
      <c r="L153" s="99" t="s">
        <v>174</v>
      </c>
      <c r="M153" s="100">
        <v>2.4E-2</v>
      </c>
      <c r="N153" s="100">
        <v>2.9999999992811237E-3</v>
      </c>
      <c r="O153" s="96">
        <v>3915.9047770000006</v>
      </c>
      <c r="P153" s="98">
        <v>106.57</v>
      </c>
      <c r="Q153" s="86"/>
      <c r="R153" s="96">
        <v>4.1731797310000003</v>
      </c>
      <c r="S153" s="97">
        <v>4.4992794107013971E-5</v>
      </c>
      <c r="T153" s="97">
        <v>3.313880440232075E-4</v>
      </c>
      <c r="U153" s="97">
        <f>R153/'סכום נכסי הקרן'!$C$42</f>
        <v>9.7308578109979942E-5</v>
      </c>
    </row>
    <row r="154" spans="2:21" s="141" customFormat="1">
      <c r="B154" s="89" t="s">
        <v>694</v>
      </c>
      <c r="C154" s="86" t="s">
        <v>695</v>
      </c>
      <c r="D154" s="99" t="s">
        <v>130</v>
      </c>
      <c r="E154" s="99" t="s">
        <v>352</v>
      </c>
      <c r="F154" s="86" t="s">
        <v>696</v>
      </c>
      <c r="G154" s="99" t="s">
        <v>402</v>
      </c>
      <c r="H154" s="86" t="s">
        <v>676</v>
      </c>
      <c r="I154" s="86" t="s">
        <v>356</v>
      </c>
      <c r="J154" s="86"/>
      <c r="K154" s="96">
        <v>1.0100000000331606</v>
      </c>
      <c r="L154" s="99" t="s">
        <v>174</v>
      </c>
      <c r="M154" s="100">
        <v>5.4000000000000006E-2</v>
      </c>
      <c r="N154" s="100">
        <v>-5.9000000001257812E-3</v>
      </c>
      <c r="O154" s="96">
        <v>6578.7997910000004</v>
      </c>
      <c r="P154" s="98">
        <v>129.63</v>
      </c>
      <c r="Q154" s="96">
        <v>0.21717028699999999</v>
      </c>
      <c r="R154" s="96">
        <v>8.7452685710000004</v>
      </c>
      <c r="S154" s="97">
        <v>6.4565969428501263E-5</v>
      </c>
      <c r="T154" s="97">
        <v>6.944530628942904E-4</v>
      </c>
      <c r="U154" s="97">
        <f>R154/'סכום נכסי הקרן'!$C$42</f>
        <v>2.0391876331431988E-4</v>
      </c>
    </row>
    <row r="155" spans="2:21" s="141" customFormat="1">
      <c r="B155" s="89" t="s">
        <v>697</v>
      </c>
      <c r="C155" s="86" t="s">
        <v>698</v>
      </c>
      <c r="D155" s="99" t="s">
        <v>130</v>
      </c>
      <c r="E155" s="99" t="s">
        <v>352</v>
      </c>
      <c r="F155" s="86" t="s">
        <v>589</v>
      </c>
      <c r="G155" s="99" t="s">
        <v>402</v>
      </c>
      <c r="H155" s="86" t="s">
        <v>676</v>
      </c>
      <c r="I155" s="86" t="s">
        <v>356</v>
      </c>
      <c r="J155" s="86"/>
      <c r="K155" s="96">
        <v>4.5899999993693861</v>
      </c>
      <c r="L155" s="99" t="s">
        <v>174</v>
      </c>
      <c r="M155" s="100">
        <v>2.0499999999999997E-2</v>
      </c>
      <c r="N155" s="100">
        <v>9.0999999994016076E-3</v>
      </c>
      <c r="O155" s="96">
        <v>2006.1749319999999</v>
      </c>
      <c r="P155" s="98">
        <v>108.29</v>
      </c>
      <c r="Q155" s="86"/>
      <c r="R155" s="96">
        <v>2.172486943</v>
      </c>
      <c r="S155" s="97">
        <v>3.5361810234260906E-6</v>
      </c>
      <c r="T155" s="97">
        <v>1.7251502334269519E-4</v>
      </c>
      <c r="U155" s="97">
        <f>R155/'סכום נכסי הקרן'!$C$42</f>
        <v>5.0657203622325137E-5</v>
      </c>
    </row>
    <row r="156" spans="2:21" s="141" customFormat="1">
      <c r="B156" s="89" t="s">
        <v>699</v>
      </c>
      <c r="C156" s="86" t="s">
        <v>700</v>
      </c>
      <c r="D156" s="99" t="s">
        <v>130</v>
      </c>
      <c r="E156" s="99" t="s">
        <v>352</v>
      </c>
      <c r="F156" s="86" t="s">
        <v>589</v>
      </c>
      <c r="G156" s="99" t="s">
        <v>402</v>
      </c>
      <c r="H156" s="86" t="s">
        <v>676</v>
      </c>
      <c r="I156" s="86" t="s">
        <v>356</v>
      </c>
      <c r="J156" s="86"/>
      <c r="K156" s="96">
        <v>5.4400000000045585</v>
      </c>
      <c r="L156" s="99" t="s">
        <v>174</v>
      </c>
      <c r="M156" s="100">
        <v>2.0499999999999997E-2</v>
      </c>
      <c r="N156" s="100">
        <v>1.2500000000189955E-2</v>
      </c>
      <c r="O156" s="96">
        <v>24358.7</v>
      </c>
      <c r="P156" s="98">
        <v>108.06</v>
      </c>
      <c r="Q156" s="86"/>
      <c r="R156" s="96">
        <v>26.322011902000003</v>
      </c>
      <c r="S156" s="97">
        <v>4.8545645506199068E-5</v>
      </c>
      <c r="T156" s="97">
        <v>2.0902047362501598E-3</v>
      </c>
      <c r="U156" s="97">
        <f>R156/'סכום נכסי הקרן'!$C$42</f>
        <v>6.1376641225174898E-4</v>
      </c>
    </row>
    <row r="157" spans="2:21" s="141" customFormat="1">
      <c r="B157" s="89" t="s">
        <v>701</v>
      </c>
      <c r="C157" s="86" t="s">
        <v>702</v>
      </c>
      <c r="D157" s="99" t="s">
        <v>130</v>
      </c>
      <c r="E157" s="99" t="s">
        <v>352</v>
      </c>
      <c r="F157" s="86" t="s">
        <v>703</v>
      </c>
      <c r="G157" s="99" t="s">
        <v>680</v>
      </c>
      <c r="H157" s="86" t="s">
        <v>676</v>
      </c>
      <c r="I157" s="86" t="s">
        <v>170</v>
      </c>
      <c r="J157" s="86"/>
      <c r="K157" s="96">
        <v>3.6190476190476191</v>
      </c>
      <c r="L157" s="99" t="s">
        <v>174</v>
      </c>
      <c r="M157" s="100">
        <v>4.3400000000000001E-2</v>
      </c>
      <c r="N157" s="100">
        <v>1.6600985221674879E-2</v>
      </c>
      <c r="O157" s="96">
        <v>5.3600000000000002E-4</v>
      </c>
      <c r="P157" s="98">
        <v>112.78</v>
      </c>
      <c r="Q157" s="86"/>
      <c r="R157" s="96">
        <v>6.0899999999999991E-7</v>
      </c>
      <c r="S157" s="97">
        <v>3.485047421592932E-13</v>
      </c>
      <c r="T157" s="97">
        <v>4.8360083154571743E-11</v>
      </c>
      <c r="U157" s="97">
        <f>R157/'סכום נכסי הקרן'!$C$42</f>
        <v>1.420042458961559E-11</v>
      </c>
    </row>
    <row r="158" spans="2:21" s="141" customFormat="1">
      <c r="B158" s="89" t="s">
        <v>704</v>
      </c>
      <c r="C158" s="86" t="s">
        <v>705</v>
      </c>
      <c r="D158" s="99" t="s">
        <v>130</v>
      </c>
      <c r="E158" s="99" t="s">
        <v>352</v>
      </c>
      <c r="F158" s="86" t="s">
        <v>706</v>
      </c>
      <c r="G158" s="99" t="s">
        <v>402</v>
      </c>
      <c r="H158" s="86" t="s">
        <v>707</v>
      </c>
      <c r="I158" s="86" t="s">
        <v>170</v>
      </c>
      <c r="J158" s="86"/>
      <c r="K158" s="96">
        <v>3.7279635258358663</v>
      </c>
      <c r="L158" s="99" t="s">
        <v>174</v>
      </c>
      <c r="M158" s="100">
        <v>4.6500000000000007E-2</v>
      </c>
      <c r="N158" s="100">
        <v>1.5091185410334346E-2</v>
      </c>
      <c r="O158" s="96">
        <v>5.5999999999999995E-4</v>
      </c>
      <c r="P158" s="98">
        <v>114.35</v>
      </c>
      <c r="Q158" s="96">
        <v>1.5000000000000002E-8</v>
      </c>
      <c r="R158" s="96">
        <v>6.5799999999999999E-7</v>
      </c>
      <c r="S158" s="97">
        <v>7.8144405279212742E-13</v>
      </c>
      <c r="T158" s="97">
        <v>5.2251124327928093E-11</v>
      </c>
      <c r="U158" s="97">
        <f>R158/'סכום נכסי הקרן'!$C$42</f>
        <v>1.534298748763064E-11</v>
      </c>
    </row>
    <row r="159" spans="2:21" s="141" customFormat="1">
      <c r="B159" s="89" t="s">
        <v>708</v>
      </c>
      <c r="C159" s="86" t="s">
        <v>709</v>
      </c>
      <c r="D159" s="99" t="s">
        <v>130</v>
      </c>
      <c r="E159" s="99" t="s">
        <v>352</v>
      </c>
      <c r="F159" s="86" t="s">
        <v>706</v>
      </c>
      <c r="G159" s="99" t="s">
        <v>402</v>
      </c>
      <c r="H159" s="86" t="s">
        <v>707</v>
      </c>
      <c r="I159" s="86" t="s">
        <v>170</v>
      </c>
      <c r="J159" s="86"/>
      <c r="K159" s="96">
        <v>0.5</v>
      </c>
      <c r="L159" s="99" t="s">
        <v>174</v>
      </c>
      <c r="M159" s="100">
        <v>5.5999999999999994E-2</v>
      </c>
      <c r="N159" s="100">
        <v>1.4500000000986111E-2</v>
      </c>
      <c r="O159" s="96">
        <v>4498.6646309999996</v>
      </c>
      <c r="P159" s="98">
        <v>109.7</v>
      </c>
      <c r="Q159" s="96">
        <v>0.13539400499999998</v>
      </c>
      <c r="R159" s="96">
        <v>5.0704291899999996</v>
      </c>
      <c r="S159" s="97">
        <v>7.1059970793580586E-5</v>
      </c>
      <c r="T159" s="97">
        <v>4.0263772948730353E-4</v>
      </c>
      <c r="U159" s="97">
        <f>R159/'סכום נכסי הקרן'!$C$42</f>
        <v>1.1823029121441816E-4</v>
      </c>
    </row>
    <row r="160" spans="2:21" s="141" customFormat="1">
      <c r="B160" s="89" t="s">
        <v>710</v>
      </c>
      <c r="C160" s="86" t="s">
        <v>711</v>
      </c>
      <c r="D160" s="99" t="s">
        <v>130</v>
      </c>
      <c r="E160" s="99" t="s">
        <v>352</v>
      </c>
      <c r="F160" s="86" t="s">
        <v>712</v>
      </c>
      <c r="G160" s="99" t="s">
        <v>402</v>
      </c>
      <c r="H160" s="86" t="s">
        <v>707</v>
      </c>
      <c r="I160" s="86" t="s">
        <v>170</v>
      </c>
      <c r="J160" s="86"/>
      <c r="K160" s="96">
        <v>1.0600000000470762</v>
      </c>
      <c r="L160" s="99" t="s">
        <v>174</v>
      </c>
      <c r="M160" s="100">
        <v>4.8000000000000001E-2</v>
      </c>
      <c r="N160" s="100">
        <v>1.5999999996035685E-3</v>
      </c>
      <c r="O160" s="96">
        <v>7413.2926699999998</v>
      </c>
      <c r="P160" s="98">
        <v>106.45</v>
      </c>
      <c r="Q160" s="96">
        <v>0.180565855</v>
      </c>
      <c r="R160" s="96">
        <v>8.0720159769999995</v>
      </c>
      <c r="S160" s="97">
        <v>5.2907043931167176E-5</v>
      </c>
      <c r="T160" s="97">
        <v>6.4099074527545433E-4</v>
      </c>
      <c r="U160" s="97">
        <f>R160/'סכום נכסי הקרן'!$C$42</f>
        <v>1.8822012178581397E-4</v>
      </c>
    </row>
    <row r="161" spans="2:21" s="141" customFormat="1">
      <c r="B161" s="89" t="s">
        <v>713</v>
      </c>
      <c r="C161" s="86" t="s">
        <v>714</v>
      </c>
      <c r="D161" s="99" t="s">
        <v>130</v>
      </c>
      <c r="E161" s="99" t="s">
        <v>352</v>
      </c>
      <c r="F161" s="86" t="s">
        <v>715</v>
      </c>
      <c r="G161" s="99" t="s">
        <v>402</v>
      </c>
      <c r="H161" s="86" t="s">
        <v>707</v>
      </c>
      <c r="I161" s="86" t="s">
        <v>356</v>
      </c>
      <c r="J161" s="86"/>
      <c r="K161" s="96">
        <v>0.8399999999919846</v>
      </c>
      <c r="L161" s="99" t="s">
        <v>174</v>
      </c>
      <c r="M161" s="100">
        <v>5.4000000000000006E-2</v>
      </c>
      <c r="N161" s="100">
        <v>3.4899999996613522E-2</v>
      </c>
      <c r="O161" s="96">
        <v>4684.9746759999998</v>
      </c>
      <c r="P161" s="98">
        <v>106.52</v>
      </c>
      <c r="Q161" s="86"/>
      <c r="R161" s="96">
        <v>4.9904351809999996</v>
      </c>
      <c r="S161" s="97">
        <v>9.4645953050505051E-5</v>
      </c>
      <c r="T161" s="97">
        <v>3.9628548494361295E-4</v>
      </c>
      <c r="U161" s="97">
        <f>R161/'סכום נכסי הקרן'!$C$42</f>
        <v>1.1636502209713486E-4</v>
      </c>
    </row>
    <row r="162" spans="2:21" s="141" customFormat="1">
      <c r="B162" s="89" t="s">
        <v>716</v>
      </c>
      <c r="C162" s="86" t="s">
        <v>717</v>
      </c>
      <c r="D162" s="99" t="s">
        <v>130</v>
      </c>
      <c r="E162" s="99" t="s">
        <v>352</v>
      </c>
      <c r="F162" s="86" t="s">
        <v>715</v>
      </c>
      <c r="G162" s="99" t="s">
        <v>402</v>
      </c>
      <c r="H162" s="86" t="s">
        <v>707</v>
      </c>
      <c r="I162" s="86" t="s">
        <v>356</v>
      </c>
      <c r="J162" s="86"/>
      <c r="K162" s="96">
        <v>2.2200000000035769</v>
      </c>
      <c r="L162" s="99" t="s">
        <v>174</v>
      </c>
      <c r="M162" s="100">
        <v>2.5000000000000001E-2</v>
      </c>
      <c r="N162" s="100">
        <v>5.8400000000786996E-2</v>
      </c>
      <c r="O162" s="96">
        <v>11749.113262999999</v>
      </c>
      <c r="P162" s="98">
        <v>95.17</v>
      </c>
      <c r="Q162" s="86"/>
      <c r="R162" s="96">
        <v>11.181631318000001</v>
      </c>
      <c r="S162" s="97">
        <v>3.0164607110614336E-5</v>
      </c>
      <c r="T162" s="97">
        <v>8.8792220089038384E-4</v>
      </c>
      <c r="U162" s="97">
        <f>R162/'סכום נכסי הקרן'!$C$42</f>
        <v>2.6072892006591625E-4</v>
      </c>
    </row>
    <row r="163" spans="2:21" s="141" customFormat="1">
      <c r="B163" s="89" t="s">
        <v>718</v>
      </c>
      <c r="C163" s="86" t="s">
        <v>719</v>
      </c>
      <c r="D163" s="99" t="s">
        <v>130</v>
      </c>
      <c r="E163" s="99" t="s">
        <v>352</v>
      </c>
      <c r="F163" s="86" t="s">
        <v>720</v>
      </c>
      <c r="G163" s="99" t="s">
        <v>402</v>
      </c>
      <c r="H163" s="86" t="s">
        <v>721</v>
      </c>
      <c r="I163" s="86" t="s">
        <v>356</v>
      </c>
      <c r="J163" s="86"/>
      <c r="K163" s="96">
        <v>1.2319391634980987</v>
      </c>
      <c r="L163" s="99" t="s">
        <v>174</v>
      </c>
      <c r="M163" s="100">
        <v>0.05</v>
      </c>
      <c r="N163" s="100">
        <v>6.311787072243346E-3</v>
      </c>
      <c r="O163" s="96">
        <v>2.4399999999999997E-4</v>
      </c>
      <c r="P163" s="98">
        <v>106.9</v>
      </c>
      <c r="Q163" s="86"/>
      <c r="R163" s="96">
        <v>2.6300000000000001E-7</v>
      </c>
      <c r="S163" s="97">
        <v>1.7697253661844647E-12</v>
      </c>
      <c r="T163" s="97">
        <v>2.0884567930463663E-11</v>
      </c>
      <c r="U163" s="97">
        <f>R163/'סכום נכסי הקרן'!$C$42</f>
        <v>6.1325314730195414E-12</v>
      </c>
    </row>
    <row r="164" spans="2:21" s="141" customFormat="1">
      <c r="B164" s="89" t="s">
        <v>722</v>
      </c>
      <c r="C164" s="86" t="s">
        <v>723</v>
      </c>
      <c r="D164" s="99" t="s">
        <v>130</v>
      </c>
      <c r="E164" s="99" t="s">
        <v>352</v>
      </c>
      <c r="F164" s="86" t="s">
        <v>724</v>
      </c>
      <c r="G164" s="99" t="s">
        <v>725</v>
      </c>
      <c r="H164" s="86" t="s">
        <v>726</v>
      </c>
      <c r="I164" s="86" t="s">
        <v>356</v>
      </c>
      <c r="J164" s="86"/>
      <c r="K164" s="96">
        <v>0.71999999994119079</v>
      </c>
      <c r="L164" s="99" t="s">
        <v>174</v>
      </c>
      <c r="M164" s="100">
        <v>4.9000000000000002E-2</v>
      </c>
      <c r="N164" s="100">
        <v>0</v>
      </c>
      <c r="O164" s="96">
        <v>18262.987564999999</v>
      </c>
      <c r="P164" s="98">
        <v>26.07</v>
      </c>
      <c r="Q164" s="86"/>
      <c r="R164" s="96">
        <v>4.7611605490000004</v>
      </c>
      <c r="S164" s="97">
        <v>2.5177176403812893E-5</v>
      </c>
      <c r="T164" s="97">
        <v>3.7807901487997781E-4</v>
      </c>
      <c r="U164" s="97">
        <f>R164/'סכום נכסי הקרן'!$C$42</f>
        <v>1.1101888560776236E-4</v>
      </c>
    </row>
    <row r="165" spans="2:21" s="141" customFormat="1">
      <c r="B165" s="85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96"/>
      <c r="P165" s="98"/>
      <c r="Q165" s="86"/>
      <c r="R165" s="86"/>
      <c r="S165" s="86"/>
      <c r="T165" s="97"/>
      <c r="U165" s="86"/>
    </row>
    <row r="166" spans="2:21" s="141" customFormat="1">
      <c r="B166" s="104" t="s">
        <v>49</v>
      </c>
      <c r="C166" s="84"/>
      <c r="D166" s="84"/>
      <c r="E166" s="84"/>
      <c r="F166" s="84"/>
      <c r="G166" s="84"/>
      <c r="H166" s="84"/>
      <c r="I166" s="84"/>
      <c r="J166" s="84"/>
      <c r="K166" s="93">
        <v>4.1965905348683705</v>
      </c>
      <c r="L166" s="84"/>
      <c r="M166" s="84"/>
      <c r="N166" s="106">
        <v>2.3183226580163745E-2</v>
      </c>
      <c r="O166" s="93"/>
      <c r="P166" s="95"/>
      <c r="Q166" s="93">
        <v>3.5740453519999997</v>
      </c>
      <c r="R166" s="93">
        <v>1863.7025568770002</v>
      </c>
      <c r="S166" s="84"/>
      <c r="T166" s="94">
        <v>0.14799476293261038</v>
      </c>
      <c r="U166" s="94">
        <f>R166/'סכום נכסי הקרן'!$C$42</f>
        <v>4.3457089682111011E-2</v>
      </c>
    </row>
    <row r="167" spans="2:21" s="141" customFormat="1">
      <c r="B167" s="89" t="s">
        <v>727</v>
      </c>
      <c r="C167" s="86" t="s">
        <v>728</v>
      </c>
      <c r="D167" s="99" t="s">
        <v>130</v>
      </c>
      <c r="E167" s="99" t="s">
        <v>352</v>
      </c>
      <c r="F167" s="86" t="s">
        <v>365</v>
      </c>
      <c r="G167" s="99" t="s">
        <v>360</v>
      </c>
      <c r="H167" s="86" t="s">
        <v>355</v>
      </c>
      <c r="I167" s="86" t="s">
        <v>170</v>
      </c>
      <c r="J167" s="86"/>
      <c r="K167" s="96">
        <v>5.5400000000151888</v>
      </c>
      <c r="L167" s="99" t="s">
        <v>174</v>
      </c>
      <c r="M167" s="100">
        <v>2.98E-2</v>
      </c>
      <c r="N167" s="100">
        <v>1.6600000000151882E-2</v>
      </c>
      <c r="O167" s="96">
        <v>30591.463103999999</v>
      </c>
      <c r="P167" s="98">
        <v>107.61</v>
      </c>
      <c r="Q167" s="86"/>
      <c r="R167" s="96">
        <v>32.919472425000002</v>
      </c>
      <c r="S167" s="97">
        <v>1.2033881724283479E-5</v>
      </c>
      <c r="T167" s="97">
        <v>2.6141025022621213E-3</v>
      </c>
      <c r="U167" s="97">
        <f>R167/'סכום נכסי הקרן'!$C$42</f>
        <v>7.6760342479662144E-4</v>
      </c>
    </row>
    <row r="168" spans="2:21" s="141" customFormat="1">
      <c r="B168" s="89" t="s">
        <v>729</v>
      </c>
      <c r="C168" s="86" t="s">
        <v>730</v>
      </c>
      <c r="D168" s="99" t="s">
        <v>130</v>
      </c>
      <c r="E168" s="99" t="s">
        <v>352</v>
      </c>
      <c r="F168" s="86" t="s">
        <v>365</v>
      </c>
      <c r="G168" s="99" t="s">
        <v>360</v>
      </c>
      <c r="H168" s="86" t="s">
        <v>355</v>
      </c>
      <c r="I168" s="86" t="s">
        <v>170</v>
      </c>
      <c r="J168" s="86"/>
      <c r="K168" s="96">
        <v>2.869999999963833</v>
      </c>
      <c r="L168" s="99" t="s">
        <v>174</v>
      </c>
      <c r="M168" s="100">
        <v>2.4700000000000003E-2</v>
      </c>
      <c r="N168" s="100">
        <v>1.0899999999856696E-2</v>
      </c>
      <c r="O168" s="96">
        <v>28148.713281</v>
      </c>
      <c r="P168" s="98">
        <v>104.12</v>
      </c>
      <c r="Q168" s="86"/>
      <c r="R168" s="96">
        <v>29.308440537999999</v>
      </c>
      <c r="S168" s="97">
        <v>8.4499459001630024E-6</v>
      </c>
      <c r="T168" s="97">
        <v>2.3273540583719238E-3</v>
      </c>
      <c r="U168" s="97">
        <f>R168/'סכום נכסי הקרן'!$C$42</f>
        <v>6.8340279096732609E-4</v>
      </c>
    </row>
    <row r="169" spans="2:21" s="141" customFormat="1">
      <c r="B169" s="89" t="s">
        <v>731</v>
      </c>
      <c r="C169" s="86" t="s">
        <v>732</v>
      </c>
      <c r="D169" s="99" t="s">
        <v>130</v>
      </c>
      <c r="E169" s="99" t="s">
        <v>352</v>
      </c>
      <c r="F169" s="86" t="s">
        <v>733</v>
      </c>
      <c r="G169" s="99" t="s">
        <v>402</v>
      </c>
      <c r="H169" s="86" t="s">
        <v>355</v>
      </c>
      <c r="I169" s="86" t="s">
        <v>170</v>
      </c>
      <c r="J169" s="86"/>
      <c r="K169" s="96">
        <v>4.3199999999756491</v>
      </c>
      <c r="L169" s="99" t="s">
        <v>174</v>
      </c>
      <c r="M169" s="100">
        <v>1.44E-2</v>
      </c>
      <c r="N169" s="100">
        <v>1.3300000000002539E-2</v>
      </c>
      <c r="O169" s="96">
        <v>39090.315125000001</v>
      </c>
      <c r="P169" s="98">
        <v>100.85</v>
      </c>
      <c r="Q169" s="86"/>
      <c r="R169" s="96">
        <v>39.422582802999997</v>
      </c>
      <c r="S169" s="97">
        <v>4.3433683472222221E-5</v>
      </c>
      <c r="T169" s="97">
        <v>3.1305080172759773E-3</v>
      </c>
      <c r="U169" s="97">
        <f>R169/'סכום נכסי הקרן'!$C$42</f>
        <v>9.1924041744150724E-4</v>
      </c>
    </row>
    <row r="170" spans="2:21" s="141" customFormat="1">
      <c r="B170" s="89" t="s">
        <v>734</v>
      </c>
      <c r="C170" s="86" t="s">
        <v>735</v>
      </c>
      <c r="D170" s="99" t="s">
        <v>130</v>
      </c>
      <c r="E170" s="99" t="s">
        <v>352</v>
      </c>
      <c r="F170" s="86" t="s">
        <v>736</v>
      </c>
      <c r="G170" s="99" t="s">
        <v>737</v>
      </c>
      <c r="H170" s="86" t="s">
        <v>398</v>
      </c>
      <c r="I170" s="86" t="s">
        <v>170</v>
      </c>
      <c r="J170" s="86"/>
      <c r="K170" s="96">
        <v>0.9899999998356821</v>
      </c>
      <c r="L170" s="99" t="s">
        <v>174</v>
      </c>
      <c r="M170" s="100">
        <v>4.8399999999999999E-2</v>
      </c>
      <c r="N170" s="100">
        <v>4.7999999996478906E-3</v>
      </c>
      <c r="O170" s="96">
        <v>3266.2714219999998</v>
      </c>
      <c r="P170" s="98">
        <v>104.34</v>
      </c>
      <c r="Q170" s="86"/>
      <c r="R170" s="96">
        <v>3.408027744</v>
      </c>
      <c r="S170" s="97">
        <v>1.5553673438095238E-5</v>
      </c>
      <c r="T170" s="97">
        <v>2.7062808718050503E-4</v>
      </c>
      <c r="U170" s="97">
        <f>R170/'סכום נכסי הקרן'!$C$42</f>
        <v>7.9467062361231118E-5</v>
      </c>
    </row>
    <row r="171" spans="2:21" s="141" customFormat="1">
      <c r="B171" s="89" t="s">
        <v>738</v>
      </c>
      <c r="C171" s="86" t="s">
        <v>739</v>
      </c>
      <c r="D171" s="99" t="s">
        <v>130</v>
      </c>
      <c r="E171" s="99" t="s">
        <v>352</v>
      </c>
      <c r="F171" s="86" t="s">
        <v>397</v>
      </c>
      <c r="G171" s="99" t="s">
        <v>360</v>
      </c>
      <c r="H171" s="86" t="s">
        <v>398</v>
      </c>
      <c r="I171" s="86" t="s">
        <v>356</v>
      </c>
      <c r="J171" s="86"/>
      <c r="K171" s="96">
        <v>1.0299999999872687</v>
      </c>
      <c r="L171" s="99" t="s">
        <v>174</v>
      </c>
      <c r="M171" s="100">
        <v>1.95E-2</v>
      </c>
      <c r="N171" s="100">
        <v>6.9999999997753283E-3</v>
      </c>
      <c r="O171" s="96">
        <v>13066.673784000001</v>
      </c>
      <c r="P171" s="98">
        <v>102.19</v>
      </c>
      <c r="Q171" s="86"/>
      <c r="R171" s="96">
        <v>13.352833939</v>
      </c>
      <c r="S171" s="97">
        <v>2.8613139964962867E-5</v>
      </c>
      <c r="T171" s="97">
        <v>1.0603352375028372E-3</v>
      </c>
      <c r="U171" s="97">
        <f>R171/'סכום נכסי הקרן'!$C$42</f>
        <v>3.1135617636852091E-4</v>
      </c>
    </row>
    <row r="172" spans="2:21" s="141" customFormat="1">
      <c r="B172" s="89" t="s">
        <v>740</v>
      </c>
      <c r="C172" s="86" t="s">
        <v>741</v>
      </c>
      <c r="D172" s="99" t="s">
        <v>130</v>
      </c>
      <c r="E172" s="99" t="s">
        <v>352</v>
      </c>
      <c r="F172" s="86" t="s">
        <v>470</v>
      </c>
      <c r="G172" s="99" t="s">
        <v>360</v>
      </c>
      <c r="H172" s="86" t="s">
        <v>398</v>
      </c>
      <c r="I172" s="86" t="s">
        <v>170</v>
      </c>
      <c r="J172" s="86"/>
      <c r="K172" s="96">
        <v>2.859999999985678</v>
      </c>
      <c r="L172" s="99" t="s">
        <v>174</v>
      </c>
      <c r="M172" s="100">
        <v>1.8700000000000001E-2</v>
      </c>
      <c r="N172" s="100">
        <v>9.2999999996726344E-3</v>
      </c>
      <c r="O172" s="96">
        <v>18859.838904</v>
      </c>
      <c r="P172" s="98">
        <v>103.66</v>
      </c>
      <c r="Q172" s="86"/>
      <c r="R172" s="96">
        <v>19.550108648000002</v>
      </c>
      <c r="S172" s="97">
        <v>2.6017159475789764E-5</v>
      </c>
      <c r="T172" s="97">
        <v>1.5524546467950613E-3</v>
      </c>
      <c r="U172" s="97">
        <f>R172/'סכום נכסי הקרן'!$C$42</f>
        <v>4.5586181210954954E-4</v>
      </c>
    </row>
    <row r="173" spans="2:21" s="141" customFormat="1">
      <c r="B173" s="89" t="s">
        <v>742</v>
      </c>
      <c r="C173" s="86" t="s">
        <v>743</v>
      </c>
      <c r="D173" s="99" t="s">
        <v>130</v>
      </c>
      <c r="E173" s="99" t="s">
        <v>352</v>
      </c>
      <c r="F173" s="86" t="s">
        <v>470</v>
      </c>
      <c r="G173" s="99" t="s">
        <v>360</v>
      </c>
      <c r="H173" s="86" t="s">
        <v>398</v>
      </c>
      <c r="I173" s="86" t="s">
        <v>170</v>
      </c>
      <c r="J173" s="86"/>
      <c r="K173" s="96">
        <v>5.4699999999430471</v>
      </c>
      <c r="L173" s="99" t="s">
        <v>174</v>
      </c>
      <c r="M173" s="100">
        <v>2.6800000000000001E-2</v>
      </c>
      <c r="N173" s="100">
        <v>1.6799999999774839E-2</v>
      </c>
      <c r="O173" s="96">
        <v>28256.399580000001</v>
      </c>
      <c r="P173" s="98">
        <v>106.88</v>
      </c>
      <c r="Q173" s="86"/>
      <c r="R173" s="96">
        <v>30.200440876000002</v>
      </c>
      <c r="S173" s="97">
        <v>3.6767005384333125E-5</v>
      </c>
      <c r="T173" s="97">
        <v>2.3981869163679603E-3</v>
      </c>
      <c r="U173" s="97">
        <f>R173/'סכום נכסי הקרן'!$C$42</f>
        <v>7.0420210711458501E-4</v>
      </c>
    </row>
    <row r="174" spans="2:21" s="141" customFormat="1">
      <c r="B174" s="89" t="s">
        <v>744</v>
      </c>
      <c r="C174" s="86" t="s">
        <v>745</v>
      </c>
      <c r="D174" s="99" t="s">
        <v>130</v>
      </c>
      <c r="E174" s="99" t="s">
        <v>352</v>
      </c>
      <c r="F174" s="86" t="s">
        <v>746</v>
      </c>
      <c r="G174" s="99" t="s">
        <v>360</v>
      </c>
      <c r="H174" s="86" t="s">
        <v>398</v>
      </c>
      <c r="I174" s="86" t="s">
        <v>356</v>
      </c>
      <c r="J174" s="86"/>
      <c r="K174" s="96">
        <v>2.6900000000901798</v>
      </c>
      <c r="L174" s="99" t="s">
        <v>174</v>
      </c>
      <c r="M174" s="100">
        <v>2.07E-2</v>
      </c>
      <c r="N174" s="100">
        <v>1.0700000000153136E-2</v>
      </c>
      <c r="O174" s="96">
        <v>11389.82639</v>
      </c>
      <c r="P174" s="98">
        <v>103.2</v>
      </c>
      <c r="Q174" s="86"/>
      <c r="R174" s="96">
        <v>11.754301225999999</v>
      </c>
      <c r="S174" s="97">
        <v>4.4936840446140069E-5</v>
      </c>
      <c r="T174" s="97">
        <v>9.333973476407958E-4</v>
      </c>
      <c r="U174" s="97">
        <f>R174/'סכום נכסי הקרן'!$C$42</f>
        <v>2.7408221373306909E-4</v>
      </c>
    </row>
    <row r="175" spans="2:21" s="141" customFormat="1">
      <c r="B175" s="89" t="s">
        <v>747</v>
      </c>
      <c r="C175" s="86" t="s">
        <v>748</v>
      </c>
      <c r="D175" s="99" t="s">
        <v>130</v>
      </c>
      <c r="E175" s="99" t="s">
        <v>352</v>
      </c>
      <c r="F175" s="86" t="s">
        <v>409</v>
      </c>
      <c r="G175" s="99" t="s">
        <v>410</v>
      </c>
      <c r="H175" s="86" t="s">
        <v>398</v>
      </c>
      <c r="I175" s="86" t="s">
        <v>170</v>
      </c>
      <c r="J175" s="86"/>
      <c r="K175" s="96">
        <v>3.8899999999514066</v>
      </c>
      <c r="L175" s="99" t="s">
        <v>174</v>
      </c>
      <c r="M175" s="100">
        <v>1.6299999999999999E-2</v>
      </c>
      <c r="N175" s="100">
        <v>1.1699999999956294E-2</v>
      </c>
      <c r="O175" s="96">
        <v>38206.359825</v>
      </c>
      <c r="P175" s="98">
        <v>101.8</v>
      </c>
      <c r="Q175" s="86"/>
      <c r="R175" s="96">
        <v>38.894074301000003</v>
      </c>
      <c r="S175" s="97">
        <v>7.0096338580510228E-5</v>
      </c>
      <c r="T175" s="97">
        <v>3.0885396837708576E-3</v>
      </c>
      <c r="U175" s="97">
        <f>R175/'סכום נכסי הקרן'!$C$42</f>
        <v>9.0691686222373774E-4</v>
      </c>
    </row>
    <row r="176" spans="2:21" s="141" customFormat="1">
      <c r="B176" s="89" t="s">
        <v>749</v>
      </c>
      <c r="C176" s="86" t="s">
        <v>750</v>
      </c>
      <c r="D176" s="99" t="s">
        <v>130</v>
      </c>
      <c r="E176" s="99" t="s">
        <v>352</v>
      </c>
      <c r="F176" s="86" t="s">
        <v>386</v>
      </c>
      <c r="G176" s="99" t="s">
        <v>360</v>
      </c>
      <c r="H176" s="86" t="s">
        <v>398</v>
      </c>
      <c r="I176" s="86" t="s">
        <v>170</v>
      </c>
      <c r="J176" s="86"/>
      <c r="K176" s="96">
        <v>1.2300000000130002</v>
      </c>
      <c r="L176" s="99" t="s">
        <v>174</v>
      </c>
      <c r="M176" s="100">
        <v>6.0999999999999999E-2</v>
      </c>
      <c r="N176" s="100">
        <v>5.2000000002311196E-3</v>
      </c>
      <c r="O176" s="96">
        <v>19148.498328999998</v>
      </c>
      <c r="P176" s="98">
        <v>108.46</v>
      </c>
      <c r="Q176" s="86"/>
      <c r="R176" s="96">
        <v>20.768460651000002</v>
      </c>
      <c r="S176" s="97">
        <v>2.7945694541309367E-5</v>
      </c>
      <c r="T176" s="97">
        <v>1.6492027653116771E-3</v>
      </c>
      <c r="U176" s="97">
        <f>R176/'סכום נכסי הקרן'!$C$42</f>
        <v>4.8427086915751112E-4</v>
      </c>
    </row>
    <row r="177" spans="2:21" s="141" customFormat="1">
      <c r="B177" s="89" t="s">
        <v>751</v>
      </c>
      <c r="C177" s="86" t="s">
        <v>752</v>
      </c>
      <c r="D177" s="99" t="s">
        <v>130</v>
      </c>
      <c r="E177" s="99" t="s">
        <v>352</v>
      </c>
      <c r="F177" s="86" t="s">
        <v>753</v>
      </c>
      <c r="G177" s="99" t="s">
        <v>754</v>
      </c>
      <c r="H177" s="86" t="s">
        <v>398</v>
      </c>
      <c r="I177" s="86" t="s">
        <v>170</v>
      </c>
      <c r="J177" s="86"/>
      <c r="K177" s="96">
        <v>5.3399999999398551</v>
      </c>
      <c r="L177" s="99" t="s">
        <v>174</v>
      </c>
      <c r="M177" s="100">
        <v>2.6099999999999998E-2</v>
      </c>
      <c r="N177" s="100">
        <v>1.5999999999939247E-2</v>
      </c>
      <c r="O177" s="96">
        <v>31213.694175000001</v>
      </c>
      <c r="P177" s="98">
        <v>105.47</v>
      </c>
      <c r="Q177" s="86"/>
      <c r="R177" s="96">
        <v>32.921083247000006</v>
      </c>
      <c r="S177" s="97">
        <v>5.1754390851118864E-5</v>
      </c>
      <c r="T177" s="97">
        <v>2.6142304160320182E-3</v>
      </c>
      <c r="U177" s="97">
        <f>R177/'סכום נכסי הקרן'!$C$42</f>
        <v>7.6764098531606039E-4</v>
      </c>
    </row>
    <row r="178" spans="2:21" s="141" customFormat="1">
      <c r="B178" s="89" t="s">
        <v>755</v>
      </c>
      <c r="C178" s="86" t="s">
        <v>756</v>
      </c>
      <c r="D178" s="99" t="s">
        <v>130</v>
      </c>
      <c r="E178" s="99" t="s">
        <v>352</v>
      </c>
      <c r="F178" s="86" t="s">
        <v>441</v>
      </c>
      <c r="G178" s="99" t="s">
        <v>402</v>
      </c>
      <c r="H178" s="86" t="s">
        <v>436</v>
      </c>
      <c r="I178" s="86" t="s">
        <v>170</v>
      </c>
      <c r="J178" s="86"/>
      <c r="K178" s="96">
        <v>4.1200000000015944</v>
      </c>
      <c r="L178" s="99" t="s">
        <v>174</v>
      </c>
      <c r="M178" s="100">
        <v>3.39E-2</v>
      </c>
      <c r="N178" s="100">
        <v>1.8000000000039831E-2</v>
      </c>
      <c r="O178" s="96">
        <v>46370.477254999998</v>
      </c>
      <c r="P178" s="98">
        <v>108.29</v>
      </c>
      <c r="Q178" s="86"/>
      <c r="R178" s="96">
        <v>50.214589815999993</v>
      </c>
      <c r="S178" s="97">
        <v>4.2729382644640512E-5</v>
      </c>
      <c r="T178" s="97">
        <v>3.9874905403521699E-3</v>
      </c>
      <c r="U178" s="97">
        <f>R178/'סכום נכסי הקרן'!$C$42</f>
        <v>1.1708842298531806E-3</v>
      </c>
    </row>
    <row r="179" spans="2:21" s="141" customFormat="1">
      <c r="B179" s="89" t="s">
        <v>757</v>
      </c>
      <c r="C179" s="86" t="s">
        <v>758</v>
      </c>
      <c r="D179" s="99" t="s">
        <v>130</v>
      </c>
      <c r="E179" s="99" t="s">
        <v>352</v>
      </c>
      <c r="F179" s="86" t="s">
        <v>450</v>
      </c>
      <c r="G179" s="99" t="s">
        <v>451</v>
      </c>
      <c r="H179" s="86" t="s">
        <v>436</v>
      </c>
      <c r="I179" s="86" t="s">
        <v>170</v>
      </c>
      <c r="J179" s="86"/>
      <c r="K179" s="96">
        <v>1.8899999999517498</v>
      </c>
      <c r="L179" s="99" t="s">
        <v>174</v>
      </c>
      <c r="M179" s="100">
        <v>1.7500000000000002E-2</v>
      </c>
      <c r="N179" s="100">
        <v>1.2799999999623415E-2</v>
      </c>
      <c r="O179" s="96">
        <v>8418.2555470000007</v>
      </c>
      <c r="P179" s="98">
        <v>100.94</v>
      </c>
      <c r="Q179" s="86"/>
      <c r="R179" s="96">
        <v>8.4973868689999996</v>
      </c>
      <c r="S179" s="97">
        <v>1.4340974943748561E-5</v>
      </c>
      <c r="T179" s="97">
        <v>6.7476902394319549E-4</v>
      </c>
      <c r="U179" s="97">
        <f>R179/'סכום נכסי הקרן'!$C$42</f>
        <v>1.9813875442040106E-4</v>
      </c>
    </row>
    <row r="180" spans="2:21" s="141" customFormat="1">
      <c r="B180" s="89" t="s">
        <v>759</v>
      </c>
      <c r="C180" s="86" t="s">
        <v>760</v>
      </c>
      <c r="D180" s="99" t="s">
        <v>130</v>
      </c>
      <c r="E180" s="99" t="s">
        <v>352</v>
      </c>
      <c r="F180" s="86" t="s">
        <v>450</v>
      </c>
      <c r="G180" s="99" t="s">
        <v>451</v>
      </c>
      <c r="H180" s="86" t="s">
        <v>436</v>
      </c>
      <c r="I180" s="86" t="s">
        <v>170</v>
      </c>
      <c r="J180" s="86"/>
      <c r="K180" s="96">
        <v>4.8000000000098</v>
      </c>
      <c r="L180" s="99" t="s">
        <v>174</v>
      </c>
      <c r="M180" s="100">
        <v>3.6499999999999998E-2</v>
      </c>
      <c r="N180" s="100">
        <v>2.310000000006247E-2</v>
      </c>
      <c r="O180" s="96">
        <v>76357.381555</v>
      </c>
      <c r="P180" s="98">
        <v>106.91</v>
      </c>
      <c r="Q180" s="86"/>
      <c r="R180" s="96">
        <v>81.633674079000002</v>
      </c>
      <c r="S180" s="97">
        <v>3.5598377950160562E-5</v>
      </c>
      <c r="T180" s="97">
        <v>6.4824487137498336E-3</v>
      </c>
      <c r="U180" s="97">
        <f>R180/'סכום נכסי הקרן'!$C$42</f>
        <v>1.9035021883942473E-3</v>
      </c>
    </row>
    <row r="181" spans="2:21" s="141" customFormat="1">
      <c r="B181" s="89" t="s">
        <v>761</v>
      </c>
      <c r="C181" s="86" t="s">
        <v>762</v>
      </c>
      <c r="D181" s="99" t="s">
        <v>130</v>
      </c>
      <c r="E181" s="99" t="s">
        <v>352</v>
      </c>
      <c r="F181" s="86" t="s">
        <v>359</v>
      </c>
      <c r="G181" s="99" t="s">
        <v>360</v>
      </c>
      <c r="H181" s="86" t="s">
        <v>436</v>
      </c>
      <c r="I181" s="86" t="s">
        <v>170</v>
      </c>
      <c r="J181" s="86"/>
      <c r="K181" s="96">
        <v>1.5799999999995999</v>
      </c>
      <c r="L181" s="99" t="s">
        <v>174</v>
      </c>
      <c r="M181" s="100">
        <v>1.7600000000000001E-2</v>
      </c>
      <c r="N181" s="100">
        <v>7.8999999999979989E-3</v>
      </c>
      <c r="O181" s="96">
        <v>49151.874573999994</v>
      </c>
      <c r="P181" s="98">
        <v>101.71</v>
      </c>
      <c r="Q181" s="86"/>
      <c r="R181" s="96">
        <v>49.992371419000001</v>
      </c>
      <c r="S181" s="97">
        <v>5.1738815341052627E-5</v>
      </c>
      <c r="T181" s="97">
        <v>3.9698443988786143E-3</v>
      </c>
      <c r="U181" s="97">
        <f>R181/'סכום נכסי הקרן'!$C$42</f>
        <v>1.1657026279007609E-3</v>
      </c>
    </row>
    <row r="182" spans="2:21" s="141" customFormat="1">
      <c r="B182" s="89" t="s">
        <v>763</v>
      </c>
      <c r="C182" s="86" t="s">
        <v>764</v>
      </c>
      <c r="D182" s="99" t="s">
        <v>130</v>
      </c>
      <c r="E182" s="99" t="s">
        <v>352</v>
      </c>
      <c r="F182" s="86" t="s">
        <v>467</v>
      </c>
      <c r="G182" s="99" t="s">
        <v>402</v>
      </c>
      <c r="H182" s="86" t="s">
        <v>436</v>
      </c>
      <c r="I182" s="86" t="s">
        <v>356</v>
      </c>
      <c r="J182" s="86"/>
      <c r="K182" s="96">
        <v>6.869999999995323</v>
      </c>
      <c r="L182" s="99" t="s">
        <v>174</v>
      </c>
      <c r="M182" s="100">
        <v>2.5499999999999998E-2</v>
      </c>
      <c r="N182" s="100">
        <v>2.6200000000004064E-2</v>
      </c>
      <c r="O182" s="96">
        <v>98752.202680000017</v>
      </c>
      <c r="P182" s="98">
        <v>99.6</v>
      </c>
      <c r="Q182" s="86"/>
      <c r="R182" s="96">
        <v>98.357197158000005</v>
      </c>
      <c r="S182" s="97">
        <v>1.1825908626266035E-4</v>
      </c>
      <c r="T182" s="97">
        <v>7.8104470170960397E-3</v>
      </c>
      <c r="U182" s="97">
        <f>R182/'סכום נכסי הקרן'!$C$42</f>
        <v>2.2934547801118752E-3</v>
      </c>
    </row>
    <row r="183" spans="2:21" s="141" customFormat="1">
      <c r="B183" s="89" t="s">
        <v>765</v>
      </c>
      <c r="C183" s="86" t="s">
        <v>766</v>
      </c>
      <c r="D183" s="99" t="s">
        <v>130</v>
      </c>
      <c r="E183" s="99" t="s">
        <v>352</v>
      </c>
      <c r="F183" s="86" t="s">
        <v>767</v>
      </c>
      <c r="G183" s="99" t="s">
        <v>402</v>
      </c>
      <c r="H183" s="86" t="s">
        <v>436</v>
      </c>
      <c r="I183" s="86" t="s">
        <v>356</v>
      </c>
      <c r="J183" s="86"/>
      <c r="K183" s="96">
        <v>4.3399964793553307</v>
      </c>
      <c r="L183" s="99" t="s">
        <v>174</v>
      </c>
      <c r="M183" s="100">
        <v>3.15E-2</v>
      </c>
      <c r="N183" s="100">
        <v>3.6599956969898491E-2</v>
      </c>
      <c r="O183" s="96">
        <v>3.7500000000000001E-4</v>
      </c>
      <c r="P183" s="98">
        <v>98.27</v>
      </c>
      <c r="Q183" s="86"/>
      <c r="R183" s="96">
        <v>2.5563499999999999E-4</v>
      </c>
      <c r="S183" s="97">
        <v>1.5981233684758532E-12</v>
      </c>
      <c r="T183" s="97">
        <v>2.029972061940714E-8</v>
      </c>
      <c r="U183" s="97">
        <f>R183/'סכום נכסי הקרן'!$C$42</f>
        <v>5.9607972741648304E-9</v>
      </c>
    </row>
    <row r="184" spans="2:21" s="141" customFormat="1">
      <c r="B184" s="89" t="s">
        <v>768</v>
      </c>
      <c r="C184" s="86" t="s">
        <v>769</v>
      </c>
      <c r="D184" s="99" t="s">
        <v>130</v>
      </c>
      <c r="E184" s="99" t="s">
        <v>352</v>
      </c>
      <c r="F184" s="86" t="s">
        <v>470</v>
      </c>
      <c r="G184" s="99" t="s">
        <v>360</v>
      </c>
      <c r="H184" s="86" t="s">
        <v>436</v>
      </c>
      <c r="I184" s="86" t="s">
        <v>170</v>
      </c>
      <c r="J184" s="86"/>
      <c r="K184" s="96">
        <v>1.8700000000378163</v>
      </c>
      <c r="L184" s="99" t="s">
        <v>174</v>
      </c>
      <c r="M184" s="100">
        <v>6.4000000000000001E-2</v>
      </c>
      <c r="N184" s="100">
        <v>7.8000000000000005E-3</v>
      </c>
      <c r="O184" s="96">
        <v>11894.501691000001</v>
      </c>
      <c r="P184" s="98">
        <v>111.16</v>
      </c>
      <c r="Q184" s="86"/>
      <c r="R184" s="96">
        <v>13.22192845</v>
      </c>
      <c r="S184" s="97">
        <v>4.8735574120510369E-5</v>
      </c>
      <c r="T184" s="97">
        <v>1.0499401630637076E-3</v>
      </c>
      <c r="U184" s="97">
        <f>R184/'סכום נכסי הקרן'!$C$42</f>
        <v>3.0830377320774708E-4</v>
      </c>
    </row>
    <row r="185" spans="2:21" s="141" customFormat="1">
      <c r="B185" s="89" t="s">
        <v>770</v>
      </c>
      <c r="C185" s="86" t="s">
        <v>771</v>
      </c>
      <c r="D185" s="99" t="s">
        <v>130</v>
      </c>
      <c r="E185" s="99" t="s">
        <v>352</v>
      </c>
      <c r="F185" s="86" t="s">
        <v>475</v>
      </c>
      <c r="G185" s="99" t="s">
        <v>360</v>
      </c>
      <c r="H185" s="86" t="s">
        <v>436</v>
      </c>
      <c r="I185" s="86" t="s">
        <v>356</v>
      </c>
      <c r="J185" s="86"/>
      <c r="K185" s="96">
        <v>0.75000000003294098</v>
      </c>
      <c r="L185" s="99" t="s">
        <v>174</v>
      </c>
      <c r="M185" s="100">
        <v>1.2E-2</v>
      </c>
      <c r="N185" s="100">
        <v>4.9000000001449403E-3</v>
      </c>
      <c r="O185" s="96">
        <v>7527.1690239999998</v>
      </c>
      <c r="P185" s="98">
        <v>100.53</v>
      </c>
      <c r="Q185" s="96">
        <v>2.2519781999999999E-2</v>
      </c>
      <c r="R185" s="96">
        <v>7.5893351610000002</v>
      </c>
      <c r="S185" s="97">
        <v>2.5090563413333334E-5</v>
      </c>
      <c r="T185" s="97">
        <v>6.0266154265004133E-4</v>
      </c>
      <c r="U185" s="97">
        <f>R185/'סכום נכסי הקרן'!$C$42</f>
        <v>1.7696515868489098E-4</v>
      </c>
    </row>
    <row r="186" spans="2:21" s="141" customFormat="1">
      <c r="B186" s="89" t="s">
        <v>772</v>
      </c>
      <c r="C186" s="86" t="s">
        <v>773</v>
      </c>
      <c r="D186" s="99" t="s">
        <v>130</v>
      </c>
      <c r="E186" s="99" t="s">
        <v>352</v>
      </c>
      <c r="F186" s="86" t="s">
        <v>486</v>
      </c>
      <c r="G186" s="99" t="s">
        <v>487</v>
      </c>
      <c r="H186" s="86" t="s">
        <v>436</v>
      </c>
      <c r="I186" s="86" t="s">
        <v>170</v>
      </c>
      <c r="J186" s="86"/>
      <c r="K186" s="96">
        <v>2.98000000001853</v>
      </c>
      <c r="L186" s="99" t="s">
        <v>174</v>
      </c>
      <c r="M186" s="100">
        <v>4.8000000000000001E-2</v>
      </c>
      <c r="N186" s="100">
        <v>1.2400000000062568E-2</v>
      </c>
      <c r="O186" s="96">
        <v>74149.496436999994</v>
      </c>
      <c r="P186" s="98">
        <v>112.08</v>
      </c>
      <c r="Q186" s="86"/>
      <c r="R186" s="96">
        <v>83.106758077000009</v>
      </c>
      <c r="S186" s="97">
        <v>3.6064014873852074E-5</v>
      </c>
      <c r="T186" s="97">
        <v>6.5994248461586167E-3</v>
      </c>
      <c r="U186" s="97">
        <f>R186/'סכום נכסי הקרן'!$C$42</f>
        <v>1.937850986797808E-3</v>
      </c>
    </row>
    <row r="187" spans="2:21" s="141" customFormat="1">
      <c r="B187" s="89" t="s">
        <v>774</v>
      </c>
      <c r="C187" s="86" t="s">
        <v>775</v>
      </c>
      <c r="D187" s="99" t="s">
        <v>130</v>
      </c>
      <c r="E187" s="99" t="s">
        <v>352</v>
      </c>
      <c r="F187" s="86" t="s">
        <v>486</v>
      </c>
      <c r="G187" s="99" t="s">
        <v>487</v>
      </c>
      <c r="H187" s="86" t="s">
        <v>436</v>
      </c>
      <c r="I187" s="86" t="s">
        <v>170</v>
      </c>
      <c r="J187" s="86"/>
      <c r="K187" s="96">
        <v>1.5999999998154371</v>
      </c>
      <c r="L187" s="99" t="s">
        <v>174</v>
      </c>
      <c r="M187" s="100">
        <v>4.4999999999999998E-2</v>
      </c>
      <c r="N187" s="100">
        <v>8.3999999974161167E-3</v>
      </c>
      <c r="O187" s="96">
        <v>2015.3248390000001</v>
      </c>
      <c r="P187" s="98">
        <v>107.54</v>
      </c>
      <c r="Q187" s="86"/>
      <c r="R187" s="96">
        <v>2.167280334</v>
      </c>
      <c r="S187" s="97">
        <v>3.3560332901476751E-6</v>
      </c>
      <c r="T187" s="97">
        <v>1.7210157171019381E-4</v>
      </c>
      <c r="U187" s="97">
        <f>R187/'סכום נכסי הקרן'!$C$42</f>
        <v>5.0535797943388986E-5</v>
      </c>
    </row>
    <row r="188" spans="2:21" s="141" customFormat="1">
      <c r="B188" s="89" t="s">
        <v>776</v>
      </c>
      <c r="C188" s="86" t="s">
        <v>777</v>
      </c>
      <c r="D188" s="99" t="s">
        <v>130</v>
      </c>
      <c r="E188" s="99" t="s">
        <v>352</v>
      </c>
      <c r="F188" s="86" t="s">
        <v>778</v>
      </c>
      <c r="G188" s="99" t="s">
        <v>354</v>
      </c>
      <c r="H188" s="86" t="s">
        <v>436</v>
      </c>
      <c r="I188" s="86" t="s">
        <v>170</v>
      </c>
      <c r="J188" s="86"/>
      <c r="K188" s="96">
        <v>2.8599999999793497</v>
      </c>
      <c r="L188" s="99" t="s">
        <v>174</v>
      </c>
      <c r="M188" s="100">
        <v>1.49E-2</v>
      </c>
      <c r="N188" s="100">
        <v>9.399999999862331E-3</v>
      </c>
      <c r="O188" s="96">
        <v>28519.238062</v>
      </c>
      <c r="P188" s="98">
        <v>101.88</v>
      </c>
      <c r="Q188" s="86"/>
      <c r="R188" s="96">
        <v>29.05540036</v>
      </c>
      <c r="S188" s="97">
        <v>2.6452430323531512E-5</v>
      </c>
      <c r="T188" s="97">
        <v>2.3072603899818946E-3</v>
      </c>
      <c r="U188" s="97">
        <f>R188/'סכום נכסי הקרן'!$C$42</f>
        <v>6.7750249874100115E-4</v>
      </c>
    </row>
    <row r="189" spans="2:21" s="141" customFormat="1">
      <c r="B189" s="89" t="s">
        <v>779</v>
      </c>
      <c r="C189" s="86" t="s">
        <v>780</v>
      </c>
      <c r="D189" s="99" t="s">
        <v>130</v>
      </c>
      <c r="E189" s="99" t="s">
        <v>352</v>
      </c>
      <c r="F189" s="86" t="s">
        <v>781</v>
      </c>
      <c r="G189" s="99" t="s">
        <v>531</v>
      </c>
      <c r="H189" s="86" t="s">
        <v>436</v>
      </c>
      <c r="I189" s="86" t="s">
        <v>356</v>
      </c>
      <c r="J189" s="86"/>
      <c r="K189" s="96">
        <v>3.1300000052905159</v>
      </c>
      <c r="L189" s="99" t="s">
        <v>174</v>
      </c>
      <c r="M189" s="100">
        <v>2.4500000000000001E-2</v>
      </c>
      <c r="N189" s="100">
        <v>1.3400000028046111E-2</v>
      </c>
      <c r="O189" s="96">
        <v>301.26645300000001</v>
      </c>
      <c r="P189" s="98">
        <v>104.15</v>
      </c>
      <c r="Q189" s="86"/>
      <c r="R189" s="96">
        <v>0.31376901800000001</v>
      </c>
      <c r="S189" s="97">
        <v>1.920531338172277E-7</v>
      </c>
      <c r="T189" s="97">
        <v>2.4916085060440591E-5</v>
      </c>
      <c r="U189" s="97">
        <f>R189/'סכום נכסי הקרן'!$C$42</f>
        <v>7.3163436431309316E-6</v>
      </c>
    </row>
    <row r="190" spans="2:21" s="141" customFormat="1">
      <c r="B190" s="89" t="s">
        <v>782</v>
      </c>
      <c r="C190" s="86" t="s">
        <v>783</v>
      </c>
      <c r="D190" s="99" t="s">
        <v>130</v>
      </c>
      <c r="E190" s="99" t="s">
        <v>352</v>
      </c>
      <c r="F190" s="86" t="s">
        <v>359</v>
      </c>
      <c r="G190" s="99" t="s">
        <v>360</v>
      </c>
      <c r="H190" s="86" t="s">
        <v>436</v>
      </c>
      <c r="I190" s="86" t="s">
        <v>356</v>
      </c>
      <c r="J190" s="86"/>
      <c r="K190" s="96">
        <v>1.5300000000131109</v>
      </c>
      <c r="L190" s="99" t="s">
        <v>174</v>
      </c>
      <c r="M190" s="100">
        <v>3.2500000000000001E-2</v>
      </c>
      <c r="N190" s="100">
        <v>1.5300000000131108E-2</v>
      </c>
      <c r="O190" s="96">
        <f>28980.43665/50000</f>
        <v>0.57960873300000004</v>
      </c>
      <c r="P190" s="98">
        <v>5132051</v>
      </c>
      <c r="Q190" s="86"/>
      <c r="R190" s="96">
        <v>29.745815137000001</v>
      </c>
      <c r="S190" s="97">
        <f>156.524097488523%/50000</f>
        <v>3.1304819497704604E-5</v>
      </c>
      <c r="T190" s="97">
        <v>2.3620855394512956E-3</v>
      </c>
      <c r="U190" s="97">
        <f>R190/'סכום נכסי הקרן'!$C$42</f>
        <v>6.9360132136225697E-4</v>
      </c>
    </row>
    <row r="191" spans="2:21" s="141" customFormat="1">
      <c r="B191" s="89" t="s">
        <v>784</v>
      </c>
      <c r="C191" s="86" t="s">
        <v>785</v>
      </c>
      <c r="D191" s="99" t="s">
        <v>130</v>
      </c>
      <c r="E191" s="99" t="s">
        <v>352</v>
      </c>
      <c r="F191" s="86" t="s">
        <v>359</v>
      </c>
      <c r="G191" s="99" t="s">
        <v>360</v>
      </c>
      <c r="H191" s="86" t="s">
        <v>436</v>
      </c>
      <c r="I191" s="86" t="s">
        <v>170</v>
      </c>
      <c r="J191" s="86"/>
      <c r="K191" s="96">
        <v>1.1000000000273791</v>
      </c>
      <c r="L191" s="99" t="s">
        <v>174</v>
      </c>
      <c r="M191" s="100">
        <v>2.3700000000000002E-2</v>
      </c>
      <c r="N191" s="100">
        <v>7.1999999997809675E-3</v>
      </c>
      <c r="O191" s="96">
        <v>3578.0046940000002</v>
      </c>
      <c r="P191" s="98">
        <v>102.08</v>
      </c>
      <c r="Q191" s="86"/>
      <c r="R191" s="96">
        <v>3.652427039</v>
      </c>
      <c r="S191" s="97">
        <v>3.5780082720082724E-6</v>
      </c>
      <c r="T191" s="97">
        <v>2.9003559166181656E-4</v>
      </c>
      <c r="U191" s="97">
        <f>R191/'סכום נכסי הקרן'!$C$42</f>
        <v>8.5165869846293046E-5</v>
      </c>
    </row>
    <row r="192" spans="2:21" s="141" customFormat="1">
      <c r="B192" s="89" t="s">
        <v>786</v>
      </c>
      <c r="C192" s="86" t="s">
        <v>787</v>
      </c>
      <c r="D192" s="99" t="s">
        <v>130</v>
      </c>
      <c r="E192" s="99" t="s">
        <v>352</v>
      </c>
      <c r="F192" s="86" t="s">
        <v>788</v>
      </c>
      <c r="G192" s="99" t="s">
        <v>402</v>
      </c>
      <c r="H192" s="86" t="s">
        <v>436</v>
      </c>
      <c r="I192" s="86" t="s">
        <v>356</v>
      </c>
      <c r="J192" s="86"/>
      <c r="K192" s="96">
        <v>3.7700000000577165</v>
      </c>
      <c r="L192" s="99" t="s">
        <v>174</v>
      </c>
      <c r="M192" s="100">
        <v>3.3799999999999997E-2</v>
      </c>
      <c r="N192" s="100">
        <v>3.0800000000368612E-2</v>
      </c>
      <c r="O192" s="96">
        <v>20373.618629000001</v>
      </c>
      <c r="P192" s="98">
        <v>101.2</v>
      </c>
      <c r="Q192" s="86"/>
      <c r="R192" s="96">
        <v>20.618102052999998</v>
      </c>
      <c r="S192" s="97">
        <v>2.4890527554918642E-5</v>
      </c>
      <c r="T192" s="97">
        <v>1.6372629388711434E-3</v>
      </c>
      <c r="U192" s="97">
        <f>R192/'סכום נכסי הקרן'!$C$42</f>
        <v>4.807648659846057E-4</v>
      </c>
    </row>
    <row r="193" spans="2:21" s="141" customFormat="1">
      <c r="B193" s="89" t="s">
        <v>789</v>
      </c>
      <c r="C193" s="86" t="s">
        <v>790</v>
      </c>
      <c r="D193" s="99" t="s">
        <v>130</v>
      </c>
      <c r="E193" s="99" t="s">
        <v>352</v>
      </c>
      <c r="F193" s="86" t="s">
        <v>621</v>
      </c>
      <c r="G193" s="99" t="s">
        <v>483</v>
      </c>
      <c r="H193" s="86" t="s">
        <v>436</v>
      </c>
      <c r="I193" s="86" t="s">
        <v>170</v>
      </c>
      <c r="J193" s="86"/>
      <c r="K193" s="96">
        <v>4.2100000000103197</v>
      </c>
      <c r="L193" s="99" t="s">
        <v>174</v>
      </c>
      <c r="M193" s="100">
        <v>3.85E-2</v>
      </c>
      <c r="N193" s="100">
        <v>1.6300000000309608E-2</v>
      </c>
      <c r="O193" s="96">
        <v>4349.8183140000001</v>
      </c>
      <c r="P193" s="98">
        <v>111.38</v>
      </c>
      <c r="Q193" s="86"/>
      <c r="R193" s="96">
        <v>4.8448274950000005</v>
      </c>
      <c r="S193" s="97">
        <v>1.0906419796856313E-5</v>
      </c>
      <c r="T193" s="97">
        <v>3.8472292369089585E-4</v>
      </c>
      <c r="U193" s="97">
        <f>R193/'סכום נכסי הקרן'!$C$42</f>
        <v>1.1296979883816702E-4</v>
      </c>
    </row>
    <row r="194" spans="2:21" s="141" customFormat="1">
      <c r="B194" s="89" t="s">
        <v>791</v>
      </c>
      <c r="C194" s="86" t="s">
        <v>792</v>
      </c>
      <c r="D194" s="99" t="s">
        <v>130</v>
      </c>
      <c r="E194" s="99" t="s">
        <v>352</v>
      </c>
      <c r="F194" s="86" t="s">
        <v>793</v>
      </c>
      <c r="G194" s="99" t="s">
        <v>161</v>
      </c>
      <c r="H194" s="86" t="s">
        <v>436</v>
      </c>
      <c r="I194" s="86" t="s">
        <v>356</v>
      </c>
      <c r="J194" s="86"/>
      <c r="K194" s="96">
        <v>4.6999999999559847</v>
      </c>
      <c r="L194" s="99" t="s">
        <v>174</v>
      </c>
      <c r="M194" s="100">
        <v>5.0900000000000001E-2</v>
      </c>
      <c r="N194" s="100">
        <v>1.879999999976106E-2</v>
      </c>
      <c r="O194" s="96">
        <v>26636.892510000001</v>
      </c>
      <c r="P194" s="98">
        <v>119.41</v>
      </c>
      <c r="Q194" s="86"/>
      <c r="R194" s="96">
        <v>31.807112752000002</v>
      </c>
      <c r="S194" s="97">
        <v>2.3454693091302327E-5</v>
      </c>
      <c r="T194" s="97">
        <v>2.5257711290534641E-3</v>
      </c>
      <c r="U194" s="97">
        <f>R194/'סכום נכסי הקרן'!$C$42</f>
        <v>7.416658555799286E-4</v>
      </c>
    </row>
    <row r="195" spans="2:21" s="141" customFormat="1">
      <c r="B195" s="89" t="s">
        <v>794</v>
      </c>
      <c r="C195" s="86" t="s">
        <v>795</v>
      </c>
      <c r="D195" s="99" t="s">
        <v>130</v>
      </c>
      <c r="E195" s="99" t="s">
        <v>352</v>
      </c>
      <c r="F195" s="86" t="s">
        <v>796</v>
      </c>
      <c r="G195" s="99" t="s">
        <v>737</v>
      </c>
      <c r="H195" s="86" t="s">
        <v>436</v>
      </c>
      <c r="I195" s="86" t="s">
        <v>356</v>
      </c>
      <c r="J195" s="86"/>
      <c r="K195" s="96">
        <v>1</v>
      </c>
      <c r="L195" s="99" t="s">
        <v>174</v>
      </c>
      <c r="M195" s="100">
        <v>4.0999999999999995E-2</v>
      </c>
      <c r="N195" s="100">
        <v>6.3999999974055609E-3</v>
      </c>
      <c r="O195" s="96">
        <v>146.15220500000001</v>
      </c>
      <c r="P195" s="98">
        <v>103.44</v>
      </c>
      <c r="Q195" s="96">
        <v>2.9961199999999993E-3</v>
      </c>
      <c r="R195" s="96">
        <v>0.154175961</v>
      </c>
      <c r="S195" s="97">
        <v>2.4358700833333332E-7</v>
      </c>
      <c r="T195" s="97">
        <v>1.2242959432505766E-5</v>
      </c>
      <c r="U195" s="97">
        <f>R195/'סכום נכסי הקרן'!$C$42</f>
        <v>3.5950149551921418E-6</v>
      </c>
    </row>
    <row r="196" spans="2:21" s="141" customFormat="1">
      <c r="B196" s="89" t="s">
        <v>797</v>
      </c>
      <c r="C196" s="86" t="s">
        <v>798</v>
      </c>
      <c r="D196" s="99" t="s">
        <v>130</v>
      </c>
      <c r="E196" s="99" t="s">
        <v>352</v>
      </c>
      <c r="F196" s="86" t="s">
        <v>796</v>
      </c>
      <c r="G196" s="99" t="s">
        <v>737</v>
      </c>
      <c r="H196" s="86" t="s">
        <v>436</v>
      </c>
      <c r="I196" s="86" t="s">
        <v>356</v>
      </c>
      <c r="J196" s="86"/>
      <c r="K196" s="96">
        <v>3.3600000000166115</v>
      </c>
      <c r="L196" s="99" t="s">
        <v>174</v>
      </c>
      <c r="M196" s="100">
        <v>1.2E-2</v>
      </c>
      <c r="N196" s="100">
        <v>1.1200000000055372E-2</v>
      </c>
      <c r="O196" s="96">
        <v>7196.3740480000006</v>
      </c>
      <c r="P196" s="98">
        <v>100.38</v>
      </c>
      <c r="Q196" s="86"/>
      <c r="R196" s="96">
        <v>7.2237205080000013</v>
      </c>
      <c r="S196" s="97">
        <v>1.5531452033271323E-5</v>
      </c>
      <c r="T196" s="97">
        <v>5.7362844737646201E-4</v>
      </c>
      <c r="U196" s="97">
        <f>R196/'סכום נכסי הקרן'!$C$42</f>
        <v>1.6843989873614721E-4</v>
      </c>
    </row>
    <row r="197" spans="2:21" s="141" customFormat="1">
      <c r="B197" s="89" t="s">
        <v>799</v>
      </c>
      <c r="C197" s="86" t="s">
        <v>800</v>
      </c>
      <c r="D197" s="99" t="s">
        <v>130</v>
      </c>
      <c r="E197" s="99" t="s">
        <v>352</v>
      </c>
      <c r="F197" s="86" t="s">
        <v>801</v>
      </c>
      <c r="G197" s="99" t="s">
        <v>725</v>
      </c>
      <c r="H197" s="86" t="s">
        <v>532</v>
      </c>
      <c r="I197" s="86" t="s">
        <v>356</v>
      </c>
      <c r="J197" s="86"/>
      <c r="K197" s="96">
        <v>6.5099999998740259</v>
      </c>
      <c r="L197" s="99" t="s">
        <v>174</v>
      </c>
      <c r="M197" s="100">
        <v>3.7499999999999999E-2</v>
      </c>
      <c r="N197" s="100">
        <v>2.6699999999259538E-2</v>
      </c>
      <c r="O197" s="96">
        <v>19005.632087999998</v>
      </c>
      <c r="P197" s="98">
        <v>109.43</v>
      </c>
      <c r="Q197" s="86"/>
      <c r="R197" s="96">
        <v>20.797863662000001</v>
      </c>
      <c r="S197" s="97">
        <v>8.6389236763636355E-5</v>
      </c>
      <c r="T197" s="97">
        <v>1.6515376291162006E-3</v>
      </c>
      <c r="U197" s="97">
        <f>R197/'סכום נכסי הקרן'!$C$42</f>
        <v>4.8495647710564431E-4</v>
      </c>
    </row>
    <row r="198" spans="2:21" s="141" customFormat="1">
      <c r="B198" s="89" t="s">
        <v>802</v>
      </c>
      <c r="C198" s="86" t="s">
        <v>803</v>
      </c>
      <c r="D198" s="99" t="s">
        <v>130</v>
      </c>
      <c r="E198" s="99" t="s">
        <v>352</v>
      </c>
      <c r="F198" s="86" t="s">
        <v>456</v>
      </c>
      <c r="G198" s="99" t="s">
        <v>402</v>
      </c>
      <c r="H198" s="86" t="s">
        <v>532</v>
      </c>
      <c r="I198" s="86" t="s">
        <v>170</v>
      </c>
      <c r="J198" s="86"/>
      <c r="K198" s="96">
        <v>3.4300000000193123</v>
      </c>
      <c r="L198" s="99" t="s">
        <v>174</v>
      </c>
      <c r="M198" s="100">
        <v>3.5000000000000003E-2</v>
      </c>
      <c r="N198" s="100">
        <v>1.3899999999985145E-2</v>
      </c>
      <c r="O198" s="96">
        <v>11566.456476999998</v>
      </c>
      <c r="P198" s="98">
        <v>107.37</v>
      </c>
      <c r="Q198" s="96">
        <v>0.98700428799999995</v>
      </c>
      <c r="R198" s="96">
        <v>13.462737918</v>
      </c>
      <c r="S198" s="97">
        <v>8.657400798599388E-5</v>
      </c>
      <c r="T198" s="97">
        <v>1.0690626029600757E-3</v>
      </c>
      <c r="U198" s="97">
        <f>R198/'סכום נכסי הקרן'!$C$42</f>
        <v>3.1391887450626834E-4</v>
      </c>
    </row>
    <row r="199" spans="2:21" s="141" customFormat="1">
      <c r="B199" s="89" t="s">
        <v>804</v>
      </c>
      <c r="C199" s="86" t="s">
        <v>805</v>
      </c>
      <c r="D199" s="99" t="s">
        <v>130</v>
      </c>
      <c r="E199" s="99" t="s">
        <v>352</v>
      </c>
      <c r="F199" s="86" t="s">
        <v>767</v>
      </c>
      <c r="G199" s="99" t="s">
        <v>402</v>
      </c>
      <c r="H199" s="86" t="s">
        <v>532</v>
      </c>
      <c r="I199" s="86" t="s">
        <v>170</v>
      </c>
      <c r="J199" s="86"/>
      <c r="K199" s="96">
        <v>3.7600000000419018</v>
      </c>
      <c r="L199" s="99" t="s">
        <v>174</v>
      </c>
      <c r="M199" s="100">
        <v>4.3499999999999997E-2</v>
      </c>
      <c r="N199" s="100">
        <v>6.990000000104446E-2</v>
      </c>
      <c r="O199" s="96">
        <v>35472.018970999998</v>
      </c>
      <c r="P199" s="98">
        <v>91.5</v>
      </c>
      <c r="Q199" s="86"/>
      <c r="R199" s="96">
        <v>32.456898539000001</v>
      </c>
      <c r="S199" s="97">
        <v>2.0019686833773062E-5</v>
      </c>
      <c r="T199" s="97">
        <v>2.5773699709122138E-3</v>
      </c>
      <c r="U199" s="97">
        <f>R199/'סכום נכסי הקרן'!$C$42</f>
        <v>7.5681730725102466E-4</v>
      </c>
    </row>
    <row r="200" spans="2:21" s="141" customFormat="1">
      <c r="B200" s="89" t="s">
        <v>806</v>
      </c>
      <c r="C200" s="86" t="s">
        <v>807</v>
      </c>
      <c r="D200" s="99" t="s">
        <v>130</v>
      </c>
      <c r="E200" s="99" t="s">
        <v>352</v>
      </c>
      <c r="F200" s="86" t="s">
        <v>482</v>
      </c>
      <c r="G200" s="99" t="s">
        <v>483</v>
      </c>
      <c r="H200" s="86" t="s">
        <v>532</v>
      </c>
      <c r="I200" s="86" t="s">
        <v>356</v>
      </c>
      <c r="J200" s="86"/>
      <c r="K200" s="96">
        <v>10.469999999876942</v>
      </c>
      <c r="L200" s="99" t="s">
        <v>174</v>
      </c>
      <c r="M200" s="100">
        <v>3.0499999999999999E-2</v>
      </c>
      <c r="N200" s="100">
        <v>3.2699999999643597E-2</v>
      </c>
      <c r="O200" s="96">
        <v>30352.239493000001</v>
      </c>
      <c r="P200" s="98">
        <v>97.99</v>
      </c>
      <c r="Q200" s="86"/>
      <c r="R200" s="96">
        <v>29.742159478000001</v>
      </c>
      <c r="S200" s="97">
        <v>9.6043032625325335E-5</v>
      </c>
      <c r="T200" s="97">
        <v>2.3617952472128312E-3</v>
      </c>
      <c r="U200" s="97">
        <f>R200/'סכום נכסי הקרן'!$C$42</f>
        <v>6.9351608013080404E-4</v>
      </c>
    </row>
    <row r="201" spans="2:21" s="141" customFormat="1">
      <c r="B201" s="89" t="s">
        <v>808</v>
      </c>
      <c r="C201" s="86" t="s">
        <v>809</v>
      </c>
      <c r="D201" s="99" t="s">
        <v>130</v>
      </c>
      <c r="E201" s="99" t="s">
        <v>352</v>
      </c>
      <c r="F201" s="86" t="s">
        <v>482</v>
      </c>
      <c r="G201" s="99" t="s">
        <v>483</v>
      </c>
      <c r="H201" s="86" t="s">
        <v>532</v>
      </c>
      <c r="I201" s="86" t="s">
        <v>356</v>
      </c>
      <c r="J201" s="86"/>
      <c r="K201" s="96">
        <v>9.7799999998803742</v>
      </c>
      <c r="L201" s="99" t="s">
        <v>174</v>
      </c>
      <c r="M201" s="100">
        <v>3.0499999999999999E-2</v>
      </c>
      <c r="N201" s="100">
        <v>3.1699999999610609E-2</v>
      </c>
      <c r="O201" s="96">
        <v>25142.319379000004</v>
      </c>
      <c r="P201" s="98">
        <v>99.08</v>
      </c>
      <c r="Q201" s="86"/>
      <c r="R201" s="96">
        <v>24.911010041000001</v>
      </c>
      <c r="S201" s="97">
        <v>7.9557378326253271E-5</v>
      </c>
      <c r="T201" s="97">
        <v>1.9781584844780491E-3</v>
      </c>
      <c r="U201" s="97">
        <f>R201/'סכום נכסי הקרן'!$C$42</f>
        <v>5.8086522091687568E-4</v>
      </c>
    </row>
    <row r="202" spans="2:21" s="141" customFormat="1">
      <c r="B202" s="89" t="s">
        <v>810</v>
      </c>
      <c r="C202" s="86" t="s">
        <v>811</v>
      </c>
      <c r="D202" s="99" t="s">
        <v>130</v>
      </c>
      <c r="E202" s="99" t="s">
        <v>352</v>
      </c>
      <c r="F202" s="86" t="s">
        <v>482</v>
      </c>
      <c r="G202" s="99" t="s">
        <v>483</v>
      </c>
      <c r="H202" s="86" t="s">
        <v>532</v>
      </c>
      <c r="I202" s="86" t="s">
        <v>356</v>
      </c>
      <c r="J202" s="86"/>
      <c r="K202" s="96">
        <v>6.3599999999907606</v>
      </c>
      <c r="L202" s="99" t="s">
        <v>174</v>
      </c>
      <c r="M202" s="100">
        <v>2.9100000000000001E-2</v>
      </c>
      <c r="N202" s="100">
        <v>2.4200000000112194E-2</v>
      </c>
      <c r="O202" s="96">
        <v>29191.953254</v>
      </c>
      <c r="P202" s="98">
        <v>103.81</v>
      </c>
      <c r="Q202" s="86"/>
      <c r="R202" s="96">
        <v>30.304166673000001</v>
      </c>
      <c r="S202" s="97">
        <v>4.8653255423333332E-5</v>
      </c>
      <c r="T202" s="97">
        <v>2.4064236785489032E-3</v>
      </c>
      <c r="U202" s="97">
        <f>R202/'סכום נכסי הקרן'!$C$42</f>
        <v>7.0662074481293684E-4</v>
      </c>
    </row>
    <row r="203" spans="2:21" s="141" customFormat="1">
      <c r="B203" s="89" t="s">
        <v>812</v>
      </c>
      <c r="C203" s="86" t="s">
        <v>813</v>
      </c>
      <c r="D203" s="99" t="s">
        <v>130</v>
      </c>
      <c r="E203" s="99" t="s">
        <v>352</v>
      </c>
      <c r="F203" s="86" t="s">
        <v>482</v>
      </c>
      <c r="G203" s="99" t="s">
        <v>483</v>
      </c>
      <c r="H203" s="86" t="s">
        <v>532</v>
      </c>
      <c r="I203" s="86" t="s">
        <v>356</v>
      </c>
      <c r="J203" s="86"/>
      <c r="K203" s="96">
        <v>8.1000000000883396</v>
      </c>
      <c r="L203" s="99" t="s">
        <v>174</v>
      </c>
      <c r="M203" s="100">
        <v>3.95E-2</v>
      </c>
      <c r="N203" s="100">
        <v>2.8100000000284647E-2</v>
      </c>
      <c r="O203" s="96">
        <v>18591.065039000001</v>
      </c>
      <c r="P203" s="98">
        <v>109.6</v>
      </c>
      <c r="Q203" s="86"/>
      <c r="R203" s="96">
        <v>20.375807282</v>
      </c>
      <c r="S203" s="97">
        <v>7.7459552228690095E-5</v>
      </c>
      <c r="T203" s="97">
        <v>1.6180225525435938E-3</v>
      </c>
      <c r="U203" s="97">
        <f>R203/'סכום נכסי הקרן'!$C$42</f>
        <v>4.7511513096975573E-4</v>
      </c>
    </row>
    <row r="204" spans="2:21" s="141" customFormat="1">
      <c r="B204" s="89" t="s">
        <v>814</v>
      </c>
      <c r="C204" s="86" t="s">
        <v>815</v>
      </c>
      <c r="D204" s="99" t="s">
        <v>130</v>
      </c>
      <c r="E204" s="99" t="s">
        <v>352</v>
      </c>
      <c r="F204" s="86" t="s">
        <v>482</v>
      </c>
      <c r="G204" s="99" t="s">
        <v>483</v>
      </c>
      <c r="H204" s="86" t="s">
        <v>532</v>
      </c>
      <c r="I204" s="86" t="s">
        <v>356</v>
      </c>
      <c r="J204" s="86"/>
      <c r="K204" s="96">
        <v>8.8000000007173309</v>
      </c>
      <c r="L204" s="99" t="s">
        <v>174</v>
      </c>
      <c r="M204" s="100">
        <v>3.95E-2</v>
      </c>
      <c r="N204" s="100">
        <v>2.8800000001514364E-2</v>
      </c>
      <c r="O204" s="96">
        <v>4571.0951809999997</v>
      </c>
      <c r="P204" s="98">
        <v>109.79</v>
      </c>
      <c r="Q204" s="86"/>
      <c r="R204" s="96">
        <v>5.0186053980000001</v>
      </c>
      <c r="S204" s="97">
        <v>1.9045438503507517E-5</v>
      </c>
      <c r="T204" s="97">
        <v>3.9852245380502899E-4</v>
      </c>
      <c r="U204" s="97">
        <f>R204/'סכום נכסי הקרן'!$C$42</f>
        <v>1.1702188423536412E-4</v>
      </c>
    </row>
    <row r="205" spans="2:21" s="141" customFormat="1">
      <c r="B205" s="89" t="s">
        <v>816</v>
      </c>
      <c r="C205" s="86" t="s">
        <v>817</v>
      </c>
      <c r="D205" s="99" t="s">
        <v>130</v>
      </c>
      <c r="E205" s="99" t="s">
        <v>352</v>
      </c>
      <c r="F205" s="86" t="s">
        <v>818</v>
      </c>
      <c r="G205" s="99" t="s">
        <v>402</v>
      </c>
      <c r="H205" s="86" t="s">
        <v>532</v>
      </c>
      <c r="I205" s="86" t="s">
        <v>356</v>
      </c>
      <c r="J205" s="86"/>
      <c r="K205" s="96">
        <v>2.4400000000140092</v>
      </c>
      <c r="L205" s="99" t="s">
        <v>174</v>
      </c>
      <c r="M205" s="100">
        <v>3.9E-2</v>
      </c>
      <c r="N205" s="100">
        <v>4.9300000000105065E-2</v>
      </c>
      <c r="O205" s="96">
        <v>29122.871981</v>
      </c>
      <c r="P205" s="98">
        <v>98.04</v>
      </c>
      <c r="Q205" s="86"/>
      <c r="R205" s="96">
        <v>28.552063690000001</v>
      </c>
      <c r="S205" s="97">
        <v>3.2425579367474069E-5</v>
      </c>
      <c r="T205" s="97">
        <v>2.2672909265731176E-3</v>
      </c>
      <c r="U205" s="97">
        <f>R205/'סכום נכסי הקרן'!$C$42</f>
        <v>6.6576589048891049E-4</v>
      </c>
    </row>
    <row r="206" spans="2:21" s="141" customFormat="1">
      <c r="B206" s="89" t="s">
        <v>819</v>
      </c>
      <c r="C206" s="86" t="s">
        <v>820</v>
      </c>
      <c r="D206" s="99" t="s">
        <v>130</v>
      </c>
      <c r="E206" s="99" t="s">
        <v>352</v>
      </c>
      <c r="F206" s="86" t="s">
        <v>575</v>
      </c>
      <c r="G206" s="99" t="s">
        <v>402</v>
      </c>
      <c r="H206" s="86" t="s">
        <v>532</v>
      </c>
      <c r="I206" s="86" t="s">
        <v>170</v>
      </c>
      <c r="J206" s="86"/>
      <c r="K206" s="96">
        <v>3.8000000001661625</v>
      </c>
      <c r="L206" s="99" t="s">
        <v>174</v>
      </c>
      <c r="M206" s="100">
        <v>5.0499999999999996E-2</v>
      </c>
      <c r="N206" s="100">
        <v>1.9700000001198745E-2</v>
      </c>
      <c r="O206" s="96">
        <v>7401.1557629999998</v>
      </c>
      <c r="P206" s="98">
        <v>113.84</v>
      </c>
      <c r="Q206" s="86"/>
      <c r="R206" s="96">
        <v>8.4254759670000006</v>
      </c>
      <c r="S206" s="97">
        <v>9.9823123554340105E-6</v>
      </c>
      <c r="T206" s="97">
        <v>6.6905865087186513E-4</v>
      </c>
      <c r="U206" s="97">
        <f>R206/'סכום נכסי הקרן'!$C$42</f>
        <v>1.9646196404105422E-4</v>
      </c>
    </row>
    <row r="207" spans="2:21" s="141" customFormat="1">
      <c r="B207" s="89" t="s">
        <v>821</v>
      </c>
      <c r="C207" s="86" t="s">
        <v>822</v>
      </c>
      <c r="D207" s="99" t="s">
        <v>130</v>
      </c>
      <c r="E207" s="99" t="s">
        <v>352</v>
      </c>
      <c r="F207" s="86" t="s">
        <v>494</v>
      </c>
      <c r="G207" s="99" t="s">
        <v>483</v>
      </c>
      <c r="H207" s="86" t="s">
        <v>532</v>
      </c>
      <c r="I207" s="86" t="s">
        <v>170</v>
      </c>
      <c r="J207" s="86"/>
      <c r="K207" s="96">
        <v>4.620000000007197</v>
      </c>
      <c r="L207" s="99" t="s">
        <v>174</v>
      </c>
      <c r="M207" s="100">
        <v>3.9199999999999999E-2</v>
      </c>
      <c r="N207" s="100">
        <v>1.8900000000130101E-2</v>
      </c>
      <c r="O207" s="96">
        <v>32412.123454</v>
      </c>
      <c r="P207" s="98">
        <v>111.46</v>
      </c>
      <c r="Q207" s="86"/>
      <c r="R207" s="96">
        <v>36.126553876999999</v>
      </c>
      <c r="S207" s="97">
        <v>3.3767764112042042E-5</v>
      </c>
      <c r="T207" s="97">
        <v>2.868773644630273E-3</v>
      </c>
      <c r="U207" s="97">
        <f>R207/'סכום נכסי הקרן'!$C$42</f>
        <v>8.4238489985718112E-4</v>
      </c>
    </row>
    <row r="208" spans="2:21" s="141" customFormat="1">
      <c r="B208" s="89" t="s">
        <v>823</v>
      </c>
      <c r="C208" s="86" t="s">
        <v>824</v>
      </c>
      <c r="D208" s="99" t="s">
        <v>130</v>
      </c>
      <c r="E208" s="99" t="s">
        <v>352</v>
      </c>
      <c r="F208" s="86" t="s">
        <v>516</v>
      </c>
      <c r="G208" s="99" t="s">
        <v>483</v>
      </c>
      <c r="H208" s="86" t="s">
        <v>532</v>
      </c>
      <c r="I208" s="86" t="s">
        <v>170</v>
      </c>
      <c r="J208" s="86"/>
      <c r="K208" s="96">
        <v>4.6000000001660135</v>
      </c>
      <c r="L208" s="99" t="s">
        <v>174</v>
      </c>
      <c r="M208" s="100">
        <v>4.0999999999999995E-2</v>
      </c>
      <c r="N208" s="100">
        <v>1.7400000000211292E-2</v>
      </c>
      <c r="O208" s="96">
        <v>11692.175999999999</v>
      </c>
      <c r="P208" s="98">
        <v>111.29</v>
      </c>
      <c r="Q208" s="96">
        <v>0.23968960800000003</v>
      </c>
      <c r="R208" s="96">
        <v>13.251912277999999</v>
      </c>
      <c r="S208" s="97">
        <v>3.8973919999999998E-5</v>
      </c>
      <c r="T208" s="97">
        <v>1.0523211489674388E-3</v>
      </c>
      <c r="U208" s="97">
        <f>R208/'סכום נכסי הקרן'!$C$42</f>
        <v>3.0900292442026268E-4</v>
      </c>
    </row>
    <row r="209" spans="2:21" s="141" customFormat="1">
      <c r="B209" s="89" t="s">
        <v>825</v>
      </c>
      <c r="C209" s="86" t="s">
        <v>826</v>
      </c>
      <c r="D209" s="99" t="s">
        <v>130</v>
      </c>
      <c r="E209" s="99" t="s">
        <v>352</v>
      </c>
      <c r="F209" s="86" t="s">
        <v>615</v>
      </c>
      <c r="G209" s="99" t="s">
        <v>616</v>
      </c>
      <c r="H209" s="86" t="s">
        <v>532</v>
      </c>
      <c r="I209" s="86" t="s">
        <v>356</v>
      </c>
      <c r="J209" s="86"/>
      <c r="K209" s="96">
        <v>4.6999999999807374</v>
      </c>
      <c r="L209" s="99" t="s">
        <v>174</v>
      </c>
      <c r="M209" s="100">
        <v>1.9E-2</v>
      </c>
      <c r="N209" s="100">
        <v>1.4999999999949307E-2</v>
      </c>
      <c r="O209" s="96">
        <v>96607.405601000006</v>
      </c>
      <c r="P209" s="98">
        <v>102.1</v>
      </c>
      <c r="Q209" s="86"/>
      <c r="R209" s="96">
        <v>98.636164336999997</v>
      </c>
      <c r="S209" s="97">
        <v>6.6874940710841361E-5</v>
      </c>
      <c r="T209" s="97">
        <v>7.8325995228002033E-3</v>
      </c>
      <c r="U209" s="97">
        <f>R209/'סכום נכסי הקרן'!$C$42</f>
        <v>2.2999596280402286E-3</v>
      </c>
    </row>
    <row r="210" spans="2:21" s="141" customFormat="1">
      <c r="B210" s="89" t="s">
        <v>827</v>
      </c>
      <c r="C210" s="86" t="s">
        <v>828</v>
      </c>
      <c r="D210" s="99" t="s">
        <v>130</v>
      </c>
      <c r="E210" s="99" t="s">
        <v>352</v>
      </c>
      <c r="F210" s="86" t="s">
        <v>615</v>
      </c>
      <c r="G210" s="99" t="s">
        <v>616</v>
      </c>
      <c r="H210" s="86" t="s">
        <v>532</v>
      </c>
      <c r="I210" s="86" t="s">
        <v>356</v>
      </c>
      <c r="J210" s="86"/>
      <c r="K210" s="96">
        <v>3.2699999999080909</v>
      </c>
      <c r="L210" s="99" t="s">
        <v>174</v>
      </c>
      <c r="M210" s="100">
        <v>2.9600000000000001E-2</v>
      </c>
      <c r="N210" s="100">
        <v>1.3199999999946721E-2</v>
      </c>
      <c r="O210" s="96">
        <v>14201.136715000002</v>
      </c>
      <c r="P210" s="98">
        <v>105.73</v>
      </c>
      <c r="Q210" s="86"/>
      <c r="R210" s="96">
        <v>15.014861693999999</v>
      </c>
      <c r="S210" s="97">
        <v>3.4773127702659693E-5</v>
      </c>
      <c r="T210" s="97">
        <v>1.1923152053796946E-3</v>
      </c>
      <c r="U210" s="97">
        <f>R210/'סכום נכסי הקרן'!$C$42</f>
        <v>3.5011069164064828E-4</v>
      </c>
    </row>
    <row r="211" spans="2:21" s="141" customFormat="1">
      <c r="B211" s="89" t="s">
        <v>829</v>
      </c>
      <c r="C211" s="86" t="s">
        <v>830</v>
      </c>
      <c r="D211" s="99" t="s">
        <v>130</v>
      </c>
      <c r="E211" s="99" t="s">
        <v>352</v>
      </c>
      <c r="F211" s="86" t="s">
        <v>621</v>
      </c>
      <c r="G211" s="99" t="s">
        <v>483</v>
      </c>
      <c r="H211" s="86" t="s">
        <v>532</v>
      </c>
      <c r="I211" s="86" t="s">
        <v>170</v>
      </c>
      <c r="J211" s="86"/>
      <c r="K211" s="96">
        <v>5.4700000000076594</v>
      </c>
      <c r="L211" s="99" t="s">
        <v>174</v>
      </c>
      <c r="M211" s="100">
        <v>3.61E-2</v>
      </c>
      <c r="N211" s="100">
        <v>2.0700000000104968E-2</v>
      </c>
      <c r="O211" s="96">
        <v>63912.794054999991</v>
      </c>
      <c r="P211" s="98">
        <v>110.3</v>
      </c>
      <c r="Q211" s="86"/>
      <c r="R211" s="96">
        <v>70.495809718000004</v>
      </c>
      <c r="S211" s="97">
        <v>8.3273998768729627E-5</v>
      </c>
      <c r="T211" s="97">
        <v>5.5980020033027048E-3</v>
      </c>
      <c r="U211" s="97">
        <f>R211/'סכום נכסי הקרן'!$C$42</f>
        <v>1.643793809169703E-3</v>
      </c>
    </row>
    <row r="212" spans="2:21" s="141" customFormat="1">
      <c r="B212" s="89" t="s">
        <v>831</v>
      </c>
      <c r="C212" s="86" t="s">
        <v>832</v>
      </c>
      <c r="D212" s="99" t="s">
        <v>130</v>
      </c>
      <c r="E212" s="99" t="s">
        <v>352</v>
      </c>
      <c r="F212" s="86" t="s">
        <v>621</v>
      </c>
      <c r="G212" s="99" t="s">
        <v>483</v>
      </c>
      <c r="H212" s="86" t="s">
        <v>532</v>
      </c>
      <c r="I212" s="86" t="s">
        <v>170</v>
      </c>
      <c r="J212" s="86"/>
      <c r="K212" s="96">
        <v>6.4099999998875168</v>
      </c>
      <c r="L212" s="99" t="s">
        <v>174</v>
      </c>
      <c r="M212" s="100">
        <v>3.3000000000000002E-2</v>
      </c>
      <c r="N212" s="100">
        <v>2.3599999999462763E-2</v>
      </c>
      <c r="O212" s="96">
        <v>22198.243589999998</v>
      </c>
      <c r="P212" s="98">
        <v>107.33</v>
      </c>
      <c r="Q212" s="86"/>
      <c r="R212" s="96">
        <v>23.825374847999996</v>
      </c>
      <c r="S212" s="97">
        <v>7.1991579529423212E-5</v>
      </c>
      <c r="T212" s="97">
        <v>1.8919492755962595E-3</v>
      </c>
      <c r="U212" s="97">
        <f>R212/'סכום נכסי הקרן'!$C$42</f>
        <v>5.5555080270664695E-4</v>
      </c>
    </row>
    <row r="213" spans="2:21" s="141" customFormat="1">
      <c r="B213" s="89" t="s">
        <v>833</v>
      </c>
      <c r="C213" s="86" t="s">
        <v>834</v>
      </c>
      <c r="D213" s="99" t="s">
        <v>130</v>
      </c>
      <c r="E213" s="99" t="s">
        <v>352</v>
      </c>
      <c r="F213" s="86" t="s">
        <v>835</v>
      </c>
      <c r="G213" s="99" t="s">
        <v>161</v>
      </c>
      <c r="H213" s="86" t="s">
        <v>532</v>
      </c>
      <c r="I213" s="86" t="s">
        <v>170</v>
      </c>
      <c r="J213" s="86"/>
      <c r="K213" s="96">
        <v>3.4700000000341711</v>
      </c>
      <c r="L213" s="99" t="s">
        <v>174</v>
      </c>
      <c r="M213" s="100">
        <v>2.75E-2</v>
      </c>
      <c r="N213" s="100">
        <v>1.940000000022165E-2</v>
      </c>
      <c r="O213" s="96">
        <v>20869.077812</v>
      </c>
      <c r="P213" s="98">
        <v>103.77</v>
      </c>
      <c r="Q213" s="86"/>
      <c r="R213" s="96">
        <v>21.655841358</v>
      </c>
      <c r="S213" s="97">
        <v>4.4806468344059367E-5</v>
      </c>
      <c r="T213" s="97">
        <v>1.7196687830132906E-3</v>
      </c>
      <c r="U213" s="97">
        <f>R213/'סכום נכסי הקרן'!$C$42</f>
        <v>5.0496246655001235E-4</v>
      </c>
    </row>
    <row r="214" spans="2:21" s="141" customFormat="1">
      <c r="B214" s="89" t="s">
        <v>836</v>
      </c>
      <c r="C214" s="86" t="s">
        <v>837</v>
      </c>
      <c r="D214" s="99" t="s">
        <v>130</v>
      </c>
      <c r="E214" s="99" t="s">
        <v>352</v>
      </c>
      <c r="F214" s="86" t="s">
        <v>835</v>
      </c>
      <c r="G214" s="99" t="s">
        <v>161</v>
      </c>
      <c r="H214" s="86" t="s">
        <v>532</v>
      </c>
      <c r="I214" s="86" t="s">
        <v>170</v>
      </c>
      <c r="J214" s="86"/>
      <c r="K214" s="96">
        <v>4.5299999999815563</v>
      </c>
      <c r="L214" s="99" t="s">
        <v>174</v>
      </c>
      <c r="M214" s="100">
        <v>2.3E-2</v>
      </c>
      <c r="N214" s="100">
        <v>2.2899999999973653E-2</v>
      </c>
      <c r="O214" s="96">
        <v>37634.191500000001</v>
      </c>
      <c r="P214" s="98">
        <v>100.85</v>
      </c>
      <c r="Q214" s="86"/>
      <c r="R214" s="96">
        <v>37.954081290000005</v>
      </c>
      <c r="S214" s="97">
        <v>1.1945496608148823E-4</v>
      </c>
      <c r="T214" s="97">
        <v>3.0138957754347719E-3</v>
      </c>
      <c r="U214" s="97">
        <f>R214/'סכום נכסי הקרן'!$C$42</f>
        <v>8.8499847163675722E-4</v>
      </c>
    </row>
    <row r="215" spans="2:21" s="141" customFormat="1">
      <c r="B215" s="89" t="s">
        <v>838</v>
      </c>
      <c r="C215" s="86" t="s">
        <v>839</v>
      </c>
      <c r="D215" s="99" t="s">
        <v>130</v>
      </c>
      <c r="E215" s="99" t="s">
        <v>352</v>
      </c>
      <c r="F215" s="86" t="s">
        <v>635</v>
      </c>
      <c r="G215" s="99" t="s">
        <v>383</v>
      </c>
      <c r="H215" s="86" t="s">
        <v>632</v>
      </c>
      <c r="I215" s="86" t="s">
        <v>356</v>
      </c>
      <c r="J215" s="86"/>
      <c r="K215" s="96">
        <v>0.91000000002608195</v>
      </c>
      <c r="L215" s="99" t="s">
        <v>174</v>
      </c>
      <c r="M215" s="100">
        <v>4.2999999999999997E-2</v>
      </c>
      <c r="N215" s="100">
        <v>1.760000000026082E-2</v>
      </c>
      <c r="O215" s="96">
        <v>14938.943171999999</v>
      </c>
      <c r="P215" s="98">
        <v>102.66</v>
      </c>
      <c r="Q215" s="86"/>
      <c r="R215" s="96">
        <v>15.33631956</v>
      </c>
      <c r="S215" s="97">
        <v>5.1738384905727501E-5</v>
      </c>
      <c r="T215" s="97">
        <v>1.2178418541981696E-3</v>
      </c>
      <c r="U215" s="97">
        <f>R215/'סכום נכסי הקרן'!$C$42</f>
        <v>3.5760632084405017E-4</v>
      </c>
    </row>
    <row r="216" spans="2:21" s="141" customFormat="1">
      <c r="B216" s="89" t="s">
        <v>840</v>
      </c>
      <c r="C216" s="86" t="s">
        <v>841</v>
      </c>
      <c r="D216" s="99" t="s">
        <v>130</v>
      </c>
      <c r="E216" s="99" t="s">
        <v>352</v>
      </c>
      <c r="F216" s="86" t="s">
        <v>635</v>
      </c>
      <c r="G216" s="99" t="s">
        <v>383</v>
      </c>
      <c r="H216" s="86" t="s">
        <v>632</v>
      </c>
      <c r="I216" s="86" t="s">
        <v>356</v>
      </c>
      <c r="J216" s="86"/>
      <c r="K216" s="96">
        <v>1.8599999999920027</v>
      </c>
      <c r="L216" s="99" t="s">
        <v>174</v>
      </c>
      <c r="M216" s="100">
        <v>4.2500000000000003E-2</v>
      </c>
      <c r="N216" s="100">
        <v>2.3200000000039984E-2</v>
      </c>
      <c r="O216" s="96">
        <v>9593.9857769999999</v>
      </c>
      <c r="P216" s="98">
        <v>104.27</v>
      </c>
      <c r="Q216" s="86"/>
      <c r="R216" s="96">
        <v>10.003649078</v>
      </c>
      <c r="S216" s="97">
        <v>2.5538238409950824E-5</v>
      </c>
      <c r="T216" s="97">
        <v>7.9437980502665851E-4</v>
      </c>
      <c r="U216" s="97">
        <f>R216/'סכום נכסי הקרן'!$C$42</f>
        <v>2.3326118941398449E-4</v>
      </c>
    </row>
    <row r="217" spans="2:21" s="141" customFormat="1">
      <c r="B217" s="89" t="s">
        <v>842</v>
      </c>
      <c r="C217" s="86" t="s">
        <v>843</v>
      </c>
      <c r="D217" s="99" t="s">
        <v>130</v>
      </c>
      <c r="E217" s="99" t="s">
        <v>352</v>
      </c>
      <c r="F217" s="86" t="s">
        <v>635</v>
      </c>
      <c r="G217" s="99" t="s">
        <v>383</v>
      </c>
      <c r="H217" s="86" t="s">
        <v>632</v>
      </c>
      <c r="I217" s="86" t="s">
        <v>356</v>
      </c>
      <c r="J217" s="86"/>
      <c r="K217" s="96">
        <v>1.7800000000167209</v>
      </c>
      <c r="L217" s="99" t="s">
        <v>174</v>
      </c>
      <c r="M217" s="100">
        <v>3.7000000000000005E-2</v>
      </c>
      <c r="N217" s="100">
        <v>2.3400000000501638E-2</v>
      </c>
      <c r="O217" s="96">
        <v>23216.081321000001</v>
      </c>
      <c r="P217" s="98">
        <v>103.04</v>
      </c>
      <c r="Q217" s="86"/>
      <c r="R217" s="96">
        <v>23.921851220000001</v>
      </c>
      <c r="S217" s="97">
        <v>8.8014874677811952E-5</v>
      </c>
      <c r="T217" s="97">
        <v>1.8996103681617302E-3</v>
      </c>
      <c r="U217" s="97">
        <f>R217/'סכום נכסי הקרן'!$C$42</f>
        <v>5.578004011389388E-4</v>
      </c>
    </row>
    <row r="218" spans="2:21" s="141" customFormat="1">
      <c r="B218" s="89" t="s">
        <v>844</v>
      </c>
      <c r="C218" s="86" t="s">
        <v>845</v>
      </c>
      <c r="D218" s="99" t="s">
        <v>130</v>
      </c>
      <c r="E218" s="99" t="s">
        <v>352</v>
      </c>
      <c r="F218" s="86" t="s">
        <v>801</v>
      </c>
      <c r="G218" s="99" t="s">
        <v>725</v>
      </c>
      <c r="H218" s="86" t="s">
        <v>632</v>
      </c>
      <c r="I218" s="86" t="s">
        <v>170</v>
      </c>
      <c r="J218" s="86"/>
      <c r="K218" s="96">
        <v>3.769999998466508</v>
      </c>
      <c r="L218" s="99" t="s">
        <v>174</v>
      </c>
      <c r="M218" s="100">
        <v>3.7499999999999999E-2</v>
      </c>
      <c r="N218" s="100">
        <v>1.6499999988464881E-2</v>
      </c>
      <c r="O218" s="96">
        <v>682.04365800000005</v>
      </c>
      <c r="P218" s="98">
        <v>108.04</v>
      </c>
      <c r="Q218" s="86"/>
      <c r="R218" s="96">
        <v>0.73687996899999997</v>
      </c>
      <c r="S218" s="97">
        <v>1.4790017241215516E-6</v>
      </c>
      <c r="T218" s="97">
        <v>5.8514904065317328E-5</v>
      </c>
      <c r="U218" s="97">
        <f>R218/'סכום נכסי הקרן'!$C$42</f>
        <v>1.7182279854487314E-5</v>
      </c>
    </row>
    <row r="219" spans="2:21" s="141" customFormat="1">
      <c r="B219" s="89" t="s">
        <v>846</v>
      </c>
      <c r="C219" s="86" t="s">
        <v>847</v>
      </c>
      <c r="D219" s="99" t="s">
        <v>130</v>
      </c>
      <c r="E219" s="99" t="s">
        <v>352</v>
      </c>
      <c r="F219" s="86" t="s">
        <v>470</v>
      </c>
      <c r="G219" s="99" t="s">
        <v>360</v>
      </c>
      <c r="H219" s="86" t="s">
        <v>632</v>
      </c>
      <c r="I219" s="86" t="s">
        <v>170</v>
      </c>
      <c r="J219" s="86"/>
      <c r="K219" s="96">
        <v>2.4299999999942377</v>
      </c>
      <c r="L219" s="99" t="s">
        <v>174</v>
      </c>
      <c r="M219" s="100">
        <v>3.6000000000000004E-2</v>
      </c>
      <c r="N219" s="100">
        <v>1.5999999999955671E-2</v>
      </c>
      <c r="O219" s="96">
        <f>42323.94705/50000</f>
        <v>0.8464789410000001</v>
      </c>
      <c r="P219" s="98">
        <v>5329897</v>
      </c>
      <c r="Q219" s="86"/>
      <c r="R219" s="96">
        <v>45.116455682000002</v>
      </c>
      <c r="S219" s="97">
        <f>269.905918308781%/50000</f>
        <v>5.3981183661756197E-5</v>
      </c>
      <c r="T219" s="97">
        <v>3.5826527888687537E-3</v>
      </c>
      <c r="U219" s="97">
        <f>R219/'סכום נכסי הקרן'!$C$42</f>
        <v>1.0520079255549671E-3</v>
      </c>
    </row>
    <row r="220" spans="2:21" s="141" customFormat="1">
      <c r="B220" s="89" t="s">
        <v>848</v>
      </c>
      <c r="C220" s="86" t="s">
        <v>849</v>
      </c>
      <c r="D220" s="99" t="s">
        <v>130</v>
      </c>
      <c r="E220" s="99" t="s">
        <v>352</v>
      </c>
      <c r="F220" s="86" t="s">
        <v>850</v>
      </c>
      <c r="G220" s="99" t="s">
        <v>754</v>
      </c>
      <c r="H220" s="86" t="s">
        <v>632</v>
      </c>
      <c r="I220" s="86" t="s">
        <v>170</v>
      </c>
      <c r="J220" s="86"/>
      <c r="K220" s="96">
        <v>0.64999999839036615</v>
      </c>
      <c r="L220" s="99" t="s">
        <v>174</v>
      </c>
      <c r="M220" s="100">
        <v>5.5500000000000001E-2</v>
      </c>
      <c r="N220" s="100">
        <v>9.1999999924883766E-3</v>
      </c>
      <c r="O220" s="96">
        <v>355.27600899999999</v>
      </c>
      <c r="P220" s="98">
        <v>104.92</v>
      </c>
      <c r="Q220" s="86"/>
      <c r="R220" s="96">
        <v>0.37275558399999997</v>
      </c>
      <c r="S220" s="97">
        <v>2.9606334083333332E-5</v>
      </c>
      <c r="T220" s="97">
        <v>2.9600149488622254E-5</v>
      </c>
      <c r="U220" s="97">
        <f>R220/'סכום נכסי הקרן'!$C$42</f>
        <v>8.6917693940067645E-6</v>
      </c>
    </row>
    <row r="221" spans="2:21" s="141" customFormat="1">
      <c r="B221" s="89" t="s">
        <v>851</v>
      </c>
      <c r="C221" s="86" t="s">
        <v>852</v>
      </c>
      <c r="D221" s="99" t="s">
        <v>130</v>
      </c>
      <c r="E221" s="99" t="s">
        <v>352</v>
      </c>
      <c r="F221" s="86" t="s">
        <v>853</v>
      </c>
      <c r="G221" s="99" t="s">
        <v>161</v>
      </c>
      <c r="H221" s="86" t="s">
        <v>632</v>
      </c>
      <c r="I221" s="86" t="s">
        <v>356</v>
      </c>
      <c r="J221" s="86"/>
      <c r="K221" s="96">
        <v>2.0399999997359686</v>
      </c>
      <c r="L221" s="99" t="s">
        <v>174</v>
      </c>
      <c r="M221" s="100">
        <v>3.4000000000000002E-2</v>
      </c>
      <c r="N221" s="100">
        <v>1.9499999993145334E-2</v>
      </c>
      <c r="O221" s="96">
        <v>1903.5964369999999</v>
      </c>
      <c r="P221" s="98">
        <v>103.46</v>
      </c>
      <c r="Q221" s="86"/>
      <c r="R221" s="96">
        <v>1.969460813</v>
      </c>
      <c r="S221" s="97">
        <v>3.1777117965653277E-6</v>
      </c>
      <c r="T221" s="97">
        <v>1.5639292066724217E-4</v>
      </c>
      <c r="U221" s="97">
        <f>R221/'סכום נכסי הקרן'!$C$42</f>
        <v>4.5923119469966364E-5</v>
      </c>
    </row>
    <row r="222" spans="2:21" s="141" customFormat="1">
      <c r="B222" s="89" t="s">
        <v>854</v>
      </c>
      <c r="C222" s="86" t="s">
        <v>855</v>
      </c>
      <c r="D222" s="99" t="s">
        <v>130</v>
      </c>
      <c r="E222" s="99" t="s">
        <v>352</v>
      </c>
      <c r="F222" s="86" t="s">
        <v>631</v>
      </c>
      <c r="G222" s="99" t="s">
        <v>360</v>
      </c>
      <c r="H222" s="86" t="s">
        <v>632</v>
      </c>
      <c r="I222" s="86" t="s">
        <v>170</v>
      </c>
      <c r="J222" s="86"/>
      <c r="K222" s="96">
        <v>0.41999999997494158</v>
      </c>
      <c r="L222" s="99" t="s">
        <v>174</v>
      </c>
      <c r="M222" s="100">
        <v>1.7500000000000002E-2</v>
      </c>
      <c r="N222" s="100">
        <v>6.1999999995928012E-3</v>
      </c>
      <c r="O222" s="96">
        <v>12694.046990999999</v>
      </c>
      <c r="P222" s="98">
        <v>100.6</v>
      </c>
      <c r="Q222" s="86"/>
      <c r="R222" s="96">
        <v>12.770211696000002</v>
      </c>
      <c r="S222" s="97">
        <v>2.4664918569541055E-5</v>
      </c>
      <c r="T222" s="97">
        <v>1.0140697857472E-3</v>
      </c>
      <c r="U222" s="97">
        <f>R222/'סכום נכסי הקרן'!$C$42</f>
        <v>2.9777081803362081E-4</v>
      </c>
    </row>
    <row r="223" spans="2:21" s="141" customFormat="1">
      <c r="B223" s="89" t="s">
        <v>856</v>
      </c>
      <c r="C223" s="86" t="s">
        <v>857</v>
      </c>
      <c r="D223" s="99" t="s">
        <v>130</v>
      </c>
      <c r="E223" s="99" t="s">
        <v>352</v>
      </c>
      <c r="F223" s="86" t="s">
        <v>858</v>
      </c>
      <c r="G223" s="99" t="s">
        <v>402</v>
      </c>
      <c r="H223" s="86" t="s">
        <v>632</v>
      </c>
      <c r="I223" s="86" t="s">
        <v>170</v>
      </c>
      <c r="J223" s="86"/>
      <c r="K223" s="96">
        <v>2.6899999998574304</v>
      </c>
      <c r="L223" s="99" t="s">
        <v>174</v>
      </c>
      <c r="M223" s="100">
        <v>6.7500000000000004E-2</v>
      </c>
      <c r="N223" s="100">
        <v>3.849999999643576E-2</v>
      </c>
      <c r="O223" s="96">
        <v>2095.7252349999999</v>
      </c>
      <c r="P223" s="98">
        <v>107.1</v>
      </c>
      <c r="Q223" s="86"/>
      <c r="R223" s="96">
        <v>2.244521728</v>
      </c>
      <c r="S223" s="97">
        <v>3.1447749059665928E-6</v>
      </c>
      <c r="T223" s="97">
        <v>1.7823523383961095E-4</v>
      </c>
      <c r="U223" s="97">
        <f>R223/'סכום נכסי הקרן'!$C$42</f>
        <v>5.2336882657171889E-5</v>
      </c>
    </row>
    <row r="224" spans="2:21" s="141" customFormat="1">
      <c r="B224" s="89" t="s">
        <v>859</v>
      </c>
      <c r="C224" s="86" t="s">
        <v>860</v>
      </c>
      <c r="D224" s="99" t="s">
        <v>130</v>
      </c>
      <c r="E224" s="99" t="s">
        <v>352</v>
      </c>
      <c r="F224" s="86" t="s">
        <v>586</v>
      </c>
      <c r="G224" s="99" t="s">
        <v>402</v>
      </c>
      <c r="H224" s="86" t="s">
        <v>632</v>
      </c>
      <c r="I224" s="86" t="s">
        <v>356</v>
      </c>
      <c r="J224" s="86"/>
      <c r="K224" s="96">
        <v>2.5799999464924461</v>
      </c>
      <c r="L224" s="99" t="s">
        <v>174</v>
      </c>
      <c r="M224" s="100">
        <v>5.74E-2</v>
      </c>
      <c r="N224" s="100">
        <v>1.7699999197386691E-2</v>
      </c>
      <c r="O224" s="96">
        <v>8.3432790000000008</v>
      </c>
      <c r="P224" s="98">
        <v>112</v>
      </c>
      <c r="Q224" s="86"/>
      <c r="R224" s="96">
        <v>9.3444749999999997E-3</v>
      </c>
      <c r="S224" s="97">
        <v>5.405686685525574E-8</v>
      </c>
      <c r="T224" s="97">
        <v>7.4203544833467457E-7</v>
      </c>
      <c r="U224" s="97">
        <f>R224/'סכום נכסי הקרן'!$C$42</f>
        <v>2.1789082523324821E-7</v>
      </c>
    </row>
    <row r="225" spans="2:21" s="141" customFormat="1">
      <c r="B225" s="89" t="s">
        <v>861</v>
      </c>
      <c r="C225" s="86" t="s">
        <v>862</v>
      </c>
      <c r="D225" s="99" t="s">
        <v>130</v>
      </c>
      <c r="E225" s="99" t="s">
        <v>352</v>
      </c>
      <c r="F225" s="86" t="s">
        <v>586</v>
      </c>
      <c r="G225" s="99" t="s">
        <v>402</v>
      </c>
      <c r="H225" s="86" t="s">
        <v>632</v>
      </c>
      <c r="I225" s="86" t="s">
        <v>356</v>
      </c>
      <c r="J225" s="86"/>
      <c r="K225" s="96">
        <v>4.6700000007752118</v>
      </c>
      <c r="L225" s="99" t="s">
        <v>174</v>
      </c>
      <c r="M225" s="100">
        <v>5.6500000000000002E-2</v>
      </c>
      <c r="N225" s="100">
        <v>2.5000000003491941E-2</v>
      </c>
      <c r="O225" s="96">
        <v>1242.2936950000001</v>
      </c>
      <c r="P225" s="98">
        <v>115.26</v>
      </c>
      <c r="Q225" s="86"/>
      <c r="R225" s="96">
        <v>1.431867767</v>
      </c>
      <c r="S225" s="97">
        <v>1.4159702317618678E-5</v>
      </c>
      <c r="T225" s="97">
        <v>1.1370319257548599E-4</v>
      </c>
      <c r="U225" s="97">
        <f>R225/'סכום נכסי הקרן'!$C$42</f>
        <v>3.3387734396690918E-5</v>
      </c>
    </row>
    <row r="226" spans="2:21" s="141" customFormat="1">
      <c r="B226" s="89" t="s">
        <v>863</v>
      </c>
      <c r="C226" s="86" t="s">
        <v>864</v>
      </c>
      <c r="D226" s="99" t="s">
        <v>130</v>
      </c>
      <c r="E226" s="99" t="s">
        <v>352</v>
      </c>
      <c r="F226" s="86" t="s">
        <v>589</v>
      </c>
      <c r="G226" s="99" t="s">
        <v>402</v>
      </c>
      <c r="H226" s="86" t="s">
        <v>632</v>
      </c>
      <c r="I226" s="86" t="s">
        <v>356</v>
      </c>
      <c r="J226" s="86"/>
      <c r="K226" s="96">
        <v>3.1099999998348613</v>
      </c>
      <c r="L226" s="99" t="s">
        <v>174</v>
      </c>
      <c r="M226" s="100">
        <v>3.7000000000000005E-2</v>
      </c>
      <c r="N226" s="100">
        <v>1.4799999999712805E-2</v>
      </c>
      <c r="O226" s="96">
        <v>6508.271557</v>
      </c>
      <c r="P226" s="98">
        <v>107</v>
      </c>
      <c r="Q226" s="86"/>
      <c r="R226" s="96">
        <v>6.9638505649999995</v>
      </c>
      <c r="S226" s="97">
        <v>2.8787722477003727E-5</v>
      </c>
      <c r="T226" s="97">
        <v>5.5299243415338499E-4</v>
      </c>
      <c r="U226" s="97">
        <f>R226/'סכום נכסי הקרן'!$C$42</f>
        <v>1.6238035271204338E-4</v>
      </c>
    </row>
    <row r="227" spans="2:21" s="141" customFormat="1">
      <c r="B227" s="89" t="s">
        <v>865</v>
      </c>
      <c r="C227" s="86" t="s">
        <v>866</v>
      </c>
      <c r="D227" s="99" t="s">
        <v>130</v>
      </c>
      <c r="E227" s="99" t="s">
        <v>352</v>
      </c>
      <c r="F227" s="86" t="s">
        <v>867</v>
      </c>
      <c r="G227" s="99" t="s">
        <v>383</v>
      </c>
      <c r="H227" s="86" t="s">
        <v>632</v>
      </c>
      <c r="I227" s="86" t="s">
        <v>356</v>
      </c>
      <c r="J227" s="86"/>
      <c r="K227" s="96">
        <v>2.8900000000354855</v>
      </c>
      <c r="L227" s="99" t="s">
        <v>174</v>
      </c>
      <c r="M227" s="100">
        <v>2.9500000000000002E-2</v>
      </c>
      <c r="N227" s="100">
        <v>1.6500000000417483E-2</v>
      </c>
      <c r="O227" s="96">
        <v>18462.722312999998</v>
      </c>
      <c r="P227" s="98">
        <v>103.79</v>
      </c>
      <c r="Q227" s="86"/>
      <c r="R227" s="96">
        <v>19.162459488</v>
      </c>
      <c r="S227" s="97">
        <v>9.3872305341168418E-5</v>
      </c>
      <c r="T227" s="97">
        <v>1.5216718132771631E-3</v>
      </c>
      <c r="U227" s="97">
        <f>R227/'סכום נכסי הקרן'!$C$42</f>
        <v>4.4682276011643316E-4</v>
      </c>
    </row>
    <row r="228" spans="2:21" s="141" customFormat="1">
      <c r="B228" s="89" t="s">
        <v>868</v>
      </c>
      <c r="C228" s="86" t="s">
        <v>869</v>
      </c>
      <c r="D228" s="99" t="s">
        <v>130</v>
      </c>
      <c r="E228" s="99" t="s">
        <v>352</v>
      </c>
      <c r="F228" s="86" t="s">
        <v>516</v>
      </c>
      <c r="G228" s="99" t="s">
        <v>483</v>
      </c>
      <c r="H228" s="86" t="s">
        <v>632</v>
      </c>
      <c r="I228" s="86" t="s">
        <v>170</v>
      </c>
      <c r="J228" s="86"/>
      <c r="K228" s="96">
        <v>8.5999999998921304</v>
      </c>
      <c r="L228" s="99" t="s">
        <v>174</v>
      </c>
      <c r="M228" s="100">
        <v>3.4300000000000004E-2</v>
      </c>
      <c r="N228" s="100">
        <v>2.8599999999796948E-2</v>
      </c>
      <c r="O228" s="96">
        <v>29998.135121999996</v>
      </c>
      <c r="P228" s="98">
        <v>105.07</v>
      </c>
      <c r="Q228" s="86"/>
      <c r="R228" s="96">
        <v>31.519040573999998</v>
      </c>
      <c r="S228" s="97">
        <v>1.1815871719710097E-4</v>
      </c>
      <c r="T228" s="97">
        <v>2.5028956044514956E-3</v>
      </c>
      <c r="U228" s="97">
        <f>R228/'סכום נכסי הקרן'!$C$42</f>
        <v>7.3494870083435325E-4</v>
      </c>
    </row>
    <row r="229" spans="2:21" s="141" customFormat="1">
      <c r="B229" s="89" t="s">
        <v>870</v>
      </c>
      <c r="C229" s="86" t="s">
        <v>871</v>
      </c>
      <c r="D229" s="99" t="s">
        <v>130</v>
      </c>
      <c r="E229" s="99" t="s">
        <v>352</v>
      </c>
      <c r="F229" s="86" t="s">
        <v>661</v>
      </c>
      <c r="G229" s="99" t="s">
        <v>402</v>
      </c>
      <c r="H229" s="86" t="s">
        <v>632</v>
      </c>
      <c r="I229" s="86" t="s">
        <v>170</v>
      </c>
      <c r="J229" s="86"/>
      <c r="K229" s="96">
        <v>3.1972656250000004</v>
      </c>
      <c r="L229" s="99" t="s">
        <v>174</v>
      </c>
      <c r="M229" s="100">
        <v>7.0499999999999993E-2</v>
      </c>
      <c r="N229" s="100">
        <v>3.1171875000000002E-2</v>
      </c>
      <c r="O229" s="96">
        <v>4.5300000000000001E-4</v>
      </c>
      <c r="P229" s="98">
        <v>112.8</v>
      </c>
      <c r="Q229" s="86"/>
      <c r="R229" s="96">
        <v>5.1199999999999993E-7</v>
      </c>
      <c r="S229" s="97">
        <v>9.7966788406656977E-13</v>
      </c>
      <c r="T229" s="97">
        <v>4.0657409811396929E-11</v>
      </c>
      <c r="U229" s="97">
        <f>R229/'סכום נכסי הקרן'!$C$42</f>
        <v>1.1938616403749068E-11</v>
      </c>
    </row>
    <row r="230" spans="2:21" s="141" customFormat="1">
      <c r="B230" s="89" t="s">
        <v>872</v>
      </c>
      <c r="C230" s="86" t="s">
        <v>873</v>
      </c>
      <c r="D230" s="99" t="s">
        <v>130</v>
      </c>
      <c r="E230" s="99" t="s">
        <v>352</v>
      </c>
      <c r="F230" s="86" t="s">
        <v>664</v>
      </c>
      <c r="G230" s="99" t="s">
        <v>451</v>
      </c>
      <c r="H230" s="86" t="s">
        <v>632</v>
      </c>
      <c r="I230" s="86" t="s">
        <v>356</v>
      </c>
      <c r="J230" s="86"/>
      <c r="K230" s="96">
        <v>3.3899999999879205</v>
      </c>
      <c r="L230" s="99" t="s">
        <v>174</v>
      </c>
      <c r="M230" s="100">
        <v>4.1399999999999999E-2</v>
      </c>
      <c r="N230" s="100">
        <v>3.4799999999949136E-2</v>
      </c>
      <c r="O230" s="96">
        <v>13402.43764</v>
      </c>
      <c r="P230" s="98">
        <v>102.25</v>
      </c>
      <c r="Q230" s="96">
        <v>1.987413783</v>
      </c>
      <c r="R230" s="96">
        <v>15.729100620999999</v>
      </c>
      <c r="S230" s="97">
        <v>2.3441474077210388E-5</v>
      </c>
      <c r="T230" s="97">
        <v>1.2490322068607325E-3</v>
      </c>
      <c r="U230" s="97">
        <f>R230/'סכום נכסי הקרן'!$C$42</f>
        <v>3.6676503650408254E-4</v>
      </c>
    </row>
    <row r="231" spans="2:21" s="141" customFormat="1">
      <c r="B231" s="89" t="s">
        <v>874</v>
      </c>
      <c r="C231" s="86" t="s">
        <v>875</v>
      </c>
      <c r="D231" s="99" t="s">
        <v>130</v>
      </c>
      <c r="E231" s="99" t="s">
        <v>352</v>
      </c>
      <c r="F231" s="86" t="s">
        <v>664</v>
      </c>
      <c r="G231" s="99" t="s">
        <v>451</v>
      </c>
      <c r="H231" s="86" t="s">
        <v>632</v>
      </c>
      <c r="I231" s="86" t="s">
        <v>356</v>
      </c>
      <c r="J231" s="86"/>
      <c r="K231" s="96">
        <v>5.6200000000259802</v>
      </c>
      <c r="L231" s="99" t="s">
        <v>174</v>
      </c>
      <c r="M231" s="100">
        <v>2.5000000000000001E-2</v>
      </c>
      <c r="N231" s="100">
        <v>5.3300000000299087E-2</v>
      </c>
      <c r="O231" s="96">
        <v>38188.214054999997</v>
      </c>
      <c r="P231" s="98">
        <v>86.68</v>
      </c>
      <c r="Q231" s="86"/>
      <c r="R231" s="96">
        <v>33.101543097000004</v>
      </c>
      <c r="S231" s="97">
        <v>6.2202170670606267E-5</v>
      </c>
      <c r="T231" s="97">
        <v>2.6285605528991144E-3</v>
      </c>
      <c r="U231" s="97">
        <f>R231/'סכום נכסי הקרן'!$C$42</f>
        <v>7.7184887774853716E-4</v>
      </c>
    </row>
    <row r="232" spans="2:21" s="141" customFormat="1">
      <c r="B232" s="89" t="s">
        <v>876</v>
      </c>
      <c r="C232" s="86" t="s">
        <v>877</v>
      </c>
      <c r="D232" s="99" t="s">
        <v>130</v>
      </c>
      <c r="E232" s="99" t="s">
        <v>352</v>
      </c>
      <c r="F232" s="86" t="s">
        <v>664</v>
      </c>
      <c r="G232" s="99" t="s">
        <v>451</v>
      </c>
      <c r="H232" s="86" t="s">
        <v>632</v>
      </c>
      <c r="I232" s="86" t="s">
        <v>356</v>
      </c>
      <c r="J232" s="86"/>
      <c r="K232" s="96">
        <v>4.3000000001408241</v>
      </c>
      <c r="L232" s="99" t="s">
        <v>174</v>
      </c>
      <c r="M232" s="100">
        <v>3.5499999999999997E-2</v>
      </c>
      <c r="N232" s="100">
        <v>4.8400000001577223E-2</v>
      </c>
      <c r="O232" s="96">
        <v>18368.983360999999</v>
      </c>
      <c r="P232" s="98">
        <v>94.87</v>
      </c>
      <c r="Q232" s="96">
        <v>0.32604945700000004</v>
      </c>
      <c r="R232" s="96">
        <v>17.752703154999999</v>
      </c>
      <c r="S232" s="97">
        <v>2.5848725730826275E-5</v>
      </c>
      <c r="T232" s="97">
        <v>1.4097244676424109E-3</v>
      </c>
      <c r="U232" s="97">
        <f>R232/'סכום נכסי הקרן'!$C$42</f>
        <v>4.1395061151791178E-4</v>
      </c>
    </row>
    <row r="233" spans="2:21" s="141" customFormat="1">
      <c r="B233" s="89" t="s">
        <v>878</v>
      </c>
      <c r="C233" s="86" t="s">
        <v>879</v>
      </c>
      <c r="D233" s="99" t="s">
        <v>130</v>
      </c>
      <c r="E233" s="99" t="s">
        <v>352</v>
      </c>
      <c r="F233" s="86" t="s">
        <v>880</v>
      </c>
      <c r="G233" s="99" t="s">
        <v>402</v>
      </c>
      <c r="H233" s="86" t="s">
        <v>632</v>
      </c>
      <c r="I233" s="86" t="s">
        <v>356</v>
      </c>
      <c r="J233" s="86"/>
      <c r="K233" s="96">
        <v>4.7800000000327021</v>
      </c>
      <c r="L233" s="99" t="s">
        <v>174</v>
      </c>
      <c r="M233" s="100">
        <v>3.9E-2</v>
      </c>
      <c r="N233" s="100">
        <v>4.3100000000298587E-2</v>
      </c>
      <c r="O233" s="96">
        <v>28537.678572000001</v>
      </c>
      <c r="P233" s="98">
        <v>98.58</v>
      </c>
      <c r="Q233" s="86"/>
      <c r="R233" s="96">
        <v>28.132443536</v>
      </c>
      <c r="S233" s="97">
        <v>6.7803175585069733E-5</v>
      </c>
      <c r="T233" s="97">
        <v>2.2339693082795639E-3</v>
      </c>
      <c r="U233" s="97">
        <f>R233/'סכום נכסי הקרן'!$C$42</f>
        <v>6.5598135132116024E-4</v>
      </c>
    </row>
    <row r="234" spans="2:21" s="141" customFormat="1">
      <c r="B234" s="89" t="s">
        <v>881</v>
      </c>
      <c r="C234" s="86" t="s">
        <v>882</v>
      </c>
      <c r="D234" s="99" t="s">
        <v>130</v>
      </c>
      <c r="E234" s="99" t="s">
        <v>352</v>
      </c>
      <c r="F234" s="86" t="s">
        <v>883</v>
      </c>
      <c r="G234" s="99" t="s">
        <v>451</v>
      </c>
      <c r="H234" s="86" t="s">
        <v>632</v>
      </c>
      <c r="I234" s="86" t="s">
        <v>356</v>
      </c>
      <c r="J234" s="86"/>
      <c r="K234" s="96">
        <v>1.4800000000042961</v>
      </c>
      <c r="L234" s="99" t="s">
        <v>174</v>
      </c>
      <c r="M234" s="100">
        <v>1.49E-2</v>
      </c>
      <c r="N234" s="100">
        <v>1.3299999999828151E-2</v>
      </c>
      <c r="O234" s="96">
        <v>18576.427677</v>
      </c>
      <c r="P234" s="98">
        <v>100.24</v>
      </c>
      <c r="Q234" s="86"/>
      <c r="R234" s="96">
        <v>18.621011104000001</v>
      </c>
      <c r="S234" s="97">
        <v>5.6689858672286695E-5</v>
      </c>
      <c r="T234" s="97">
        <v>1.4786759366365253E-3</v>
      </c>
      <c r="U234" s="97">
        <f>R234/'סכום נכסי הקרן'!$C$42</f>
        <v>4.3419747777462492E-4</v>
      </c>
    </row>
    <row r="235" spans="2:21" s="141" customFormat="1">
      <c r="B235" s="89" t="s">
        <v>884</v>
      </c>
      <c r="C235" s="86" t="s">
        <v>885</v>
      </c>
      <c r="D235" s="99" t="s">
        <v>130</v>
      </c>
      <c r="E235" s="99" t="s">
        <v>352</v>
      </c>
      <c r="F235" s="86" t="s">
        <v>883</v>
      </c>
      <c r="G235" s="99" t="s">
        <v>451</v>
      </c>
      <c r="H235" s="86" t="s">
        <v>632</v>
      </c>
      <c r="I235" s="86" t="s">
        <v>356</v>
      </c>
      <c r="J235" s="86"/>
      <c r="K235" s="96">
        <v>2.9000000000422936</v>
      </c>
      <c r="L235" s="99" t="s">
        <v>174</v>
      </c>
      <c r="M235" s="100">
        <v>2.1600000000000001E-2</v>
      </c>
      <c r="N235" s="100">
        <v>1.6600000000471276E-2</v>
      </c>
      <c r="O235" s="96">
        <v>16307.822269000002</v>
      </c>
      <c r="P235" s="98">
        <v>101.49</v>
      </c>
      <c r="Q235" s="86"/>
      <c r="R235" s="96">
        <v>16.550808817</v>
      </c>
      <c r="S235" s="97">
        <v>2.0537965385569621E-5</v>
      </c>
      <c r="T235" s="97">
        <v>1.3142832359040054E-3</v>
      </c>
      <c r="U235" s="97">
        <f>R235/'סכום נכסי הקרן'!$C$42</f>
        <v>3.859253078866229E-4</v>
      </c>
    </row>
    <row r="236" spans="2:21" s="141" customFormat="1">
      <c r="B236" s="89" t="s">
        <v>886</v>
      </c>
      <c r="C236" s="86" t="s">
        <v>887</v>
      </c>
      <c r="D236" s="99" t="s">
        <v>130</v>
      </c>
      <c r="E236" s="99" t="s">
        <v>352</v>
      </c>
      <c r="F236" s="86" t="s">
        <v>835</v>
      </c>
      <c r="G236" s="99" t="s">
        <v>161</v>
      </c>
      <c r="H236" s="86" t="s">
        <v>632</v>
      </c>
      <c r="I236" s="86" t="s">
        <v>170</v>
      </c>
      <c r="J236" s="86"/>
      <c r="K236" s="96">
        <v>2.4599999999600111</v>
      </c>
      <c r="L236" s="99" t="s">
        <v>174</v>
      </c>
      <c r="M236" s="100">
        <v>2.4E-2</v>
      </c>
      <c r="N236" s="100">
        <v>1.8599999999433493E-2</v>
      </c>
      <c r="O236" s="96">
        <v>11820.093188999999</v>
      </c>
      <c r="P236" s="98">
        <v>101.55</v>
      </c>
      <c r="Q236" s="86"/>
      <c r="R236" s="96">
        <v>12.003304637999999</v>
      </c>
      <c r="S236" s="97">
        <v>3.360109524891337E-5</v>
      </c>
      <c r="T236" s="97">
        <v>9.5317046046524908E-4</v>
      </c>
      <c r="U236" s="97">
        <f>R236/'סכום נכסי הקרן'!$C$42</f>
        <v>2.7988837822348454E-4</v>
      </c>
    </row>
    <row r="237" spans="2:21" s="141" customFormat="1">
      <c r="B237" s="89" t="s">
        <v>888</v>
      </c>
      <c r="C237" s="86" t="s">
        <v>889</v>
      </c>
      <c r="D237" s="99" t="s">
        <v>130</v>
      </c>
      <c r="E237" s="99" t="s">
        <v>352</v>
      </c>
      <c r="F237" s="86" t="s">
        <v>890</v>
      </c>
      <c r="G237" s="99" t="s">
        <v>402</v>
      </c>
      <c r="H237" s="86" t="s">
        <v>632</v>
      </c>
      <c r="I237" s="86" t="s">
        <v>356</v>
      </c>
      <c r="J237" s="86"/>
      <c r="K237" s="96">
        <v>1.1399999999992969</v>
      </c>
      <c r="L237" s="99" t="s">
        <v>174</v>
      </c>
      <c r="M237" s="100">
        <v>5.0999999999999997E-2</v>
      </c>
      <c r="N237" s="100">
        <v>2.5999999999894552E-2</v>
      </c>
      <c r="O237" s="96">
        <v>54638.250296999999</v>
      </c>
      <c r="P237" s="98">
        <v>104.14</v>
      </c>
      <c r="Q237" s="86"/>
      <c r="R237" s="96">
        <v>56.900272036000011</v>
      </c>
      <c r="S237" s="97">
        <v>7.1675521837859105E-5</v>
      </c>
      <c r="T237" s="97">
        <v>4.5183939034133232E-3</v>
      </c>
      <c r="U237" s="97">
        <f>R237/'סכום נכסי הקרן'!$C$42</f>
        <v>1.3267783615366683E-3</v>
      </c>
    </row>
    <row r="238" spans="2:21" s="141" customFormat="1">
      <c r="B238" s="89" t="s">
        <v>891</v>
      </c>
      <c r="C238" s="86" t="s">
        <v>892</v>
      </c>
      <c r="D238" s="99" t="s">
        <v>130</v>
      </c>
      <c r="E238" s="99" t="s">
        <v>352</v>
      </c>
      <c r="F238" s="86" t="s">
        <v>893</v>
      </c>
      <c r="G238" s="99" t="s">
        <v>894</v>
      </c>
      <c r="H238" s="86" t="s">
        <v>632</v>
      </c>
      <c r="I238" s="86" t="s">
        <v>356</v>
      </c>
      <c r="J238" s="86"/>
      <c r="K238" s="96">
        <v>5.5300000327311194</v>
      </c>
      <c r="L238" s="99" t="s">
        <v>174</v>
      </c>
      <c r="M238" s="100">
        <v>2.6200000000000001E-2</v>
      </c>
      <c r="N238" s="100">
        <v>2.430000017038117E-2</v>
      </c>
      <c r="O238" s="96">
        <v>79.889807999999988</v>
      </c>
      <c r="P238" s="98">
        <v>101.09</v>
      </c>
      <c r="Q238" s="96">
        <v>8.3723139999999988E-3</v>
      </c>
      <c r="R238" s="96">
        <v>8.9211736E-2</v>
      </c>
      <c r="S238" s="97">
        <v>3.7537383741762584E-7</v>
      </c>
      <c r="T238" s="97">
        <v>7.0842150596448313E-6</v>
      </c>
      <c r="U238" s="97">
        <f>R238/'סכום נכסי הקרן'!$C$42</f>
        <v>2.0802044820635376E-6</v>
      </c>
    </row>
    <row r="239" spans="2:21" s="141" customFormat="1">
      <c r="B239" s="89" t="s">
        <v>895</v>
      </c>
      <c r="C239" s="86" t="s">
        <v>896</v>
      </c>
      <c r="D239" s="99" t="s">
        <v>130</v>
      </c>
      <c r="E239" s="99" t="s">
        <v>352</v>
      </c>
      <c r="F239" s="86" t="s">
        <v>893</v>
      </c>
      <c r="G239" s="99" t="s">
        <v>894</v>
      </c>
      <c r="H239" s="86" t="s">
        <v>632</v>
      </c>
      <c r="I239" s="86" t="s">
        <v>356</v>
      </c>
      <c r="J239" s="86"/>
      <c r="K239" s="96">
        <v>3.0899999999666652</v>
      </c>
      <c r="L239" s="99" t="s">
        <v>174</v>
      </c>
      <c r="M239" s="100">
        <v>3.3500000000000002E-2</v>
      </c>
      <c r="N239" s="100">
        <v>1.7799999999836467E-2</v>
      </c>
      <c r="O239" s="96">
        <v>15038.916017</v>
      </c>
      <c r="P239" s="98">
        <v>105.72</v>
      </c>
      <c r="Q239" s="86"/>
      <c r="R239" s="96">
        <v>15.899142017000001</v>
      </c>
      <c r="S239" s="97">
        <v>3.1264611681749879E-5</v>
      </c>
      <c r="T239" s="97">
        <v>1.2625350246772834E-3</v>
      </c>
      <c r="U239" s="97">
        <f>R239/'סכום נכסי הקרן'!$C$42</f>
        <v>3.7072999548768022E-4</v>
      </c>
    </row>
    <row r="240" spans="2:21" s="141" customFormat="1">
      <c r="B240" s="89" t="s">
        <v>897</v>
      </c>
      <c r="C240" s="86" t="s">
        <v>898</v>
      </c>
      <c r="D240" s="99" t="s">
        <v>130</v>
      </c>
      <c r="E240" s="99" t="s">
        <v>352</v>
      </c>
      <c r="F240" s="86" t="s">
        <v>631</v>
      </c>
      <c r="G240" s="99" t="s">
        <v>360</v>
      </c>
      <c r="H240" s="86" t="s">
        <v>676</v>
      </c>
      <c r="I240" s="86" t="s">
        <v>170</v>
      </c>
      <c r="J240" s="86"/>
      <c r="K240" s="96">
        <v>1.1799999996680102</v>
      </c>
      <c r="L240" s="99" t="s">
        <v>174</v>
      </c>
      <c r="M240" s="100">
        <v>2.8199999999999999E-2</v>
      </c>
      <c r="N240" s="100">
        <v>1.1899999997154374E-2</v>
      </c>
      <c r="O240" s="96">
        <v>1652.7507009999999</v>
      </c>
      <c r="P240" s="98">
        <v>102.06</v>
      </c>
      <c r="Q240" s="86"/>
      <c r="R240" s="96">
        <v>1.6867973919999997</v>
      </c>
      <c r="S240" s="97">
        <v>1.7121982233134428E-5</v>
      </c>
      <c r="T240" s="97">
        <v>1.3394690006902256E-4</v>
      </c>
      <c r="U240" s="97">
        <f>R240/'סכום נכסי הקרן'!$C$42</f>
        <v>3.933208401158661E-5</v>
      </c>
    </row>
    <row r="241" spans="2:21" s="141" customFormat="1">
      <c r="B241" s="89" t="s">
        <v>899</v>
      </c>
      <c r="C241" s="86" t="s">
        <v>900</v>
      </c>
      <c r="D241" s="99" t="s">
        <v>130</v>
      </c>
      <c r="E241" s="99" t="s">
        <v>352</v>
      </c>
      <c r="F241" s="86" t="s">
        <v>679</v>
      </c>
      <c r="G241" s="99" t="s">
        <v>680</v>
      </c>
      <c r="H241" s="86" t="s">
        <v>676</v>
      </c>
      <c r="I241" s="86" t="s">
        <v>170</v>
      </c>
      <c r="J241" s="86"/>
      <c r="K241" s="96">
        <v>2.3515981735159817</v>
      </c>
      <c r="L241" s="99" t="s">
        <v>174</v>
      </c>
      <c r="M241" s="100">
        <v>4.6500000000000007E-2</v>
      </c>
      <c r="N241" s="100">
        <v>2.3424657534246572E-2</v>
      </c>
      <c r="O241" s="96">
        <v>4.1399999999999998E-4</v>
      </c>
      <c r="P241" s="98">
        <v>105.47</v>
      </c>
      <c r="Q241" s="86"/>
      <c r="R241" s="96">
        <v>4.3800000000000008E-7</v>
      </c>
      <c r="S241" s="97">
        <v>3.2339496850859471E-12</v>
      </c>
      <c r="T241" s="97">
        <v>3.4781143549593484E-11</v>
      </c>
      <c r="U241" s="97">
        <f>R241/'סכום נכסי הקרן'!$C$42</f>
        <v>1.0213113251644713E-11</v>
      </c>
    </row>
    <row r="242" spans="2:21" s="141" customFormat="1">
      <c r="B242" s="89" t="s">
        <v>901</v>
      </c>
      <c r="C242" s="86" t="s">
        <v>902</v>
      </c>
      <c r="D242" s="99" t="s">
        <v>130</v>
      </c>
      <c r="E242" s="99" t="s">
        <v>352</v>
      </c>
      <c r="F242" s="86" t="s">
        <v>903</v>
      </c>
      <c r="G242" s="99" t="s">
        <v>483</v>
      </c>
      <c r="H242" s="86" t="s">
        <v>676</v>
      </c>
      <c r="I242" s="86" t="s">
        <v>170</v>
      </c>
      <c r="J242" s="86"/>
      <c r="K242" s="96">
        <v>5.8099999997961245</v>
      </c>
      <c r="L242" s="99" t="s">
        <v>174</v>
      </c>
      <c r="M242" s="100">
        <v>3.27E-2</v>
      </c>
      <c r="N242" s="100">
        <v>2.4299999999169389E-2</v>
      </c>
      <c r="O242" s="96">
        <v>12563.664518</v>
      </c>
      <c r="P242" s="98">
        <v>105.41</v>
      </c>
      <c r="Q242" s="86"/>
      <c r="R242" s="96">
        <v>13.24335877</v>
      </c>
      <c r="S242" s="97">
        <v>5.6339302771300446E-5</v>
      </c>
      <c r="T242" s="97">
        <v>1.0516419234204058E-3</v>
      </c>
      <c r="U242" s="97">
        <f>R242/'סכום נכסי הקרן'!$C$42</f>
        <v>3.0880347705518769E-4</v>
      </c>
    </row>
    <row r="243" spans="2:21" s="141" customFormat="1">
      <c r="B243" s="89" t="s">
        <v>904</v>
      </c>
      <c r="C243" s="86" t="s">
        <v>905</v>
      </c>
      <c r="D243" s="99" t="s">
        <v>130</v>
      </c>
      <c r="E243" s="99" t="s">
        <v>352</v>
      </c>
      <c r="F243" s="86" t="s">
        <v>689</v>
      </c>
      <c r="G243" s="99" t="s">
        <v>616</v>
      </c>
      <c r="H243" s="86" t="s">
        <v>676</v>
      </c>
      <c r="I243" s="86" t="s">
        <v>356</v>
      </c>
      <c r="J243" s="86"/>
      <c r="K243" s="96">
        <v>1.4700000000142279</v>
      </c>
      <c r="L243" s="99" t="s">
        <v>174</v>
      </c>
      <c r="M243" s="100">
        <v>0.06</v>
      </c>
      <c r="N243" s="100">
        <v>1.6100000000175762E-2</v>
      </c>
      <c r="O243" s="96">
        <v>22446.114715999996</v>
      </c>
      <c r="P243" s="98">
        <v>106.46</v>
      </c>
      <c r="Q243" s="86"/>
      <c r="R243" s="96">
        <v>23.896132978000001</v>
      </c>
      <c r="S243" s="97">
        <v>5.4703450896165932E-5</v>
      </c>
      <c r="T243" s="97">
        <v>1.897568108191764E-3</v>
      </c>
      <c r="U243" s="97">
        <f>R243/'סכום נכסי הקרן'!$C$42</f>
        <v>5.5720071319789038E-4</v>
      </c>
    </row>
    <row r="244" spans="2:21" s="141" customFormat="1">
      <c r="B244" s="89" t="s">
        <v>906</v>
      </c>
      <c r="C244" s="86" t="s">
        <v>907</v>
      </c>
      <c r="D244" s="99" t="s">
        <v>130</v>
      </c>
      <c r="E244" s="99" t="s">
        <v>352</v>
      </c>
      <c r="F244" s="86" t="s">
        <v>689</v>
      </c>
      <c r="G244" s="99" t="s">
        <v>616</v>
      </c>
      <c r="H244" s="86" t="s">
        <v>676</v>
      </c>
      <c r="I244" s="86" t="s">
        <v>356</v>
      </c>
      <c r="J244" s="86"/>
      <c r="K244" s="96">
        <v>3.220000003572872</v>
      </c>
      <c r="L244" s="99" t="s">
        <v>174</v>
      </c>
      <c r="M244" s="100">
        <v>5.9000000000000004E-2</v>
      </c>
      <c r="N244" s="100">
        <v>2.0600000019158876E-2</v>
      </c>
      <c r="O244" s="96">
        <v>342.41482500000001</v>
      </c>
      <c r="P244" s="98">
        <v>112.8</v>
      </c>
      <c r="Q244" s="86"/>
      <c r="R244" s="96">
        <v>0.38624392099999999</v>
      </c>
      <c r="S244" s="97">
        <v>4.0528145631775247E-7</v>
      </c>
      <c r="T244" s="97">
        <v>3.0671244889175438E-5</v>
      </c>
      <c r="U244" s="97">
        <f>R244/'סכום נכסי הקרן'!$C$42</f>
        <v>9.0062851779276556E-6</v>
      </c>
    </row>
    <row r="245" spans="2:21" s="141" customFormat="1">
      <c r="B245" s="89" t="s">
        <v>908</v>
      </c>
      <c r="C245" s="86" t="s">
        <v>909</v>
      </c>
      <c r="D245" s="99" t="s">
        <v>130</v>
      </c>
      <c r="E245" s="99" t="s">
        <v>352</v>
      </c>
      <c r="F245" s="86" t="s">
        <v>910</v>
      </c>
      <c r="G245" s="99" t="s">
        <v>616</v>
      </c>
      <c r="H245" s="86" t="s">
        <v>707</v>
      </c>
      <c r="I245" s="86" t="s">
        <v>170</v>
      </c>
      <c r="J245" s="86"/>
      <c r="K245" s="96">
        <v>5.7099999999003836</v>
      </c>
      <c r="L245" s="99" t="s">
        <v>174</v>
      </c>
      <c r="M245" s="100">
        <v>4.4500000000000005E-2</v>
      </c>
      <c r="N245" s="100">
        <v>2.6799999999642575E-2</v>
      </c>
      <c r="O245" s="96">
        <v>27392.027765999999</v>
      </c>
      <c r="P245" s="98">
        <v>110.31</v>
      </c>
      <c r="Q245" s="86"/>
      <c r="R245" s="96">
        <v>30.216146131000002</v>
      </c>
      <c r="S245" s="97">
        <v>9.437716292034179E-5</v>
      </c>
      <c r="T245" s="97">
        <v>2.3994340550178186E-3</v>
      </c>
      <c r="U245" s="97">
        <f>R245/'סכום נכסי הקרן'!$C$42</f>
        <v>7.0456831612819451E-4</v>
      </c>
    </row>
    <row r="246" spans="2:21" s="141" customFormat="1">
      <c r="B246" s="89" t="s">
        <v>911</v>
      </c>
      <c r="C246" s="86" t="s">
        <v>912</v>
      </c>
      <c r="D246" s="99" t="s">
        <v>130</v>
      </c>
      <c r="E246" s="99" t="s">
        <v>352</v>
      </c>
      <c r="F246" s="86" t="s">
        <v>913</v>
      </c>
      <c r="G246" s="99" t="s">
        <v>402</v>
      </c>
      <c r="H246" s="86" t="s">
        <v>707</v>
      </c>
      <c r="I246" s="86" t="s">
        <v>170</v>
      </c>
      <c r="J246" s="86"/>
      <c r="K246" s="96">
        <v>3.8999999999572421</v>
      </c>
      <c r="L246" s="99" t="s">
        <v>174</v>
      </c>
      <c r="M246" s="100">
        <v>4.2000000000000003E-2</v>
      </c>
      <c r="N246" s="100">
        <v>8.3099999998522467E-2</v>
      </c>
      <c r="O246" s="96">
        <v>24135.155470000002</v>
      </c>
      <c r="P246" s="98">
        <v>87.21</v>
      </c>
      <c r="Q246" s="86"/>
      <c r="R246" s="96">
        <v>21.048269080999994</v>
      </c>
      <c r="S246" s="97">
        <v>4.0056969772410329E-5</v>
      </c>
      <c r="T246" s="97">
        <v>1.6714220739194765E-3</v>
      </c>
      <c r="U246" s="97">
        <f>R246/'סכום נכסי הקרן'!$C$42</f>
        <v>4.9079533304873218E-4</v>
      </c>
    </row>
    <row r="247" spans="2:21" s="141" customFormat="1">
      <c r="B247" s="89" t="s">
        <v>914</v>
      </c>
      <c r="C247" s="86" t="s">
        <v>915</v>
      </c>
      <c r="D247" s="99" t="s">
        <v>130</v>
      </c>
      <c r="E247" s="99" t="s">
        <v>352</v>
      </c>
      <c r="F247" s="86" t="s">
        <v>913</v>
      </c>
      <c r="G247" s="99" t="s">
        <v>402</v>
      </c>
      <c r="H247" s="86" t="s">
        <v>707</v>
      </c>
      <c r="I247" s="86" t="s">
        <v>170</v>
      </c>
      <c r="J247" s="86"/>
      <c r="K247" s="96">
        <v>4.4899999999419906</v>
      </c>
      <c r="L247" s="99" t="s">
        <v>174</v>
      </c>
      <c r="M247" s="100">
        <v>3.2500000000000001E-2</v>
      </c>
      <c r="N247" s="100">
        <v>5.6699999999414413E-2</v>
      </c>
      <c r="O247" s="96">
        <v>39796.223918000003</v>
      </c>
      <c r="P247" s="98">
        <v>91.4</v>
      </c>
      <c r="Q247" s="86"/>
      <c r="R247" s="96">
        <v>36.373747339000005</v>
      </c>
      <c r="S247" s="97">
        <v>4.8517839212717273E-5</v>
      </c>
      <c r="T247" s="97">
        <v>2.8884030311287735E-3</v>
      </c>
      <c r="U247" s="97">
        <f>R247/'סכום נכסי הקרן'!$C$42</f>
        <v>8.4814886063908101E-4</v>
      </c>
    </row>
    <row r="248" spans="2:21" s="141" customFormat="1">
      <c r="B248" s="89" t="s">
        <v>916</v>
      </c>
      <c r="C248" s="86" t="s">
        <v>917</v>
      </c>
      <c r="D248" s="99" t="s">
        <v>130</v>
      </c>
      <c r="E248" s="99" t="s">
        <v>352</v>
      </c>
      <c r="F248" s="86" t="s">
        <v>918</v>
      </c>
      <c r="G248" s="99" t="s">
        <v>383</v>
      </c>
      <c r="H248" s="86" t="s">
        <v>707</v>
      </c>
      <c r="I248" s="86" t="s">
        <v>170</v>
      </c>
      <c r="J248" s="86"/>
      <c r="K248" s="96">
        <v>1.2199999999008164</v>
      </c>
      <c r="L248" s="99" t="s">
        <v>174</v>
      </c>
      <c r="M248" s="100">
        <v>3.3000000000000002E-2</v>
      </c>
      <c r="N248" s="100">
        <v>2.1399999998906436E-2</v>
      </c>
      <c r="O248" s="96">
        <v>7721.3567549999998</v>
      </c>
      <c r="P248" s="98">
        <v>101.85</v>
      </c>
      <c r="Q248" s="86"/>
      <c r="R248" s="96">
        <v>7.8642015990000003</v>
      </c>
      <c r="S248" s="97">
        <v>2.0331275614189568E-5</v>
      </c>
      <c r="T248" s="97">
        <v>6.2448841259762911E-4</v>
      </c>
      <c r="U248" s="97">
        <f>R248/'סכום נכסי הקרן'!$C$42</f>
        <v>1.8337438713322474E-4</v>
      </c>
    </row>
    <row r="249" spans="2:21" s="141" customFormat="1">
      <c r="B249" s="89" t="s">
        <v>919</v>
      </c>
      <c r="C249" s="86" t="s">
        <v>920</v>
      </c>
      <c r="D249" s="99" t="s">
        <v>130</v>
      </c>
      <c r="E249" s="99" t="s">
        <v>352</v>
      </c>
      <c r="F249" s="86" t="s">
        <v>921</v>
      </c>
      <c r="G249" s="99" t="s">
        <v>402</v>
      </c>
      <c r="H249" s="86" t="s">
        <v>707</v>
      </c>
      <c r="I249" s="86" t="s">
        <v>170</v>
      </c>
      <c r="J249" s="86"/>
      <c r="K249" s="96">
        <v>3.3199999999969467</v>
      </c>
      <c r="L249" s="99" t="s">
        <v>174</v>
      </c>
      <c r="M249" s="100">
        <v>4.5999999999999999E-2</v>
      </c>
      <c r="N249" s="100">
        <v>8.0199999999664207E-2</v>
      </c>
      <c r="O249" s="96">
        <v>14406.045973</v>
      </c>
      <c r="P249" s="98">
        <v>90.96</v>
      </c>
      <c r="Q249" s="86"/>
      <c r="R249" s="96">
        <v>13.103739422000002</v>
      </c>
      <c r="S249" s="97">
        <v>5.6940893173913045E-5</v>
      </c>
      <c r="T249" s="97">
        <v>1.0405548901211167E-3</v>
      </c>
      <c r="U249" s="97">
        <f>R249/'סכום נכסי הקרן'!$C$42</f>
        <v>3.0554788752723159E-4</v>
      </c>
    </row>
    <row r="250" spans="2:21" s="141" customFormat="1">
      <c r="B250" s="89" t="s">
        <v>922</v>
      </c>
      <c r="C250" s="86" t="s">
        <v>923</v>
      </c>
      <c r="D250" s="99" t="s">
        <v>130</v>
      </c>
      <c r="E250" s="99" t="s">
        <v>352</v>
      </c>
      <c r="F250" s="86" t="s">
        <v>924</v>
      </c>
      <c r="G250" s="99" t="s">
        <v>383</v>
      </c>
      <c r="H250" s="86" t="s">
        <v>721</v>
      </c>
      <c r="I250" s="86" t="s">
        <v>356</v>
      </c>
      <c r="J250" s="86"/>
      <c r="K250" s="96">
        <v>0.74999999993493593</v>
      </c>
      <c r="L250" s="99" t="s">
        <v>174</v>
      </c>
      <c r="M250" s="100">
        <v>4.7E-2</v>
      </c>
      <c r="N250" s="100">
        <v>1.6099999999193204E-2</v>
      </c>
      <c r="O250" s="96">
        <v>3742.0809290000007</v>
      </c>
      <c r="P250" s="98">
        <v>102.68</v>
      </c>
      <c r="Q250" s="86"/>
      <c r="R250" s="96">
        <v>3.8423685710000006</v>
      </c>
      <c r="S250" s="97">
        <v>5.66240698388776E-5</v>
      </c>
      <c r="T250" s="97">
        <v>3.0511865944839579E-4</v>
      </c>
      <c r="U250" s="97">
        <f>R250/'סכום נכסי הקרן'!$C$42</f>
        <v>8.9594852443340779E-5</v>
      </c>
    </row>
    <row r="251" spans="2:21" s="141" customFormat="1"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96"/>
      <c r="P251" s="98"/>
      <c r="Q251" s="86"/>
      <c r="R251" s="86"/>
      <c r="S251" s="86"/>
      <c r="T251" s="97"/>
      <c r="U251" s="86"/>
    </row>
    <row r="252" spans="2:21" s="141" customFormat="1">
      <c r="B252" s="104" t="s">
        <v>50</v>
      </c>
      <c r="C252" s="84"/>
      <c r="D252" s="84"/>
      <c r="E252" s="84"/>
      <c r="F252" s="84"/>
      <c r="G252" s="84"/>
      <c r="H252" s="84"/>
      <c r="I252" s="84"/>
      <c r="J252" s="84"/>
      <c r="K252" s="93">
        <v>4.3352290236456295</v>
      </c>
      <c r="L252" s="84"/>
      <c r="M252" s="84"/>
      <c r="N252" s="106">
        <v>5.38506179530156E-2</v>
      </c>
      <c r="O252" s="93"/>
      <c r="P252" s="95"/>
      <c r="Q252" s="84"/>
      <c r="R252" s="93">
        <v>313.03001857300001</v>
      </c>
      <c r="S252" s="84"/>
      <c r="T252" s="94">
        <v>2.4857401852327453E-2</v>
      </c>
      <c r="U252" s="94">
        <f>R252/'סכום נכסי הקרן'!$C$42</f>
        <v>7.2991119425810424E-3</v>
      </c>
    </row>
    <row r="253" spans="2:21" s="141" customFormat="1">
      <c r="B253" s="89" t="s">
        <v>925</v>
      </c>
      <c r="C253" s="86" t="s">
        <v>926</v>
      </c>
      <c r="D253" s="99" t="s">
        <v>130</v>
      </c>
      <c r="E253" s="99" t="s">
        <v>352</v>
      </c>
      <c r="F253" s="86" t="s">
        <v>927</v>
      </c>
      <c r="G253" s="99" t="s">
        <v>928</v>
      </c>
      <c r="H253" s="86" t="s">
        <v>436</v>
      </c>
      <c r="I253" s="86" t="s">
        <v>356</v>
      </c>
      <c r="J253" s="86"/>
      <c r="K253" s="96">
        <v>3.1899999999917887</v>
      </c>
      <c r="L253" s="99" t="s">
        <v>174</v>
      </c>
      <c r="M253" s="100">
        <v>3.49E-2</v>
      </c>
      <c r="N253" s="100">
        <v>3.9299999999880479E-2</v>
      </c>
      <c r="O253" s="96">
        <v>125022.977484</v>
      </c>
      <c r="P253" s="98">
        <v>98.38</v>
      </c>
      <c r="Q253" s="86"/>
      <c r="R253" s="96">
        <v>122.99760437899999</v>
      </c>
      <c r="S253" s="97">
        <v>6.0369920711212618E-5</v>
      </c>
      <c r="T253" s="97">
        <v>9.7671172012833464E-3</v>
      </c>
      <c r="U253" s="97">
        <f>R253/'סכום נכסי הקרן'!$C$42</f>
        <v>2.8680101899628274E-3</v>
      </c>
    </row>
    <row r="254" spans="2:21" s="141" customFormat="1">
      <c r="B254" s="89" t="s">
        <v>929</v>
      </c>
      <c r="C254" s="86" t="s">
        <v>930</v>
      </c>
      <c r="D254" s="99" t="s">
        <v>130</v>
      </c>
      <c r="E254" s="99" t="s">
        <v>352</v>
      </c>
      <c r="F254" s="86" t="s">
        <v>931</v>
      </c>
      <c r="G254" s="99" t="s">
        <v>928</v>
      </c>
      <c r="H254" s="86" t="s">
        <v>632</v>
      </c>
      <c r="I254" s="86" t="s">
        <v>170</v>
      </c>
      <c r="J254" s="86"/>
      <c r="K254" s="96">
        <v>5.0699999999801033</v>
      </c>
      <c r="L254" s="99" t="s">
        <v>174</v>
      </c>
      <c r="M254" s="100">
        <v>4.6900000000000004E-2</v>
      </c>
      <c r="N254" s="100">
        <v>6.3399999999823139E-2</v>
      </c>
      <c r="O254" s="96">
        <v>57006.089204999997</v>
      </c>
      <c r="P254" s="98">
        <v>95.22</v>
      </c>
      <c r="Q254" s="86"/>
      <c r="R254" s="96">
        <v>54.281199844</v>
      </c>
      <c r="S254" s="97">
        <v>2.645844446723588E-5</v>
      </c>
      <c r="T254" s="97">
        <v>4.3104159904528193E-3</v>
      </c>
      <c r="U254" s="97">
        <f>R254/'סכום נכסי הקרן'!$C$42</f>
        <v>1.265707857173359E-3</v>
      </c>
    </row>
    <row r="255" spans="2:21" s="141" customFormat="1">
      <c r="B255" s="89" t="s">
        <v>932</v>
      </c>
      <c r="C255" s="86" t="s">
        <v>933</v>
      </c>
      <c r="D255" s="99" t="s">
        <v>130</v>
      </c>
      <c r="E255" s="99" t="s">
        <v>352</v>
      </c>
      <c r="F255" s="86" t="s">
        <v>931</v>
      </c>
      <c r="G255" s="99" t="s">
        <v>928</v>
      </c>
      <c r="H255" s="86" t="s">
        <v>632</v>
      </c>
      <c r="I255" s="86" t="s">
        <v>170</v>
      </c>
      <c r="J255" s="86"/>
      <c r="K255" s="96">
        <v>5.220000000023135</v>
      </c>
      <c r="L255" s="99" t="s">
        <v>174</v>
      </c>
      <c r="M255" s="100">
        <v>4.6900000000000004E-2</v>
      </c>
      <c r="N255" s="100">
        <v>6.470000000027043E-2</v>
      </c>
      <c r="O255" s="96">
        <v>133189.67586399999</v>
      </c>
      <c r="P255" s="98">
        <v>96.06</v>
      </c>
      <c r="Q255" s="86"/>
      <c r="R255" s="96">
        <v>127.942006882</v>
      </c>
      <c r="S255" s="97">
        <v>7.4628950256556444E-5</v>
      </c>
      <c r="T255" s="97">
        <v>1.01597472771368E-2</v>
      </c>
      <c r="U255" s="97">
        <f>R255/'סכום נכסי הקרן'!$C$42</f>
        <v>2.9833018400195733E-3</v>
      </c>
    </row>
    <row r="256" spans="2:21" s="141" customFormat="1">
      <c r="B256" s="89" t="s">
        <v>934</v>
      </c>
      <c r="C256" s="86" t="s">
        <v>935</v>
      </c>
      <c r="D256" s="99" t="s">
        <v>130</v>
      </c>
      <c r="E256" s="99" t="s">
        <v>352</v>
      </c>
      <c r="F256" s="86" t="s">
        <v>689</v>
      </c>
      <c r="G256" s="99" t="s">
        <v>616</v>
      </c>
      <c r="H256" s="86" t="s">
        <v>676</v>
      </c>
      <c r="I256" s="86" t="s">
        <v>356</v>
      </c>
      <c r="J256" s="86"/>
      <c r="K256" s="96">
        <v>2.7700000000819549</v>
      </c>
      <c r="L256" s="99" t="s">
        <v>174</v>
      </c>
      <c r="M256" s="100">
        <v>6.7000000000000004E-2</v>
      </c>
      <c r="N256" s="100">
        <v>3.8900000001895203E-2</v>
      </c>
      <c r="O256" s="96">
        <v>7855.5552300000008</v>
      </c>
      <c r="P256" s="98">
        <v>99.41</v>
      </c>
      <c r="Q256" s="86"/>
      <c r="R256" s="96">
        <v>7.8092074679999994</v>
      </c>
      <c r="S256" s="97">
        <v>6.8662510205233084E-6</v>
      </c>
      <c r="T256" s="97">
        <v>6.2012138345448719E-4</v>
      </c>
      <c r="U256" s="97">
        <f>R256/'סכום נכסי הקרן'!$C$42</f>
        <v>1.8209205542528227E-4</v>
      </c>
    </row>
    <row r="257" spans="2:21" s="141" customFormat="1">
      <c r="B257" s="85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96"/>
      <c r="P257" s="98"/>
      <c r="Q257" s="86"/>
      <c r="R257" s="86"/>
      <c r="S257" s="86"/>
      <c r="T257" s="97"/>
      <c r="U257" s="86"/>
    </row>
    <row r="258" spans="2:21" s="141" customFormat="1">
      <c r="B258" s="83" t="s">
        <v>240</v>
      </c>
      <c r="C258" s="84"/>
      <c r="D258" s="84"/>
      <c r="E258" s="84"/>
      <c r="F258" s="84"/>
      <c r="G258" s="84"/>
      <c r="H258" s="84"/>
      <c r="I258" s="84"/>
      <c r="J258" s="84"/>
      <c r="K258" s="93">
        <v>5.2697557661461101</v>
      </c>
      <c r="L258" s="84"/>
      <c r="M258" s="84"/>
      <c r="N258" s="106">
        <v>3.9008811247534816E-2</v>
      </c>
      <c r="O258" s="93"/>
      <c r="P258" s="95"/>
      <c r="Q258" s="84"/>
      <c r="R258" s="93">
        <v>2232.9693970350008</v>
      </c>
      <c r="S258" s="84"/>
      <c r="T258" s="94">
        <v>0.17731787474914051</v>
      </c>
      <c r="U258" s="94">
        <f>R258/'סכום נכסי הקרן'!$C$42</f>
        <v>5.2067509907249468E-2</v>
      </c>
    </row>
    <row r="259" spans="2:21" s="141" customFormat="1">
      <c r="B259" s="104" t="s">
        <v>68</v>
      </c>
      <c r="C259" s="84"/>
      <c r="D259" s="84"/>
      <c r="E259" s="84"/>
      <c r="F259" s="84"/>
      <c r="G259" s="84"/>
      <c r="H259" s="84"/>
      <c r="I259" s="84"/>
      <c r="J259" s="84"/>
      <c r="K259" s="93">
        <v>8.191688175975969</v>
      </c>
      <c r="L259" s="84"/>
      <c r="M259" s="84"/>
      <c r="N259" s="106">
        <v>4.8867318371499387E-2</v>
      </c>
      <c r="O259" s="93"/>
      <c r="P259" s="95"/>
      <c r="Q259" s="84"/>
      <c r="R259" s="93">
        <v>138.57456166900002</v>
      </c>
      <c r="S259" s="84"/>
      <c r="T259" s="94">
        <v>1.1004067857834436E-2</v>
      </c>
      <c r="U259" s="94">
        <f>R259/'סכום נכסי הקרן'!$C$42</f>
        <v>3.2312276075856651E-3</v>
      </c>
    </row>
    <row r="260" spans="2:21" s="141" customFormat="1">
      <c r="B260" s="89" t="s">
        <v>936</v>
      </c>
      <c r="C260" s="86" t="s">
        <v>937</v>
      </c>
      <c r="D260" s="99" t="s">
        <v>30</v>
      </c>
      <c r="E260" s="99" t="s">
        <v>938</v>
      </c>
      <c r="F260" s="86" t="s">
        <v>939</v>
      </c>
      <c r="G260" s="99" t="s">
        <v>940</v>
      </c>
      <c r="H260" s="86" t="s">
        <v>941</v>
      </c>
      <c r="I260" s="86" t="s">
        <v>942</v>
      </c>
      <c r="J260" s="86"/>
      <c r="K260" s="96">
        <v>4.0799999999506413</v>
      </c>
      <c r="L260" s="99" t="s">
        <v>173</v>
      </c>
      <c r="M260" s="100">
        <v>5.0819999999999997E-2</v>
      </c>
      <c r="N260" s="100">
        <v>4.2199999999328178E-2</v>
      </c>
      <c r="O260" s="96">
        <v>7930.0584629999994</v>
      </c>
      <c r="P260" s="98">
        <v>103.1671</v>
      </c>
      <c r="Q260" s="86"/>
      <c r="R260" s="96">
        <v>29.174204367999998</v>
      </c>
      <c r="S260" s="97">
        <v>2.4781432696874999E-5</v>
      </c>
      <c r="T260" s="97">
        <v>2.3166944978734814E-3</v>
      </c>
      <c r="U260" s="97">
        <f>R260/'סכום נכסי הקרן'!$C$42</f>
        <v>6.8027272428541506E-4</v>
      </c>
    </row>
    <row r="261" spans="2:21" s="141" customFormat="1">
      <c r="B261" s="89" t="s">
        <v>943</v>
      </c>
      <c r="C261" s="86" t="s">
        <v>944</v>
      </c>
      <c r="D261" s="99" t="s">
        <v>30</v>
      </c>
      <c r="E261" s="99" t="s">
        <v>938</v>
      </c>
      <c r="F261" s="86" t="s">
        <v>939</v>
      </c>
      <c r="G261" s="99" t="s">
        <v>940</v>
      </c>
      <c r="H261" s="86" t="s">
        <v>941</v>
      </c>
      <c r="I261" s="86" t="s">
        <v>942</v>
      </c>
      <c r="J261" s="86"/>
      <c r="K261" s="96">
        <v>5.580000000009842</v>
      </c>
      <c r="L261" s="99" t="s">
        <v>173</v>
      </c>
      <c r="M261" s="100">
        <v>5.4120000000000001E-2</v>
      </c>
      <c r="N261" s="100">
        <v>4.6999999999999993E-2</v>
      </c>
      <c r="O261" s="96">
        <v>11019.528719</v>
      </c>
      <c r="P261" s="98">
        <v>103.426</v>
      </c>
      <c r="Q261" s="86"/>
      <c r="R261" s="96">
        <v>40.641908020000002</v>
      </c>
      <c r="S261" s="97">
        <v>3.4436027246874997E-5</v>
      </c>
      <c r="T261" s="97">
        <v>3.2273334177465624E-3</v>
      </c>
      <c r="U261" s="97">
        <f>R261/'סכום נכסי הקרן'!$C$42</f>
        <v>9.4767216751412669E-4</v>
      </c>
    </row>
    <row r="262" spans="2:21" s="141" customFormat="1">
      <c r="B262" s="89" t="s">
        <v>945</v>
      </c>
      <c r="C262" s="86" t="s">
        <v>946</v>
      </c>
      <c r="D262" s="99" t="s">
        <v>30</v>
      </c>
      <c r="E262" s="99" t="s">
        <v>938</v>
      </c>
      <c r="F262" s="86" t="s">
        <v>781</v>
      </c>
      <c r="G262" s="99" t="s">
        <v>531</v>
      </c>
      <c r="H262" s="86" t="s">
        <v>941</v>
      </c>
      <c r="I262" s="86" t="s">
        <v>947</v>
      </c>
      <c r="J262" s="86"/>
      <c r="K262" s="96">
        <v>11.479999999958116</v>
      </c>
      <c r="L262" s="99" t="s">
        <v>173</v>
      </c>
      <c r="M262" s="100">
        <v>6.3750000000000001E-2</v>
      </c>
      <c r="N262" s="100">
        <v>5.2799999999755681E-2</v>
      </c>
      <c r="O262" s="96">
        <v>17090.16</v>
      </c>
      <c r="P262" s="98">
        <v>112.8233</v>
      </c>
      <c r="Q262" s="86"/>
      <c r="R262" s="96">
        <v>68.758449280999997</v>
      </c>
      <c r="S262" s="97">
        <v>2.8483599999999999E-5</v>
      </c>
      <c r="T262" s="97">
        <v>5.4600399422143906E-3</v>
      </c>
      <c r="U262" s="97">
        <f>R262/'סכום נכסי הקרן'!$C$42</f>
        <v>1.603282715786123E-3</v>
      </c>
    </row>
    <row r="263" spans="2:21" s="141" customFormat="1">
      <c r="B263" s="85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96"/>
      <c r="P263" s="98"/>
      <c r="Q263" s="86"/>
      <c r="R263" s="86"/>
      <c r="S263" s="86"/>
      <c r="T263" s="97"/>
      <c r="U263" s="86"/>
    </row>
    <row r="264" spans="2:21" s="141" customFormat="1">
      <c r="B264" s="104" t="s">
        <v>67</v>
      </c>
      <c r="C264" s="84"/>
      <c r="D264" s="84"/>
      <c r="E264" s="84"/>
      <c r="F264" s="84"/>
      <c r="G264" s="84"/>
      <c r="H264" s="84"/>
      <c r="I264" s="84"/>
      <c r="J264" s="84"/>
      <c r="K264" s="93">
        <v>5.0764276046737047</v>
      </c>
      <c r="L264" s="84"/>
      <c r="M264" s="84"/>
      <c r="N264" s="106">
        <v>3.8356528172564706E-2</v>
      </c>
      <c r="O264" s="93"/>
      <c r="P264" s="95"/>
      <c r="Q264" s="84"/>
      <c r="R264" s="93">
        <v>2094.3948353659998</v>
      </c>
      <c r="S264" s="84"/>
      <c r="T264" s="94">
        <v>0.16631380689130601</v>
      </c>
      <c r="U264" s="94">
        <f>R264/'סכום נכסי הקרן'!$C$42</f>
        <v>4.8836282299663782E-2</v>
      </c>
    </row>
    <row r="265" spans="2:21" s="141" customFormat="1">
      <c r="B265" s="89" t="s">
        <v>948</v>
      </c>
      <c r="C265" s="86" t="s">
        <v>949</v>
      </c>
      <c r="D265" s="99" t="s">
        <v>30</v>
      </c>
      <c r="E265" s="99" t="s">
        <v>938</v>
      </c>
      <c r="F265" s="86"/>
      <c r="G265" s="99" t="s">
        <v>950</v>
      </c>
      <c r="H265" s="86" t="s">
        <v>951</v>
      </c>
      <c r="I265" s="86" t="s">
        <v>947</v>
      </c>
      <c r="J265" s="86"/>
      <c r="K265" s="96">
        <v>4.1200000000838424</v>
      </c>
      <c r="L265" s="99" t="s">
        <v>173</v>
      </c>
      <c r="M265" s="100">
        <v>4.7500000000000001E-2</v>
      </c>
      <c r="N265" s="100">
        <v>2.8400000000419218E-2</v>
      </c>
      <c r="O265" s="96">
        <v>6095.4903999999988</v>
      </c>
      <c r="P265" s="98">
        <v>109.7414</v>
      </c>
      <c r="Q265" s="86"/>
      <c r="R265" s="96">
        <v>23.853957600000001</v>
      </c>
      <c r="S265" s="97">
        <v>1.2190980799999997E-5</v>
      </c>
      <c r="T265" s="97">
        <v>1.8942190034509504E-3</v>
      </c>
      <c r="U265" s="97">
        <f>R265/'סכום נכסי הקרן'!$C$42</f>
        <v>5.5621728417518514E-4</v>
      </c>
    </row>
    <row r="266" spans="2:21" s="141" customFormat="1">
      <c r="B266" s="89" t="s">
        <v>952</v>
      </c>
      <c r="C266" s="86" t="s">
        <v>953</v>
      </c>
      <c r="D266" s="99" t="s">
        <v>30</v>
      </c>
      <c r="E266" s="99" t="s">
        <v>938</v>
      </c>
      <c r="F266" s="86"/>
      <c r="G266" s="99" t="s">
        <v>954</v>
      </c>
      <c r="H266" s="86" t="s">
        <v>955</v>
      </c>
      <c r="I266" s="86" t="s">
        <v>956</v>
      </c>
      <c r="J266" s="86"/>
      <c r="K266" s="96">
        <v>3.8499999999434658</v>
      </c>
      <c r="L266" s="99" t="s">
        <v>173</v>
      </c>
      <c r="M266" s="100">
        <v>3.875E-2</v>
      </c>
      <c r="N266" s="100">
        <v>2.9299999999359273E-2</v>
      </c>
      <c r="O266" s="96">
        <v>5696.72</v>
      </c>
      <c r="P266" s="98">
        <v>104.48650000000001</v>
      </c>
      <c r="Q266" s="86"/>
      <c r="R266" s="96">
        <v>21.225916551999997</v>
      </c>
      <c r="S266" s="97">
        <v>5.6967200000000006E-6</v>
      </c>
      <c r="T266" s="97">
        <v>1.6855288825726122E-3</v>
      </c>
      <c r="U266" s="97">
        <f>R266/'סכום נכסי הקרן'!$C$42</f>
        <v>4.9493764752405476E-4</v>
      </c>
    </row>
    <row r="267" spans="2:21" s="141" customFormat="1">
      <c r="B267" s="89" t="s">
        <v>957</v>
      </c>
      <c r="C267" s="86" t="s">
        <v>958</v>
      </c>
      <c r="D267" s="99" t="s">
        <v>30</v>
      </c>
      <c r="E267" s="99" t="s">
        <v>938</v>
      </c>
      <c r="F267" s="86"/>
      <c r="G267" s="99" t="s">
        <v>954</v>
      </c>
      <c r="H267" s="86" t="s">
        <v>955</v>
      </c>
      <c r="I267" s="86" t="s">
        <v>956</v>
      </c>
      <c r="J267" s="86"/>
      <c r="K267" s="96">
        <v>4.3599999999676218</v>
      </c>
      <c r="L267" s="99" t="s">
        <v>173</v>
      </c>
      <c r="M267" s="100">
        <v>4.3749999999999997E-2</v>
      </c>
      <c r="N267" s="100">
        <v>3.0099999999734027E-2</v>
      </c>
      <c r="O267" s="96">
        <v>2278.6880000000001</v>
      </c>
      <c r="P267" s="98">
        <v>106.42</v>
      </c>
      <c r="Q267" s="86"/>
      <c r="R267" s="96">
        <v>8.6474801229999994</v>
      </c>
      <c r="S267" s="97">
        <v>2.6808094117647062E-6</v>
      </c>
      <c r="T267" s="97">
        <v>6.8668777968109405E-4</v>
      </c>
      <c r="U267" s="97">
        <f>R267/'סכום נכסי הקרן'!$C$42</f>
        <v>2.0163857040535511E-4</v>
      </c>
    </row>
    <row r="268" spans="2:21" s="141" customFormat="1">
      <c r="B268" s="89" t="s">
        <v>959</v>
      </c>
      <c r="C268" s="86" t="s">
        <v>960</v>
      </c>
      <c r="D268" s="99" t="s">
        <v>30</v>
      </c>
      <c r="E268" s="99" t="s">
        <v>938</v>
      </c>
      <c r="F268" s="86"/>
      <c r="G268" s="99" t="s">
        <v>961</v>
      </c>
      <c r="H268" s="86" t="s">
        <v>955</v>
      </c>
      <c r="I268" s="86" t="s">
        <v>947</v>
      </c>
      <c r="J268" s="86"/>
      <c r="K268" s="96">
        <v>4.5900001055027175</v>
      </c>
      <c r="L268" s="99" t="s">
        <v>173</v>
      </c>
      <c r="M268" s="100">
        <v>4.4999999999999998E-2</v>
      </c>
      <c r="N268" s="100">
        <v>4.1400001560862126E-2</v>
      </c>
      <c r="O268" s="96">
        <v>3.7028680000000005</v>
      </c>
      <c r="P268" s="98">
        <v>104.80200000000001</v>
      </c>
      <c r="Q268" s="86"/>
      <c r="R268" s="96">
        <v>1.3838506E-2</v>
      </c>
      <c r="S268" s="97">
        <v>7.4057360000000013E-9</v>
      </c>
      <c r="T268" s="97">
        <v>1.098901971913038E-6</v>
      </c>
      <c r="U268" s="97">
        <f>R268/'סכום נכסי הקרן'!$C$42</f>
        <v>3.2268088815425764E-7</v>
      </c>
    </row>
    <row r="269" spans="2:21" s="141" customFormat="1">
      <c r="B269" s="89" t="s">
        <v>962</v>
      </c>
      <c r="C269" s="86" t="s">
        <v>963</v>
      </c>
      <c r="D269" s="99" t="s">
        <v>30</v>
      </c>
      <c r="E269" s="99" t="s">
        <v>938</v>
      </c>
      <c r="F269" s="86"/>
      <c r="G269" s="99" t="s">
        <v>961</v>
      </c>
      <c r="H269" s="86" t="s">
        <v>955</v>
      </c>
      <c r="I269" s="86" t="s">
        <v>947</v>
      </c>
      <c r="J269" s="86"/>
      <c r="K269" s="96">
        <v>7.4000000001231347</v>
      </c>
      <c r="L269" s="99" t="s">
        <v>173</v>
      </c>
      <c r="M269" s="100">
        <v>5.1249999999999997E-2</v>
      </c>
      <c r="N269" s="100">
        <v>4.2700000000946599E-2</v>
      </c>
      <c r="O269" s="96">
        <v>3428.00126</v>
      </c>
      <c r="P269" s="98">
        <v>106.2959</v>
      </c>
      <c r="Q269" s="86"/>
      <c r="R269" s="96">
        <v>12.993872751</v>
      </c>
      <c r="S269" s="97">
        <v>6.8560025199999999E-6</v>
      </c>
      <c r="T269" s="97">
        <v>1.0318304872549819E-3</v>
      </c>
      <c r="U269" s="97">
        <f>R269/'סכום נכסי הקרן'!$C$42</f>
        <v>3.0298605932288405E-4</v>
      </c>
    </row>
    <row r="270" spans="2:21" s="141" customFormat="1">
      <c r="B270" s="89" t="s">
        <v>964</v>
      </c>
      <c r="C270" s="86" t="s">
        <v>965</v>
      </c>
      <c r="D270" s="99" t="s">
        <v>30</v>
      </c>
      <c r="E270" s="99" t="s">
        <v>938</v>
      </c>
      <c r="F270" s="86"/>
      <c r="G270" s="99" t="s">
        <v>940</v>
      </c>
      <c r="H270" s="86" t="s">
        <v>966</v>
      </c>
      <c r="I270" s="86" t="s">
        <v>947</v>
      </c>
      <c r="J270" s="86"/>
      <c r="K270" s="96">
        <v>5.25</v>
      </c>
      <c r="L270" s="99" t="s">
        <v>173</v>
      </c>
      <c r="M270" s="100">
        <v>6.7500000000000004E-2</v>
      </c>
      <c r="N270" s="100">
        <v>4.1999999999663577E-2</v>
      </c>
      <c r="O270" s="96">
        <v>4354.2879320000002</v>
      </c>
      <c r="P270" s="98">
        <v>114.8582</v>
      </c>
      <c r="Q270" s="86"/>
      <c r="R270" s="96">
        <v>17.834489307999998</v>
      </c>
      <c r="S270" s="97">
        <v>1.9352390808888891E-6</v>
      </c>
      <c r="T270" s="97">
        <v>1.4162190245553378E-3</v>
      </c>
      <c r="U270" s="97">
        <f>R270/'סכום נכסי הקרן'!$C$42</f>
        <v>4.1585766915034408E-4</v>
      </c>
    </row>
    <row r="271" spans="2:21" s="141" customFormat="1">
      <c r="B271" s="89" t="s">
        <v>967</v>
      </c>
      <c r="C271" s="86" t="s">
        <v>968</v>
      </c>
      <c r="D271" s="99" t="s">
        <v>30</v>
      </c>
      <c r="E271" s="99" t="s">
        <v>938</v>
      </c>
      <c r="F271" s="86"/>
      <c r="G271" s="99" t="s">
        <v>969</v>
      </c>
      <c r="H271" s="86" t="s">
        <v>966</v>
      </c>
      <c r="I271" s="86" t="s">
        <v>956</v>
      </c>
      <c r="J271" s="86"/>
      <c r="K271" s="96">
        <v>7.539999999892645</v>
      </c>
      <c r="L271" s="99" t="s">
        <v>173</v>
      </c>
      <c r="M271" s="100">
        <v>4.7500000000000001E-2</v>
      </c>
      <c r="N271" s="100">
        <v>3.5099999999373077E-2</v>
      </c>
      <c r="O271" s="96">
        <v>6180.9412000000002</v>
      </c>
      <c r="P271" s="98">
        <v>110.724</v>
      </c>
      <c r="Q271" s="86"/>
      <c r="R271" s="96">
        <v>24.404938503</v>
      </c>
      <c r="S271" s="97">
        <v>6.1809411999999999E-6</v>
      </c>
      <c r="T271" s="97">
        <v>1.9379718479265841E-3</v>
      </c>
      <c r="U271" s="97">
        <f>R271/'סכום נכסי הקרן'!$C$42</f>
        <v>5.6906484207891223E-4</v>
      </c>
    </row>
    <row r="272" spans="2:21" s="141" customFormat="1">
      <c r="B272" s="89" t="s">
        <v>970</v>
      </c>
      <c r="C272" s="86" t="s">
        <v>971</v>
      </c>
      <c r="D272" s="99" t="s">
        <v>30</v>
      </c>
      <c r="E272" s="99" t="s">
        <v>938</v>
      </c>
      <c r="F272" s="86"/>
      <c r="G272" s="99" t="s">
        <v>972</v>
      </c>
      <c r="H272" s="86" t="s">
        <v>966</v>
      </c>
      <c r="I272" s="86" t="s">
        <v>942</v>
      </c>
      <c r="J272" s="86"/>
      <c r="K272" s="96">
        <v>3.4299999999240716</v>
      </c>
      <c r="L272" s="99" t="s">
        <v>173</v>
      </c>
      <c r="M272" s="100">
        <v>3.7499999999999999E-2</v>
      </c>
      <c r="N272" s="100">
        <v>2.9799999999240715E-2</v>
      </c>
      <c r="O272" s="96">
        <v>4272.54</v>
      </c>
      <c r="P272" s="98">
        <v>103.73090000000001</v>
      </c>
      <c r="Q272" s="86"/>
      <c r="R272" s="96">
        <v>15.804315539999999</v>
      </c>
      <c r="S272" s="97">
        <v>8.5450799999999992E-6</v>
      </c>
      <c r="T272" s="97">
        <v>1.2550049486297053E-3</v>
      </c>
      <c r="U272" s="97">
        <f>R272/'סכום נכסי הקרן'!$C$42</f>
        <v>3.685188686638092E-4</v>
      </c>
    </row>
    <row r="273" spans="2:21" s="141" customFormat="1">
      <c r="B273" s="89" t="s">
        <v>973</v>
      </c>
      <c r="C273" s="86" t="s">
        <v>974</v>
      </c>
      <c r="D273" s="99" t="s">
        <v>30</v>
      </c>
      <c r="E273" s="99" t="s">
        <v>938</v>
      </c>
      <c r="F273" s="86"/>
      <c r="G273" s="99" t="s">
        <v>975</v>
      </c>
      <c r="H273" s="86" t="s">
        <v>976</v>
      </c>
      <c r="I273" s="86" t="s">
        <v>947</v>
      </c>
      <c r="J273" s="86"/>
      <c r="K273" s="96">
        <v>15.769999999893486</v>
      </c>
      <c r="L273" s="99" t="s">
        <v>173</v>
      </c>
      <c r="M273" s="100">
        <v>5.5500000000000001E-2</v>
      </c>
      <c r="N273" s="100">
        <v>4.2199999999695675E-2</v>
      </c>
      <c r="O273" s="96">
        <v>7120.9</v>
      </c>
      <c r="P273" s="98">
        <v>124.2274</v>
      </c>
      <c r="Q273" s="86"/>
      <c r="R273" s="96">
        <v>31.545228668</v>
      </c>
      <c r="S273" s="97">
        <v>1.780225E-6</v>
      </c>
      <c r="T273" s="97">
        <v>2.5049751749005923E-3</v>
      </c>
      <c r="U273" s="97">
        <f>R273/'סכום נכסי הקרן'!$C$42</f>
        <v>7.3555934460117225E-4</v>
      </c>
    </row>
    <row r="274" spans="2:21" s="141" customFormat="1">
      <c r="B274" s="89" t="s">
        <v>977</v>
      </c>
      <c r="C274" s="86" t="s">
        <v>978</v>
      </c>
      <c r="D274" s="99" t="s">
        <v>30</v>
      </c>
      <c r="E274" s="99" t="s">
        <v>938</v>
      </c>
      <c r="F274" s="86"/>
      <c r="G274" s="99" t="s">
        <v>979</v>
      </c>
      <c r="H274" s="86" t="s">
        <v>976</v>
      </c>
      <c r="I274" s="86" t="s">
        <v>942</v>
      </c>
      <c r="J274" s="86"/>
      <c r="K274" s="96">
        <v>3.4500000000308209</v>
      </c>
      <c r="L274" s="99" t="s">
        <v>173</v>
      </c>
      <c r="M274" s="100">
        <v>4.4000000000000004E-2</v>
      </c>
      <c r="N274" s="100">
        <v>3.4800000000387458E-2</v>
      </c>
      <c r="O274" s="96">
        <v>9171.7191999999995</v>
      </c>
      <c r="P274" s="98">
        <v>104.16370000000001</v>
      </c>
      <c r="Q274" s="86"/>
      <c r="R274" s="96">
        <v>34.068134090999997</v>
      </c>
      <c r="S274" s="97">
        <v>6.1144794666666661E-6</v>
      </c>
      <c r="T274" s="97">
        <v>2.7053165805613474E-3</v>
      </c>
      <c r="U274" s="97">
        <f>R274/'סכום נכסי הקרן'!$C$42</f>
        <v>7.9438746973424892E-4</v>
      </c>
    </row>
    <row r="275" spans="2:21" s="141" customFormat="1">
      <c r="B275" s="89" t="s">
        <v>980</v>
      </c>
      <c r="C275" s="86" t="s">
        <v>981</v>
      </c>
      <c r="D275" s="99" t="s">
        <v>30</v>
      </c>
      <c r="E275" s="99" t="s">
        <v>938</v>
      </c>
      <c r="F275" s="86"/>
      <c r="G275" s="99" t="s">
        <v>982</v>
      </c>
      <c r="H275" s="86" t="s">
        <v>976</v>
      </c>
      <c r="I275" s="86" t="s">
        <v>947</v>
      </c>
      <c r="J275" s="86"/>
      <c r="K275" s="96">
        <v>7.1199999997568533</v>
      </c>
      <c r="L275" s="99" t="s">
        <v>173</v>
      </c>
      <c r="M275" s="100">
        <v>3.6249999999999998E-2</v>
      </c>
      <c r="N275" s="100">
        <v>3.5799999999012219E-2</v>
      </c>
      <c r="O275" s="96">
        <v>1474.0263</v>
      </c>
      <c r="P275" s="98">
        <v>100.151</v>
      </c>
      <c r="Q275" s="86"/>
      <c r="R275" s="96">
        <v>5.2643156439999998</v>
      </c>
      <c r="S275" s="97">
        <v>2.9480525999999998E-6</v>
      </c>
      <c r="T275" s="97">
        <v>4.1803405959893746E-4</v>
      </c>
      <c r="U275" s="97">
        <f>R275/'סכום נכסי הקרן'!$C$42</f>
        <v>1.2275125996478759E-4</v>
      </c>
    </row>
    <row r="276" spans="2:21" s="141" customFormat="1">
      <c r="B276" s="89" t="s">
        <v>983</v>
      </c>
      <c r="C276" s="86" t="s">
        <v>984</v>
      </c>
      <c r="D276" s="99" t="s">
        <v>30</v>
      </c>
      <c r="E276" s="99" t="s">
        <v>938</v>
      </c>
      <c r="F276" s="86"/>
      <c r="G276" s="99" t="s">
        <v>982</v>
      </c>
      <c r="H276" s="86" t="s">
        <v>976</v>
      </c>
      <c r="I276" s="86" t="s">
        <v>947</v>
      </c>
      <c r="J276" s="86"/>
      <c r="K276" s="96">
        <v>7.4399999999707909</v>
      </c>
      <c r="L276" s="99" t="s">
        <v>173</v>
      </c>
      <c r="M276" s="100">
        <v>4.6249999999999999E-2</v>
      </c>
      <c r="N276" s="100">
        <v>3.6900000000164308E-2</v>
      </c>
      <c r="O276" s="96">
        <v>4272.54</v>
      </c>
      <c r="P276" s="98">
        <v>107.8574</v>
      </c>
      <c r="Q276" s="86"/>
      <c r="R276" s="96">
        <v>16.433021916999998</v>
      </c>
      <c r="S276" s="97">
        <v>8.5450799999999992E-6</v>
      </c>
      <c r="T276" s="97">
        <v>1.3049298955451888E-3</v>
      </c>
      <c r="U276" s="97">
        <f>R276/'סכום נכסי הקרן'!$C$42</f>
        <v>3.8317879887004718E-4</v>
      </c>
    </row>
    <row r="277" spans="2:21" s="141" customFormat="1">
      <c r="B277" s="89" t="s">
        <v>985</v>
      </c>
      <c r="C277" s="86" t="s">
        <v>986</v>
      </c>
      <c r="D277" s="99" t="s">
        <v>30</v>
      </c>
      <c r="E277" s="99" t="s">
        <v>938</v>
      </c>
      <c r="F277" s="86"/>
      <c r="G277" s="99" t="s">
        <v>982</v>
      </c>
      <c r="H277" s="86" t="s">
        <v>976</v>
      </c>
      <c r="I277" s="86" t="s">
        <v>947</v>
      </c>
      <c r="J277" s="86"/>
      <c r="K277" s="96">
        <v>6.0100000000620124</v>
      </c>
      <c r="L277" s="99" t="s">
        <v>173</v>
      </c>
      <c r="M277" s="100">
        <v>3.7499999999999999E-2</v>
      </c>
      <c r="N277" s="100">
        <v>3.3300000000326048E-2</v>
      </c>
      <c r="O277" s="96">
        <v>8545.08</v>
      </c>
      <c r="P277" s="98">
        <v>102.6644</v>
      </c>
      <c r="Q277" s="86"/>
      <c r="R277" s="96">
        <v>31.283649806000003</v>
      </c>
      <c r="S277" s="97">
        <v>1.1393439999999999E-5</v>
      </c>
      <c r="T277" s="97">
        <v>2.4842034581225984E-3</v>
      </c>
      <c r="U277" s="97">
        <f>R277/'סכום נכסי הקרן'!$C$42</f>
        <v>7.2945995067002546E-4</v>
      </c>
    </row>
    <row r="278" spans="2:21" s="141" customFormat="1">
      <c r="B278" s="89" t="s">
        <v>987</v>
      </c>
      <c r="C278" s="86" t="s">
        <v>988</v>
      </c>
      <c r="D278" s="99" t="s">
        <v>30</v>
      </c>
      <c r="E278" s="99" t="s">
        <v>938</v>
      </c>
      <c r="F278" s="86"/>
      <c r="G278" s="99" t="s">
        <v>989</v>
      </c>
      <c r="H278" s="86" t="s">
        <v>976</v>
      </c>
      <c r="I278" s="86" t="s">
        <v>942</v>
      </c>
      <c r="J278" s="86"/>
      <c r="K278" s="96">
        <v>4.0800000000123218</v>
      </c>
      <c r="L278" s="99" t="s">
        <v>173</v>
      </c>
      <c r="M278" s="100">
        <v>3.9E-2</v>
      </c>
      <c r="N278" s="100">
        <v>2.5700000000107817E-2</v>
      </c>
      <c r="O278" s="96">
        <v>5128.4721799999998</v>
      </c>
      <c r="P278" s="98">
        <v>106.5068</v>
      </c>
      <c r="Q278" s="86"/>
      <c r="R278" s="96">
        <v>19.478110046999998</v>
      </c>
      <c r="S278" s="97">
        <v>5.1284721799999996E-6</v>
      </c>
      <c r="T278" s="97">
        <v>1.5467373096335292E-3</v>
      </c>
      <c r="U278" s="97">
        <f>R278/'סכום נכסי הקרן'!$C$42</f>
        <v>4.5418297679910885E-4</v>
      </c>
    </row>
    <row r="279" spans="2:21" s="141" customFormat="1">
      <c r="B279" s="89" t="s">
        <v>990</v>
      </c>
      <c r="C279" s="86" t="s">
        <v>991</v>
      </c>
      <c r="D279" s="99" t="s">
        <v>30</v>
      </c>
      <c r="E279" s="99" t="s">
        <v>938</v>
      </c>
      <c r="F279" s="86"/>
      <c r="G279" s="99" t="s">
        <v>979</v>
      </c>
      <c r="H279" s="86" t="s">
        <v>976</v>
      </c>
      <c r="I279" s="86" t="s">
        <v>942</v>
      </c>
      <c r="J279" s="86"/>
      <c r="K279" s="96">
        <v>2.2200000000438496</v>
      </c>
      <c r="L279" s="99" t="s">
        <v>173</v>
      </c>
      <c r="M279" s="100">
        <v>3.3750000000000002E-2</v>
      </c>
      <c r="N279" s="100">
        <v>3.0800000000200979E-2</v>
      </c>
      <c r="O279" s="96">
        <v>6067.0068000000001</v>
      </c>
      <c r="P279" s="98">
        <v>101.1926</v>
      </c>
      <c r="Q279" s="86"/>
      <c r="R279" s="96">
        <v>21.892970032000001</v>
      </c>
      <c r="S279" s="97">
        <v>8.0893424000000003E-6</v>
      </c>
      <c r="T279" s="97">
        <v>1.7384989347258907E-3</v>
      </c>
      <c r="U279" s="97">
        <f>R279/'סכום נכסי הקרן'!$C$42</f>
        <v>5.1049174052894921E-4</v>
      </c>
    </row>
    <row r="280" spans="2:21" s="141" customFormat="1">
      <c r="B280" s="89" t="s">
        <v>992</v>
      </c>
      <c r="C280" s="86" t="s">
        <v>993</v>
      </c>
      <c r="D280" s="99" t="s">
        <v>30</v>
      </c>
      <c r="E280" s="99" t="s">
        <v>938</v>
      </c>
      <c r="F280" s="86"/>
      <c r="G280" s="99" t="s">
        <v>979</v>
      </c>
      <c r="H280" s="86" t="s">
        <v>976</v>
      </c>
      <c r="I280" s="86" t="s">
        <v>947</v>
      </c>
      <c r="J280" s="86"/>
      <c r="K280" s="96">
        <v>3.6100000003720116</v>
      </c>
      <c r="L280" s="99" t="s">
        <v>173</v>
      </c>
      <c r="M280" s="100">
        <v>6.5000000000000002E-2</v>
      </c>
      <c r="N280" s="100">
        <v>3.7500000093002819E-2</v>
      </c>
      <c r="O280" s="96">
        <v>13.387292</v>
      </c>
      <c r="P280" s="98">
        <v>112.6159</v>
      </c>
      <c r="Q280" s="86"/>
      <c r="R280" s="96">
        <v>5.3761817999999989E-2</v>
      </c>
      <c r="S280" s="97">
        <v>5.3549167999999998E-9</v>
      </c>
      <c r="T280" s="97">
        <v>4.2691723957651092E-6</v>
      </c>
      <c r="U280" s="97">
        <f>R280/'סכום נכסי הקרן'!$C$42</f>
        <v>1.2535971138089293E-6</v>
      </c>
    </row>
    <row r="281" spans="2:21" s="141" customFormat="1">
      <c r="B281" s="89" t="s">
        <v>994</v>
      </c>
      <c r="C281" s="86" t="s">
        <v>995</v>
      </c>
      <c r="D281" s="99" t="s">
        <v>30</v>
      </c>
      <c r="E281" s="99" t="s">
        <v>938</v>
      </c>
      <c r="F281" s="86"/>
      <c r="G281" s="99" t="s">
        <v>996</v>
      </c>
      <c r="H281" s="86" t="s">
        <v>976</v>
      </c>
      <c r="I281" s="86" t="s">
        <v>956</v>
      </c>
      <c r="J281" s="86"/>
      <c r="K281" s="96">
        <v>3.8600000000774188</v>
      </c>
      <c r="L281" s="99" t="s">
        <v>173</v>
      </c>
      <c r="M281" s="100">
        <v>4.2500000000000003E-2</v>
      </c>
      <c r="N281" s="100">
        <v>2.9200000001232383E-2</v>
      </c>
      <c r="O281" s="96">
        <v>3343.6898040000001</v>
      </c>
      <c r="P281" s="98">
        <v>106.16240000000001</v>
      </c>
      <c r="Q281" s="86"/>
      <c r="R281" s="96">
        <v>12.658376307000001</v>
      </c>
      <c r="S281" s="97">
        <v>2.6749518432000003E-6</v>
      </c>
      <c r="T281" s="97">
        <v>1.0051890489464383E-3</v>
      </c>
      <c r="U281" s="97">
        <f>R281/'סכום נכסי הקרן'!$C$42</f>
        <v>2.9516308403042729E-4</v>
      </c>
    </row>
    <row r="282" spans="2:21" s="141" customFormat="1">
      <c r="B282" s="89" t="s">
        <v>997</v>
      </c>
      <c r="C282" s="86" t="s">
        <v>998</v>
      </c>
      <c r="D282" s="99" t="s">
        <v>30</v>
      </c>
      <c r="E282" s="99" t="s">
        <v>938</v>
      </c>
      <c r="F282" s="86"/>
      <c r="G282" s="99" t="s">
        <v>996</v>
      </c>
      <c r="H282" s="86" t="s">
        <v>976</v>
      </c>
      <c r="I282" s="86" t="s">
        <v>956</v>
      </c>
      <c r="J282" s="86"/>
      <c r="K282" s="96">
        <v>5.4199999998606199</v>
      </c>
      <c r="L282" s="99" t="s">
        <v>173</v>
      </c>
      <c r="M282" s="100">
        <v>4.6249999999999999E-2</v>
      </c>
      <c r="N282" s="100">
        <v>3.3099999999909098E-2</v>
      </c>
      <c r="O282" s="96">
        <v>2563.5239999999999</v>
      </c>
      <c r="P282" s="98">
        <v>108.3078</v>
      </c>
      <c r="Q282" s="86"/>
      <c r="R282" s="96">
        <v>9.9009868389999998</v>
      </c>
      <c r="S282" s="97">
        <v>1.7090159999999999E-6</v>
      </c>
      <c r="T282" s="97">
        <v>7.8622749892670032E-4</v>
      </c>
      <c r="U282" s="97">
        <f>R282/'סכום נכסי הקרן'!$C$42</f>
        <v>2.3086735134646296E-4</v>
      </c>
    </row>
    <row r="283" spans="2:21" s="141" customFormat="1">
      <c r="B283" s="89" t="s">
        <v>999</v>
      </c>
      <c r="C283" s="86" t="s">
        <v>1000</v>
      </c>
      <c r="D283" s="99" t="s">
        <v>30</v>
      </c>
      <c r="E283" s="99" t="s">
        <v>938</v>
      </c>
      <c r="F283" s="86"/>
      <c r="G283" s="99" t="s">
        <v>940</v>
      </c>
      <c r="H283" s="86" t="s">
        <v>976</v>
      </c>
      <c r="I283" s="86" t="s">
        <v>942</v>
      </c>
      <c r="J283" s="86"/>
      <c r="K283" s="96">
        <v>5.2199999999217779</v>
      </c>
      <c r="L283" s="99" t="s">
        <v>175</v>
      </c>
      <c r="M283" s="100">
        <v>3.2500000000000001E-2</v>
      </c>
      <c r="N283" s="100">
        <v>1.4899999999920331E-2</v>
      </c>
      <c r="O283" s="96">
        <v>6152.4575999999997</v>
      </c>
      <c r="P283" s="98">
        <v>110.5043</v>
      </c>
      <c r="Q283" s="86"/>
      <c r="R283" s="96">
        <v>27.613729778</v>
      </c>
      <c r="S283" s="97">
        <v>6.1524575999999995E-6</v>
      </c>
      <c r="T283" s="97">
        <v>2.1927787656353926E-3</v>
      </c>
      <c r="U283" s="97">
        <f>R283/'סכום נכסי הקרן'!$C$42</f>
        <v>6.4388618612563463E-4</v>
      </c>
    </row>
    <row r="284" spans="2:21" s="141" customFormat="1">
      <c r="B284" s="89" t="s">
        <v>1001</v>
      </c>
      <c r="C284" s="86" t="s">
        <v>1002</v>
      </c>
      <c r="D284" s="99" t="s">
        <v>30</v>
      </c>
      <c r="E284" s="99" t="s">
        <v>938</v>
      </c>
      <c r="F284" s="86"/>
      <c r="G284" s="99" t="s">
        <v>1003</v>
      </c>
      <c r="H284" s="86" t="s">
        <v>976</v>
      </c>
      <c r="I284" s="86" t="s">
        <v>942</v>
      </c>
      <c r="J284" s="86"/>
      <c r="K284" s="96">
        <v>5.2899999999835607</v>
      </c>
      <c r="L284" s="99" t="s">
        <v>173</v>
      </c>
      <c r="M284" s="100">
        <v>4.9000000000000002E-2</v>
      </c>
      <c r="N284" s="100">
        <v>3.1799999999945198E-2</v>
      </c>
      <c r="O284" s="96">
        <v>7434.5044360000002</v>
      </c>
      <c r="P284" s="98">
        <v>110.1374</v>
      </c>
      <c r="Q284" s="86"/>
      <c r="R284" s="96">
        <v>29.199025612000003</v>
      </c>
      <c r="S284" s="97">
        <v>2.9814378329778228E-6</v>
      </c>
      <c r="T284" s="97">
        <v>2.3186655281260925E-3</v>
      </c>
      <c r="U284" s="97">
        <f>R284/'סכום נכסי הקרן'!$C$42</f>
        <v>6.8085149637678213E-4</v>
      </c>
    </row>
    <row r="285" spans="2:21" s="141" customFormat="1">
      <c r="B285" s="89" t="s">
        <v>1004</v>
      </c>
      <c r="C285" s="86" t="s">
        <v>1005</v>
      </c>
      <c r="D285" s="99" t="s">
        <v>30</v>
      </c>
      <c r="E285" s="99" t="s">
        <v>938</v>
      </c>
      <c r="F285" s="86"/>
      <c r="G285" s="99" t="s">
        <v>961</v>
      </c>
      <c r="H285" s="86" t="s">
        <v>976</v>
      </c>
      <c r="I285" s="86" t="s">
        <v>947</v>
      </c>
      <c r="J285" s="86"/>
      <c r="K285" s="96">
        <v>6.8600000000464343</v>
      </c>
      <c r="L285" s="99" t="s">
        <v>173</v>
      </c>
      <c r="M285" s="100">
        <v>4.4999999999999998E-2</v>
      </c>
      <c r="N285" s="100">
        <v>4.4300000000232174E-2</v>
      </c>
      <c r="O285" s="96">
        <v>8003.8915999999999</v>
      </c>
      <c r="P285" s="98">
        <v>101.107</v>
      </c>
      <c r="Q285" s="86"/>
      <c r="R285" s="96">
        <v>28.857836030999998</v>
      </c>
      <c r="S285" s="97">
        <v>1.0671855466666667E-5</v>
      </c>
      <c r="T285" s="97">
        <v>2.291572003481374E-3</v>
      </c>
      <c r="U285" s="97">
        <f>R285/'סכום נכסי הקרן'!$C$42</f>
        <v>6.7289577073515133E-4</v>
      </c>
    </row>
    <row r="286" spans="2:21" s="141" customFormat="1">
      <c r="B286" s="89" t="s">
        <v>1006</v>
      </c>
      <c r="C286" s="86" t="s">
        <v>1007</v>
      </c>
      <c r="D286" s="99" t="s">
        <v>30</v>
      </c>
      <c r="E286" s="99" t="s">
        <v>938</v>
      </c>
      <c r="F286" s="86"/>
      <c r="G286" s="99" t="s">
        <v>989</v>
      </c>
      <c r="H286" s="86" t="s">
        <v>976</v>
      </c>
      <c r="I286" s="86" t="s">
        <v>947</v>
      </c>
      <c r="J286" s="86"/>
      <c r="K286" s="96">
        <v>1.18999999995628</v>
      </c>
      <c r="L286" s="99" t="s">
        <v>173</v>
      </c>
      <c r="M286" s="100">
        <v>3.3599999999999998E-2</v>
      </c>
      <c r="N286" s="100">
        <v>3.1899999999562806E-2</v>
      </c>
      <c r="O286" s="96">
        <v>4163.6436370000001</v>
      </c>
      <c r="P286" s="98">
        <v>100.1337</v>
      </c>
      <c r="Q286" s="86"/>
      <c r="R286" s="96">
        <v>14.867399435000001</v>
      </c>
      <c r="S286" s="97">
        <v>2.1148666092698412E-6</v>
      </c>
      <c r="T286" s="97">
        <v>1.1806053743330593E-3</v>
      </c>
      <c r="U286" s="97">
        <f>R286/'סכום נכסי הקרן'!$C$42</f>
        <v>3.4667222417144661E-4</v>
      </c>
    </row>
    <row r="287" spans="2:21" s="141" customFormat="1">
      <c r="B287" s="89" t="s">
        <v>1008</v>
      </c>
      <c r="C287" s="86" t="s">
        <v>1009</v>
      </c>
      <c r="D287" s="99" t="s">
        <v>30</v>
      </c>
      <c r="E287" s="99" t="s">
        <v>938</v>
      </c>
      <c r="F287" s="86"/>
      <c r="G287" s="99" t="s">
        <v>961</v>
      </c>
      <c r="H287" s="86" t="s">
        <v>976</v>
      </c>
      <c r="I287" s="86" t="s">
        <v>947</v>
      </c>
      <c r="J287" s="86"/>
      <c r="K287" s="96">
        <v>5.1299999998464969</v>
      </c>
      <c r="L287" s="99" t="s">
        <v>173</v>
      </c>
      <c r="M287" s="100">
        <v>5.7500000000000002E-2</v>
      </c>
      <c r="N287" s="100">
        <v>4.2199999998907965E-2</v>
      </c>
      <c r="O287" s="96">
        <v>2413.9850999999999</v>
      </c>
      <c r="P287" s="98">
        <v>112.75920000000001</v>
      </c>
      <c r="Q287" s="86"/>
      <c r="R287" s="96">
        <v>9.7066192729999994</v>
      </c>
      <c r="S287" s="97">
        <v>3.4485501428571428E-6</v>
      </c>
      <c r="T287" s="97">
        <v>7.7079296419055624E-4</v>
      </c>
      <c r="U287" s="97">
        <f>R287/'סכום נכסי הקרן'!$C$42</f>
        <v>2.2633516421403252E-4</v>
      </c>
    </row>
    <row r="288" spans="2:21" s="141" customFormat="1">
      <c r="B288" s="89" t="s">
        <v>1010</v>
      </c>
      <c r="C288" s="86" t="s">
        <v>1011</v>
      </c>
      <c r="D288" s="99" t="s">
        <v>30</v>
      </c>
      <c r="E288" s="99" t="s">
        <v>938</v>
      </c>
      <c r="F288" s="86"/>
      <c r="G288" s="99" t="s">
        <v>989</v>
      </c>
      <c r="H288" s="86" t="s">
        <v>976</v>
      </c>
      <c r="I288" s="86" t="s">
        <v>942</v>
      </c>
      <c r="J288" s="86"/>
      <c r="K288" s="96">
        <v>7.1099999999243106</v>
      </c>
      <c r="L288" s="99" t="s">
        <v>173</v>
      </c>
      <c r="M288" s="100">
        <v>4.0999999999999995E-2</v>
      </c>
      <c r="N288" s="100">
        <v>3.2899999999631786E-2</v>
      </c>
      <c r="O288" s="96">
        <v>5117.6484119999996</v>
      </c>
      <c r="P288" s="98">
        <v>107.1459</v>
      </c>
      <c r="Q288" s="86"/>
      <c r="R288" s="96">
        <v>19.553625668000002</v>
      </c>
      <c r="S288" s="97">
        <v>2.1107900258938064E-6</v>
      </c>
      <c r="T288" s="97">
        <v>1.5527339298486841E-3</v>
      </c>
      <c r="U288" s="97">
        <f>R288/'סכום נכסי הקרן'!$C$42</f>
        <v>4.5594382061084701E-4</v>
      </c>
    </row>
    <row r="289" spans="2:21" s="141" customFormat="1">
      <c r="B289" s="89" t="s">
        <v>1012</v>
      </c>
      <c r="C289" s="86" t="s">
        <v>1013</v>
      </c>
      <c r="D289" s="99" t="s">
        <v>30</v>
      </c>
      <c r="E289" s="99" t="s">
        <v>938</v>
      </c>
      <c r="F289" s="86"/>
      <c r="G289" s="99" t="s">
        <v>979</v>
      </c>
      <c r="H289" s="86" t="s">
        <v>941</v>
      </c>
      <c r="I289" s="86" t="s">
        <v>947</v>
      </c>
      <c r="J289" s="86"/>
      <c r="K289" s="96">
        <v>3.8500000000778081</v>
      </c>
      <c r="L289" s="99" t="s">
        <v>173</v>
      </c>
      <c r="M289" s="100">
        <v>7.8750000000000001E-2</v>
      </c>
      <c r="N289" s="100">
        <v>5.2800000000988619E-2</v>
      </c>
      <c r="O289" s="96">
        <v>5554.3019999999997</v>
      </c>
      <c r="P289" s="98">
        <v>110.31100000000001</v>
      </c>
      <c r="Q289" s="86"/>
      <c r="R289" s="96">
        <v>21.848903677999996</v>
      </c>
      <c r="S289" s="97">
        <v>3.1738868571428571E-6</v>
      </c>
      <c r="T289" s="97">
        <v>1.7349996694652025E-3</v>
      </c>
      <c r="U289" s="97">
        <f>R289/'סכום נכסי הקרן'!$C$42</f>
        <v>5.094642184650471E-4</v>
      </c>
    </row>
    <row r="290" spans="2:21" s="141" customFormat="1">
      <c r="B290" s="89" t="s">
        <v>1014</v>
      </c>
      <c r="C290" s="86" t="s">
        <v>1015</v>
      </c>
      <c r="D290" s="99" t="s">
        <v>30</v>
      </c>
      <c r="E290" s="99" t="s">
        <v>938</v>
      </c>
      <c r="F290" s="86"/>
      <c r="G290" s="99" t="s">
        <v>1016</v>
      </c>
      <c r="H290" s="86" t="s">
        <v>941</v>
      </c>
      <c r="I290" s="86" t="s">
        <v>947</v>
      </c>
      <c r="J290" s="86"/>
      <c r="K290" s="96">
        <v>3.9900000000170759</v>
      </c>
      <c r="L290" s="99" t="s">
        <v>173</v>
      </c>
      <c r="M290" s="100">
        <v>4.8750000000000002E-2</v>
      </c>
      <c r="N290" s="100">
        <v>3.0500000000044936E-2</v>
      </c>
      <c r="O290" s="96">
        <v>5696.72</v>
      </c>
      <c r="P290" s="98">
        <v>109.5428</v>
      </c>
      <c r="Q290" s="86"/>
      <c r="R290" s="96">
        <v>22.253082738</v>
      </c>
      <c r="S290" s="97">
        <v>6.3296888888888892E-6</v>
      </c>
      <c r="T290" s="97">
        <v>1.7670951258706817E-3</v>
      </c>
      <c r="U290" s="97">
        <f>R290/'סכום נכסי הקרן'!$C$42</f>
        <v>5.1888870822240629E-4</v>
      </c>
    </row>
    <row r="291" spans="2:21" s="141" customFormat="1">
      <c r="B291" s="89" t="s">
        <v>1017</v>
      </c>
      <c r="C291" s="86" t="s">
        <v>1018</v>
      </c>
      <c r="D291" s="99" t="s">
        <v>30</v>
      </c>
      <c r="E291" s="99" t="s">
        <v>938</v>
      </c>
      <c r="F291" s="86"/>
      <c r="G291" s="99" t="s">
        <v>1016</v>
      </c>
      <c r="H291" s="86" t="s">
        <v>941</v>
      </c>
      <c r="I291" s="86" t="s">
        <v>947</v>
      </c>
      <c r="J291" s="86"/>
      <c r="K291" s="96">
        <v>5.7500000000193729</v>
      </c>
      <c r="L291" s="99" t="s">
        <v>173</v>
      </c>
      <c r="M291" s="100">
        <v>4.4500000000000005E-2</v>
      </c>
      <c r="N291" s="100">
        <v>3.5600000000082656E-2</v>
      </c>
      <c r="O291" s="96">
        <v>10254.096</v>
      </c>
      <c r="P291" s="98">
        <v>105.8764</v>
      </c>
      <c r="Q291" s="86"/>
      <c r="R291" s="96">
        <v>38.714883102999998</v>
      </c>
      <c r="S291" s="97">
        <v>2.0508191999999999E-5</v>
      </c>
      <c r="T291" s="97">
        <v>3.0743102892949173E-3</v>
      </c>
      <c r="U291" s="97">
        <f>R291/'סכום נכסי הקרן'!$C$42</f>
        <v>9.0273855172403011E-4</v>
      </c>
    </row>
    <row r="292" spans="2:21" s="141" customFormat="1">
      <c r="B292" s="89" t="s">
        <v>1019</v>
      </c>
      <c r="C292" s="86" t="s">
        <v>1020</v>
      </c>
      <c r="D292" s="99" t="s">
        <v>30</v>
      </c>
      <c r="E292" s="99" t="s">
        <v>938</v>
      </c>
      <c r="F292" s="86"/>
      <c r="G292" s="99" t="s">
        <v>1021</v>
      </c>
      <c r="H292" s="86" t="s">
        <v>941</v>
      </c>
      <c r="I292" s="86" t="s">
        <v>947</v>
      </c>
      <c r="J292" s="86"/>
      <c r="K292" s="96">
        <v>4.4500000000248603</v>
      </c>
      <c r="L292" s="99" t="s">
        <v>173</v>
      </c>
      <c r="M292" s="100">
        <v>5.2499999999999998E-2</v>
      </c>
      <c r="N292" s="100">
        <v>4.1500000000082859E-2</v>
      </c>
      <c r="O292" s="96">
        <v>7935.2461240000002</v>
      </c>
      <c r="P292" s="98">
        <v>106.61790000000001</v>
      </c>
      <c r="Q292" s="86"/>
      <c r="R292" s="96">
        <v>30.169765365</v>
      </c>
      <c r="S292" s="97">
        <v>1.3225410206666667E-5</v>
      </c>
      <c r="T292" s="97">
        <v>2.3957510046064348E-3</v>
      </c>
      <c r="U292" s="97">
        <f>R292/'סכום נכסי הקרן'!$C$42</f>
        <v>7.0348682750751858E-4</v>
      </c>
    </row>
    <row r="293" spans="2:21" s="141" customFormat="1">
      <c r="B293" s="89" t="s">
        <v>1022</v>
      </c>
      <c r="C293" s="86" t="s">
        <v>1023</v>
      </c>
      <c r="D293" s="99" t="s">
        <v>30</v>
      </c>
      <c r="E293" s="99" t="s">
        <v>938</v>
      </c>
      <c r="F293" s="86"/>
      <c r="G293" s="99" t="s">
        <v>1021</v>
      </c>
      <c r="H293" s="86" t="s">
        <v>941</v>
      </c>
      <c r="I293" s="86" t="s">
        <v>947</v>
      </c>
      <c r="J293" s="86"/>
      <c r="K293" s="96">
        <v>0.25000000001169781</v>
      </c>
      <c r="L293" s="99" t="s">
        <v>173</v>
      </c>
      <c r="M293" s="100">
        <v>5.6250000000000001E-2</v>
      </c>
      <c r="N293" s="100">
        <v>1.4999999999766048E-2</v>
      </c>
      <c r="O293" s="96">
        <v>5696.72</v>
      </c>
      <c r="P293" s="98">
        <v>105.20359999999999</v>
      </c>
      <c r="Q293" s="86"/>
      <c r="R293" s="96">
        <v>21.371594106999996</v>
      </c>
      <c r="S293" s="97">
        <v>1.1393440000000001E-5</v>
      </c>
      <c r="T293" s="97">
        <v>1.6970969920529974E-3</v>
      </c>
      <c r="U293" s="97">
        <f>R293/'סכום נכסי הקרן'!$C$42</f>
        <v>4.9833449996112709E-4</v>
      </c>
    </row>
    <row r="294" spans="2:21" s="141" customFormat="1">
      <c r="B294" s="89" t="s">
        <v>1024</v>
      </c>
      <c r="C294" s="86" t="s">
        <v>1025</v>
      </c>
      <c r="D294" s="99" t="s">
        <v>30</v>
      </c>
      <c r="E294" s="99" t="s">
        <v>938</v>
      </c>
      <c r="F294" s="86"/>
      <c r="G294" s="99" t="s">
        <v>1026</v>
      </c>
      <c r="H294" s="86" t="s">
        <v>941</v>
      </c>
      <c r="I294" s="86" t="s">
        <v>947</v>
      </c>
      <c r="J294" s="86"/>
      <c r="K294" s="96">
        <v>7.7199999999977091</v>
      </c>
      <c r="L294" s="99" t="s">
        <v>173</v>
      </c>
      <c r="M294" s="100">
        <v>4.7500000000000001E-2</v>
      </c>
      <c r="N294" s="100">
        <v>4.4500000000057237E-2</v>
      </c>
      <c r="O294" s="96">
        <v>14241.8</v>
      </c>
      <c r="P294" s="98">
        <v>103.2025</v>
      </c>
      <c r="Q294" s="86"/>
      <c r="R294" s="96">
        <v>52.412702846000002</v>
      </c>
      <c r="S294" s="97">
        <v>4.747266666666666E-6</v>
      </c>
      <c r="T294" s="97">
        <v>4.162040505728111E-3</v>
      </c>
      <c r="U294" s="97">
        <f>R294/'סכום נכסי הקרן'!$C$42</f>
        <v>1.2221389725821897E-3</v>
      </c>
    </row>
    <row r="295" spans="2:21" s="141" customFormat="1">
      <c r="B295" s="89" t="s">
        <v>1027</v>
      </c>
      <c r="C295" s="86" t="s">
        <v>1028</v>
      </c>
      <c r="D295" s="99" t="s">
        <v>30</v>
      </c>
      <c r="E295" s="99" t="s">
        <v>938</v>
      </c>
      <c r="F295" s="86"/>
      <c r="G295" s="99" t="s">
        <v>754</v>
      </c>
      <c r="H295" s="86" t="s">
        <v>941</v>
      </c>
      <c r="I295" s="86" t="s">
        <v>947</v>
      </c>
      <c r="J295" s="86"/>
      <c r="K295" s="96">
        <v>4.3300000000029861</v>
      </c>
      <c r="L295" s="99" t="s">
        <v>173</v>
      </c>
      <c r="M295" s="100">
        <v>4.2999999999999997E-2</v>
      </c>
      <c r="N295" s="100">
        <v>2.879999999998914E-2</v>
      </c>
      <c r="O295" s="96">
        <v>9684.4240000000009</v>
      </c>
      <c r="P295" s="98">
        <v>106.67870000000001</v>
      </c>
      <c r="Q295" s="86"/>
      <c r="R295" s="96">
        <v>36.841129733000002</v>
      </c>
      <c r="S295" s="97">
        <v>9.6844240000000006E-6</v>
      </c>
      <c r="T295" s="97">
        <v>2.9255174013074646E-3</v>
      </c>
      <c r="U295" s="97">
        <f>R295/'סכום נכסי הקרן'!$C$42</f>
        <v>8.5904710109969019E-4</v>
      </c>
    </row>
    <row r="296" spans="2:21" s="141" customFormat="1">
      <c r="B296" s="89" t="s">
        <v>1029</v>
      </c>
      <c r="C296" s="86" t="s">
        <v>1030</v>
      </c>
      <c r="D296" s="99" t="s">
        <v>30</v>
      </c>
      <c r="E296" s="99" t="s">
        <v>938</v>
      </c>
      <c r="F296" s="86"/>
      <c r="G296" s="99" t="s">
        <v>1003</v>
      </c>
      <c r="H296" s="86" t="s">
        <v>941</v>
      </c>
      <c r="I296" s="86" t="s">
        <v>947</v>
      </c>
      <c r="J296" s="86"/>
      <c r="K296" s="96">
        <v>7.8399999999175165</v>
      </c>
      <c r="L296" s="99" t="s">
        <v>173</v>
      </c>
      <c r="M296" s="100">
        <v>5.2999999999999999E-2</v>
      </c>
      <c r="N296" s="100">
        <v>4.6399999999450117E-2</v>
      </c>
      <c r="O296" s="96">
        <v>9598.9732000000004</v>
      </c>
      <c r="P296" s="98">
        <v>106.2542</v>
      </c>
      <c r="Q296" s="86"/>
      <c r="R296" s="96">
        <v>36.370754849999997</v>
      </c>
      <c r="S296" s="97">
        <v>5.4851275428571427E-6</v>
      </c>
      <c r="T296" s="97">
        <v>2.888165400559185E-3</v>
      </c>
      <c r="U296" s="97">
        <f>R296/'סכום נכסי הקרן'!$C$42</f>
        <v>8.4807908294716016E-4</v>
      </c>
    </row>
    <row r="297" spans="2:21" s="141" customFormat="1">
      <c r="B297" s="89" t="s">
        <v>1031</v>
      </c>
      <c r="C297" s="86" t="s">
        <v>1032</v>
      </c>
      <c r="D297" s="99" t="s">
        <v>30</v>
      </c>
      <c r="E297" s="99" t="s">
        <v>938</v>
      </c>
      <c r="F297" s="86"/>
      <c r="G297" s="99" t="s">
        <v>1033</v>
      </c>
      <c r="H297" s="86" t="s">
        <v>941</v>
      </c>
      <c r="I297" s="86" t="s">
        <v>947</v>
      </c>
      <c r="J297" s="86"/>
      <c r="K297" s="96">
        <v>3.4400000001012807</v>
      </c>
      <c r="L297" s="99" t="s">
        <v>173</v>
      </c>
      <c r="M297" s="100">
        <v>2.9500000000000002E-2</v>
      </c>
      <c r="N297" s="100">
        <v>2.7100000000837517E-2</v>
      </c>
      <c r="O297" s="96">
        <v>2838.3907399999998</v>
      </c>
      <c r="P297" s="98">
        <v>101.4504</v>
      </c>
      <c r="Q297" s="86"/>
      <c r="R297" s="96">
        <v>10.268511033999999</v>
      </c>
      <c r="S297" s="97">
        <v>2.3653256166666664E-6</v>
      </c>
      <c r="T297" s="97">
        <v>8.1541222902771352E-4</v>
      </c>
      <c r="U297" s="97">
        <f>R297/'סכום נכסי הקרן'!$C$42</f>
        <v>2.3943713725115373E-4</v>
      </c>
    </row>
    <row r="298" spans="2:21" s="141" customFormat="1">
      <c r="B298" s="89" t="s">
        <v>1034</v>
      </c>
      <c r="C298" s="86" t="s">
        <v>1035</v>
      </c>
      <c r="D298" s="99" t="s">
        <v>30</v>
      </c>
      <c r="E298" s="99" t="s">
        <v>938</v>
      </c>
      <c r="F298" s="86"/>
      <c r="G298" s="99" t="s">
        <v>940</v>
      </c>
      <c r="H298" s="86" t="s">
        <v>941</v>
      </c>
      <c r="I298" s="86" t="s">
        <v>942</v>
      </c>
      <c r="J298" s="86"/>
      <c r="K298" s="96">
        <v>3.759999999998263</v>
      </c>
      <c r="L298" s="99" t="s">
        <v>173</v>
      </c>
      <c r="M298" s="100">
        <v>5.8749999999999997E-2</v>
      </c>
      <c r="N298" s="100">
        <v>3.0999999999826267E-2</v>
      </c>
      <c r="O298" s="96">
        <v>5753.6871999999994</v>
      </c>
      <c r="P298" s="98">
        <v>112.2136</v>
      </c>
      <c r="Q298" s="86"/>
      <c r="R298" s="96">
        <v>23.023588654000001</v>
      </c>
      <c r="S298" s="97">
        <v>3.1964928888888885E-6</v>
      </c>
      <c r="T298" s="97">
        <v>1.8282802328802869E-3</v>
      </c>
      <c r="U298" s="97">
        <f>R298/'סכום נכסי הקרן'!$C$42</f>
        <v>5.368550648004206E-4</v>
      </c>
    </row>
    <row r="299" spans="2:21" s="141" customFormat="1">
      <c r="B299" s="89" t="s">
        <v>1036</v>
      </c>
      <c r="C299" s="86" t="s">
        <v>1037</v>
      </c>
      <c r="D299" s="99" t="s">
        <v>30</v>
      </c>
      <c r="E299" s="99" t="s">
        <v>938</v>
      </c>
      <c r="F299" s="86"/>
      <c r="G299" s="99" t="s">
        <v>940</v>
      </c>
      <c r="H299" s="86" t="s">
        <v>941</v>
      </c>
      <c r="I299" s="86" t="s">
        <v>947</v>
      </c>
      <c r="J299" s="86"/>
      <c r="K299" s="96">
        <v>7.670000000124654</v>
      </c>
      <c r="L299" s="99" t="s">
        <v>173</v>
      </c>
      <c r="M299" s="100">
        <v>5.2499999999999998E-2</v>
      </c>
      <c r="N299" s="100">
        <v>3.7600000000787295E-2</v>
      </c>
      <c r="O299" s="96">
        <v>5696.72</v>
      </c>
      <c r="P299" s="98">
        <v>112.5457</v>
      </c>
      <c r="Q299" s="86"/>
      <c r="R299" s="96">
        <v>22.863110345000003</v>
      </c>
      <c r="S299" s="97">
        <v>3.7978133333333336E-6</v>
      </c>
      <c r="T299" s="97">
        <v>1.8155368102731521E-3</v>
      </c>
      <c r="U299" s="97">
        <f>R299/'סכום נכסי הקרן'!$C$42</f>
        <v>5.3311309415144932E-4</v>
      </c>
    </row>
    <row r="300" spans="2:21" s="141" customFormat="1">
      <c r="B300" s="89" t="s">
        <v>1038</v>
      </c>
      <c r="C300" s="86" t="s">
        <v>1039</v>
      </c>
      <c r="D300" s="99" t="s">
        <v>30</v>
      </c>
      <c r="E300" s="99" t="s">
        <v>938</v>
      </c>
      <c r="F300" s="86"/>
      <c r="G300" s="99" t="s">
        <v>1040</v>
      </c>
      <c r="H300" s="86" t="s">
        <v>941</v>
      </c>
      <c r="I300" s="86" t="s">
        <v>947</v>
      </c>
      <c r="J300" s="86"/>
      <c r="K300" s="96">
        <v>6.1799999999802555</v>
      </c>
      <c r="L300" s="99" t="s">
        <v>173</v>
      </c>
      <c r="M300" s="100">
        <v>5.5E-2</v>
      </c>
      <c r="N300" s="100">
        <v>4.3199999999748703E-2</v>
      </c>
      <c r="O300" s="96">
        <v>2848.36</v>
      </c>
      <c r="P300" s="98">
        <v>109.6973</v>
      </c>
      <c r="Q300" s="86"/>
      <c r="R300" s="96">
        <v>11.142228679</v>
      </c>
      <c r="S300" s="97">
        <v>4.0690857142857146E-6</v>
      </c>
      <c r="T300" s="97">
        <v>8.8479327659063075E-4</v>
      </c>
      <c r="U300" s="97">
        <f>R300/'סכום נכסי הקרן'!$C$42</f>
        <v>2.5981014469029828E-4</v>
      </c>
    </row>
    <row r="301" spans="2:21" s="141" customFormat="1">
      <c r="B301" s="89" t="s">
        <v>1041</v>
      </c>
      <c r="C301" s="86" t="s">
        <v>1042</v>
      </c>
      <c r="D301" s="99" t="s">
        <v>30</v>
      </c>
      <c r="E301" s="99" t="s">
        <v>938</v>
      </c>
      <c r="F301" s="86"/>
      <c r="G301" s="99" t="s">
        <v>972</v>
      </c>
      <c r="H301" s="86" t="s">
        <v>941</v>
      </c>
      <c r="I301" s="86" t="s">
        <v>956</v>
      </c>
      <c r="J301" s="86"/>
      <c r="K301" s="96">
        <v>2.3300000000417809</v>
      </c>
      <c r="L301" s="99" t="s">
        <v>173</v>
      </c>
      <c r="M301" s="100">
        <v>5.5960000000000003E-2</v>
      </c>
      <c r="N301" s="100">
        <v>3.1200000000581297E-2</v>
      </c>
      <c r="O301" s="96">
        <v>7120.9</v>
      </c>
      <c r="P301" s="98">
        <v>108.3942</v>
      </c>
      <c r="Q301" s="86"/>
      <c r="R301" s="96">
        <v>27.524676645</v>
      </c>
      <c r="S301" s="97">
        <v>5.086357142857143E-6</v>
      </c>
      <c r="T301" s="97">
        <v>2.1857071450819359E-3</v>
      </c>
      <c r="U301" s="97">
        <f>R301/'סכום נכסי הקרן'!$C$42</f>
        <v>6.4180967988649586E-4</v>
      </c>
    </row>
    <row r="302" spans="2:21" s="141" customFormat="1">
      <c r="B302" s="89" t="s">
        <v>1043</v>
      </c>
      <c r="C302" s="86" t="s">
        <v>1044</v>
      </c>
      <c r="D302" s="99" t="s">
        <v>30</v>
      </c>
      <c r="E302" s="99" t="s">
        <v>938</v>
      </c>
      <c r="F302" s="86"/>
      <c r="G302" s="99" t="s">
        <v>1040</v>
      </c>
      <c r="H302" s="86" t="s">
        <v>941</v>
      </c>
      <c r="I302" s="86" t="s">
        <v>956</v>
      </c>
      <c r="J302" s="86"/>
      <c r="K302" s="96">
        <v>5.4799999998775331</v>
      </c>
      <c r="L302" s="99" t="s">
        <v>173</v>
      </c>
      <c r="M302" s="100">
        <v>5.2499999999999998E-2</v>
      </c>
      <c r="N302" s="100">
        <v>3.9299999999035294E-2</v>
      </c>
      <c r="O302" s="96">
        <v>4457.6833999999999</v>
      </c>
      <c r="P302" s="98">
        <v>108.9</v>
      </c>
      <c r="Q302" s="86"/>
      <c r="R302" s="96">
        <v>17.310851819</v>
      </c>
      <c r="S302" s="97">
        <v>3.5661467200000001E-6</v>
      </c>
      <c r="T302" s="97">
        <v>1.3746374933387678E-3</v>
      </c>
      <c r="U302" s="97">
        <f>R302/'סכום נכסי הקרן'!$C$42</f>
        <v>4.0364769431481016E-4</v>
      </c>
    </row>
    <row r="303" spans="2:21" s="141" customFormat="1">
      <c r="B303" s="89" t="s">
        <v>1045</v>
      </c>
      <c r="C303" s="86" t="s">
        <v>1046</v>
      </c>
      <c r="D303" s="99" t="s">
        <v>30</v>
      </c>
      <c r="E303" s="99" t="s">
        <v>938</v>
      </c>
      <c r="F303" s="86"/>
      <c r="G303" s="99" t="s">
        <v>972</v>
      </c>
      <c r="H303" s="86" t="s">
        <v>941</v>
      </c>
      <c r="I303" s="86" t="s">
        <v>942</v>
      </c>
      <c r="J303" s="86"/>
      <c r="K303" s="96">
        <v>0.51999999999500346</v>
      </c>
      <c r="L303" s="99" t="s">
        <v>173</v>
      </c>
      <c r="M303" s="100">
        <v>5.2499999999999998E-2</v>
      </c>
      <c r="N303" s="100">
        <v>3.1100000000193612E-2</v>
      </c>
      <c r="O303" s="96">
        <v>8488.3976359999997</v>
      </c>
      <c r="P303" s="98">
        <v>105.7908</v>
      </c>
      <c r="Q303" s="86"/>
      <c r="R303" s="96">
        <v>32.022489558000004</v>
      </c>
      <c r="S303" s="97">
        <v>1.3059073286153847E-5</v>
      </c>
      <c r="T303" s="97">
        <v>2.5428739866030963E-3</v>
      </c>
      <c r="U303" s="97">
        <f>R303/'סכום נכסי הקרן'!$C$42</f>
        <v>7.4668792798051199E-4</v>
      </c>
    </row>
    <row r="304" spans="2:21" s="141" customFormat="1">
      <c r="B304" s="89" t="s">
        <v>1047</v>
      </c>
      <c r="C304" s="86" t="s">
        <v>1048</v>
      </c>
      <c r="D304" s="99" t="s">
        <v>30</v>
      </c>
      <c r="E304" s="99" t="s">
        <v>938</v>
      </c>
      <c r="F304" s="86"/>
      <c r="G304" s="99" t="s">
        <v>979</v>
      </c>
      <c r="H304" s="86" t="s">
        <v>941</v>
      </c>
      <c r="I304" s="86" t="s">
        <v>942</v>
      </c>
      <c r="J304" s="86"/>
      <c r="K304" s="96">
        <v>5.2399999999204612</v>
      </c>
      <c r="L304" s="99" t="s">
        <v>173</v>
      </c>
      <c r="M304" s="100">
        <v>4.8750000000000002E-2</v>
      </c>
      <c r="N304" s="100">
        <v>3.5099999999577962E-2</v>
      </c>
      <c r="O304" s="96">
        <v>6459.2259719999993</v>
      </c>
      <c r="P304" s="98">
        <v>106.98439999999999</v>
      </c>
      <c r="Q304" s="86"/>
      <c r="R304" s="96">
        <v>24.642352804000001</v>
      </c>
      <c r="S304" s="97">
        <v>8.6123012959999985E-6</v>
      </c>
      <c r="T304" s="97">
        <v>1.9568246809946377E-3</v>
      </c>
      <c r="U304" s="97">
        <f>R304/'סכום נכסי הקרן'!$C$42</f>
        <v>5.7460077619688724E-4</v>
      </c>
    </row>
    <row r="305" spans="2:21" s="141" customFormat="1">
      <c r="B305" s="89" t="s">
        <v>1049</v>
      </c>
      <c r="C305" s="86" t="s">
        <v>1050</v>
      </c>
      <c r="D305" s="99" t="s">
        <v>30</v>
      </c>
      <c r="E305" s="99" t="s">
        <v>938</v>
      </c>
      <c r="F305" s="86"/>
      <c r="G305" s="99" t="s">
        <v>1051</v>
      </c>
      <c r="H305" s="86" t="s">
        <v>941</v>
      </c>
      <c r="I305" s="86" t="s">
        <v>947</v>
      </c>
      <c r="J305" s="86"/>
      <c r="K305" s="96">
        <v>6.1199999999232411</v>
      </c>
      <c r="L305" s="99" t="s">
        <v>173</v>
      </c>
      <c r="M305" s="100">
        <v>3.95E-2</v>
      </c>
      <c r="N305" s="100">
        <v>4.5299999999501885E-2</v>
      </c>
      <c r="O305" s="96">
        <v>7120.9</v>
      </c>
      <c r="P305" s="98">
        <v>96.453599999999994</v>
      </c>
      <c r="Q305" s="86"/>
      <c r="R305" s="96">
        <v>24.492576174</v>
      </c>
      <c r="S305" s="97">
        <v>3.1686750204691892E-6</v>
      </c>
      <c r="T305" s="97">
        <v>1.9449310680530751E-3</v>
      </c>
      <c r="U305" s="97">
        <f>R305/'סכום נכסי הקרן'!$C$42</f>
        <v>5.7110834312693363E-4</v>
      </c>
    </row>
    <row r="306" spans="2:21" s="141" customFormat="1">
      <c r="B306" s="89" t="s">
        <v>1052</v>
      </c>
      <c r="C306" s="86" t="s">
        <v>1053</v>
      </c>
      <c r="D306" s="99" t="s">
        <v>30</v>
      </c>
      <c r="E306" s="99" t="s">
        <v>938</v>
      </c>
      <c r="F306" s="86"/>
      <c r="G306" s="99" t="s">
        <v>1026</v>
      </c>
      <c r="H306" s="86" t="s">
        <v>941</v>
      </c>
      <c r="I306" s="86" t="s">
        <v>947</v>
      </c>
      <c r="J306" s="86"/>
      <c r="K306" s="96">
        <v>8.0500000000467598</v>
      </c>
      <c r="L306" s="99" t="s">
        <v>173</v>
      </c>
      <c r="M306" s="100">
        <v>4.2999999999999997E-2</v>
      </c>
      <c r="N306" s="100">
        <v>3.9500000000251785E-2</v>
      </c>
      <c r="O306" s="96">
        <v>11393.44</v>
      </c>
      <c r="P306" s="98">
        <v>102.6413</v>
      </c>
      <c r="Q306" s="86"/>
      <c r="R306" s="96">
        <v>41.702154541000006</v>
      </c>
      <c r="S306" s="97">
        <v>1.1393440000000001E-5</v>
      </c>
      <c r="T306" s="97">
        <v>3.3115265374836817E-3</v>
      </c>
      <c r="U306" s="97">
        <f>R306/'סכום נכסי הקרן'!$C$42</f>
        <v>9.7239458256808862E-4</v>
      </c>
    </row>
    <row r="307" spans="2:21" s="141" customFormat="1">
      <c r="B307" s="89" t="s">
        <v>1054</v>
      </c>
      <c r="C307" s="86" t="s">
        <v>1055</v>
      </c>
      <c r="D307" s="99" t="s">
        <v>30</v>
      </c>
      <c r="E307" s="99" t="s">
        <v>938</v>
      </c>
      <c r="F307" s="86"/>
      <c r="G307" s="99" t="s">
        <v>1026</v>
      </c>
      <c r="H307" s="86" t="s">
        <v>941</v>
      </c>
      <c r="I307" s="86" t="s">
        <v>947</v>
      </c>
      <c r="J307" s="86"/>
      <c r="K307" s="96">
        <v>7.3999999999297525</v>
      </c>
      <c r="L307" s="99" t="s">
        <v>173</v>
      </c>
      <c r="M307" s="100">
        <v>5.5500000000000001E-2</v>
      </c>
      <c r="N307" s="100">
        <v>3.9399999998524789E-2</v>
      </c>
      <c r="O307" s="96">
        <v>1424.18</v>
      </c>
      <c r="P307" s="98">
        <v>112.1191</v>
      </c>
      <c r="Q307" s="86"/>
      <c r="R307" s="96">
        <v>5.6941087860000001</v>
      </c>
      <c r="S307" s="97">
        <v>2.8483600000000003E-6</v>
      </c>
      <c r="T307" s="97">
        <v>4.5216350473257404E-4</v>
      </c>
      <c r="U307" s="97">
        <f>R307/'סכום נכסי הקרן'!$C$42</f>
        <v>1.3277300890092051E-4</v>
      </c>
    </row>
    <row r="308" spans="2:21" s="141" customFormat="1">
      <c r="B308" s="89" t="s">
        <v>1056</v>
      </c>
      <c r="C308" s="86" t="s">
        <v>1057</v>
      </c>
      <c r="D308" s="99" t="s">
        <v>30</v>
      </c>
      <c r="E308" s="99" t="s">
        <v>938</v>
      </c>
      <c r="F308" s="86"/>
      <c r="G308" s="99" t="s">
        <v>1026</v>
      </c>
      <c r="H308" s="86" t="s">
        <v>941</v>
      </c>
      <c r="I308" s="86" t="s">
        <v>947</v>
      </c>
      <c r="J308" s="86"/>
      <c r="K308" s="96">
        <v>4.1200000001502577</v>
      </c>
      <c r="L308" s="99" t="s">
        <v>173</v>
      </c>
      <c r="M308" s="100">
        <v>4.8750000000000002E-2</v>
      </c>
      <c r="N308" s="100">
        <v>3.1900000000220204E-2</v>
      </c>
      <c r="O308" s="96">
        <v>1993.8520000000001</v>
      </c>
      <c r="P308" s="98">
        <v>108.5795</v>
      </c>
      <c r="Q308" s="86"/>
      <c r="R308" s="96">
        <v>7.7200822569999987</v>
      </c>
      <c r="S308" s="97">
        <v>1.993852E-6</v>
      </c>
      <c r="T308" s="97">
        <v>6.1304403925887337E-4</v>
      </c>
      <c r="U308" s="97">
        <f>R308/'סכום נכסי הקרן'!$C$42</f>
        <v>1.8001386849943814E-4</v>
      </c>
    </row>
    <row r="309" spans="2:21" s="141" customFormat="1">
      <c r="B309" s="89" t="s">
        <v>1058</v>
      </c>
      <c r="C309" s="86" t="s">
        <v>1059</v>
      </c>
      <c r="D309" s="99" t="s">
        <v>30</v>
      </c>
      <c r="E309" s="99" t="s">
        <v>938</v>
      </c>
      <c r="F309" s="86"/>
      <c r="G309" s="99" t="s">
        <v>989</v>
      </c>
      <c r="H309" s="86" t="s">
        <v>941</v>
      </c>
      <c r="I309" s="86" t="s">
        <v>947</v>
      </c>
      <c r="J309" s="86"/>
      <c r="K309" s="96">
        <v>4.1700000000419779</v>
      </c>
      <c r="L309" s="99" t="s">
        <v>175</v>
      </c>
      <c r="M309" s="100">
        <v>5.2499999999999998E-2</v>
      </c>
      <c r="N309" s="100">
        <v>1.3800000000165631E-2</v>
      </c>
      <c r="O309" s="96">
        <v>7253.3487400000004</v>
      </c>
      <c r="P309" s="98">
        <v>118.8652</v>
      </c>
      <c r="Q309" s="86"/>
      <c r="R309" s="96">
        <v>35.017936808999998</v>
      </c>
      <c r="S309" s="97">
        <v>7.2533487400000007E-6</v>
      </c>
      <c r="T309" s="97">
        <v>2.7807394679553016E-3</v>
      </c>
      <c r="U309" s="97">
        <f>R309/'סכום נכסי הקרן'!$C$42</f>
        <v>8.1653459924487448E-4</v>
      </c>
    </row>
    <row r="310" spans="2:21" s="141" customFormat="1">
      <c r="B310" s="89" t="s">
        <v>1060</v>
      </c>
      <c r="C310" s="86" t="s">
        <v>1061</v>
      </c>
      <c r="D310" s="99" t="s">
        <v>30</v>
      </c>
      <c r="E310" s="99" t="s">
        <v>938</v>
      </c>
      <c r="F310" s="86"/>
      <c r="G310" s="99" t="s">
        <v>989</v>
      </c>
      <c r="H310" s="86" t="s">
        <v>941</v>
      </c>
      <c r="I310" s="86" t="s">
        <v>947</v>
      </c>
      <c r="J310" s="86"/>
      <c r="K310" s="96">
        <v>3.4499999987246794</v>
      </c>
      <c r="L310" s="99" t="s">
        <v>176</v>
      </c>
      <c r="M310" s="100">
        <v>5.7500000000000002E-2</v>
      </c>
      <c r="N310" s="100">
        <v>2.6299999993623396E-2</v>
      </c>
      <c r="O310" s="96">
        <v>309.61673200000001</v>
      </c>
      <c r="P310" s="98">
        <v>112.0196</v>
      </c>
      <c r="Q310" s="86"/>
      <c r="R310" s="96">
        <v>1.5682336000000003</v>
      </c>
      <c r="S310" s="97">
        <v>5.1602788666666665E-7</v>
      </c>
      <c r="T310" s="97">
        <v>1.2453186749062959E-4</v>
      </c>
      <c r="U310" s="97">
        <f>R310/'סכום נכסי הקרן'!$C$42</f>
        <v>3.656745973021574E-5</v>
      </c>
    </row>
    <row r="311" spans="2:21" s="141" customFormat="1">
      <c r="B311" s="89" t="s">
        <v>1062</v>
      </c>
      <c r="C311" s="86" t="s">
        <v>1063</v>
      </c>
      <c r="D311" s="99" t="s">
        <v>30</v>
      </c>
      <c r="E311" s="99" t="s">
        <v>938</v>
      </c>
      <c r="F311" s="86"/>
      <c r="G311" s="99" t="s">
        <v>969</v>
      </c>
      <c r="H311" s="86" t="s">
        <v>941</v>
      </c>
      <c r="I311" s="86" t="s">
        <v>947</v>
      </c>
      <c r="J311" s="86"/>
      <c r="K311" s="96">
        <v>2.9699999999913422</v>
      </c>
      <c r="L311" s="99" t="s">
        <v>173</v>
      </c>
      <c r="M311" s="100">
        <v>4.7500000000000001E-2</v>
      </c>
      <c r="N311" s="100">
        <v>4.519999999981722E-2</v>
      </c>
      <c r="O311" s="96">
        <v>11477.751456</v>
      </c>
      <c r="P311" s="98">
        <v>101.5852</v>
      </c>
      <c r="Q311" s="86"/>
      <c r="R311" s="96">
        <v>41.578487787999997</v>
      </c>
      <c r="S311" s="97">
        <v>1.2753057173333333E-5</v>
      </c>
      <c r="T311" s="97">
        <v>3.3017062838571853E-3</v>
      </c>
      <c r="U311" s="97">
        <f>R311/'סכום נכסי הקרן'!$C$42</f>
        <v>9.6951096943143967E-4</v>
      </c>
    </row>
    <row r="312" spans="2:21" s="141" customFormat="1">
      <c r="B312" s="89" t="s">
        <v>1064</v>
      </c>
      <c r="C312" s="86" t="s">
        <v>1065</v>
      </c>
      <c r="D312" s="99" t="s">
        <v>30</v>
      </c>
      <c r="E312" s="99" t="s">
        <v>938</v>
      </c>
      <c r="F312" s="86"/>
      <c r="G312" s="99" t="s">
        <v>979</v>
      </c>
      <c r="H312" s="86" t="s">
        <v>941</v>
      </c>
      <c r="I312" s="86" t="s">
        <v>942</v>
      </c>
      <c r="J312" s="86"/>
      <c r="K312" s="96">
        <v>6.5099999999755083</v>
      </c>
      <c r="L312" s="99" t="s">
        <v>173</v>
      </c>
      <c r="M312" s="100">
        <v>4.2999999999999997E-2</v>
      </c>
      <c r="N312" s="100">
        <v>3.829999999984153E-2</v>
      </c>
      <c r="O312" s="96">
        <v>3731.3516</v>
      </c>
      <c r="P312" s="98">
        <v>104.3347</v>
      </c>
      <c r="Q312" s="86"/>
      <c r="R312" s="96">
        <v>13.882777934000002</v>
      </c>
      <c r="S312" s="97">
        <v>2.9850812799999999E-6</v>
      </c>
      <c r="T312" s="97">
        <v>1.102417562076673E-3</v>
      </c>
      <c r="U312" s="97">
        <f>R312/'סכום נכסי הקרן'!$C$42</f>
        <v>3.237132038524571E-4</v>
      </c>
    </row>
    <row r="313" spans="2:21" s="141" customFormat="1">
      <c r="B313" s="89" t="s">
        <v>1066</v>
      </c>
      <c r="C313" s="86" t="s">
        <v>1067</v>
      </c>
      <c r="D313" s="99" t="s">
        <v>30</v>
      </c>
      <c r="E313" s="99" t="s">
        <v>938</v>
      </c>
      <c r="F313" s="86"/>
      <c r="G313" s="99" t="s">
        <v>979</v>
      </c>
      <c r="H313" s="86" t="s">
        <v>941</v>
      </c>
      <c r="I313" s="86" t="s">
        <v>956</v>
      </c>
      <c r="J313" s="86"/>
      <c r="K313" s="96">
        <v>4.1199999999431292</v>
      </c>
      <c r="L313" s="99" t="s">
        <v>173</v>
      </c>
      <c r="M313" s="100">
        <v>6.25E-2</v>
      </c>
      <c r="N313" s="100">
        <v>4.7599999999176357E-2</v>
      </c>
      <c r="O313" s="96">
        <v>5297.9495999999999</v>
      </c>
      <c r="P313" s="98">
        <v>107.96420000000001</v>
      </c>
      <c r="Q313" s="86"/>
      <c r="R313" s="96">
        <v>20.397128018</v>
      </c>
      <c r="S313" s="97">
        <v>1.05958992E-5</v>
      </c>
      <c r="T313" s="97">
        <v>1.619715610944048E-3</v>
      </c>
      <c r="U313" s="97">
        <f>R313/'סכום נכסי הקרן'!$C$42</f>
        <v>4.7561227958020419E-4</v>
      </c>
    </row>
    <row r="314" spans="2:21" s="141" customFormat="1">
      <c r="B314" s="89" t="s">
        <v>1068</v>
      </c>
      <c r="C314" s="86" t="s">
        <v>1069</v>
      </c>
      <c r="D314" s="99" t="s">
        <v>30</v>
      </c>
      <c r="E314" s="99" t="s">
        <v>938</v>
      </c>
      <c r="F314" s="86"/>
      <c r="G314" s="99" t="s">
        <v>969</v>
      </c>
      <c r="H314" s="86" t="s">
        <v>941</v>
      </c>
      <c r="I314" s="86" t="s">
        <v>942</v>
      </c>
      <c r="J314" s="86"/>
      <c r="K314" s="96">
        <v>6.2899999999633875</v>
      </c>
      <c r="L314" s="99" t="s">
        <v>173</v>
      </c>
      <c r="M314" s="100">
        <v>5.2999999999999999E-2</v>
      </c>
      <c r="N314" s="100">
        <v>6.0099999999805399E-2</v>
      </c>
      <c r="O314" s="96">
        <v>8815.6741999999995</v>
      </c>
      <c r="P314" s="98">
        <v>96.440799999999996</v>
      </c>
      <c r="Q314" s="86"/>
      <c r="R314" s="96">
        <v>30.317809859</v>
      </c>
      <c r="S314" s="97">
        <v>5.8771161333333329E-6</v>
      </c>
      <c r="T314" s="97">
        <v>2.4075070703542451E-3</v>
      </c>
      <c r="U314" s="97">
        <f>R314/'סכום נכסי הקרן'!$C$42</f>
        <v>7.069388713054739E-4</v>
      </c>
    </row>
    <row r="315" spans="2:21" s="141" customFormat="1">
      <c r="B315" s="89" t="s">
        <v>1070</v>
      </c>
      <c r="C315" s="86" t="s">
        <v>1071</v>
      </c>
      <c r="D315" s="99" t="s">
        <v>30</v>
      </c>
      <c r="E315" s="99" t="s">
        <v>938</v>
      </c>
      <c r="F315" s="86"/>
      <c r="G315" s="99" t="s">
        <v>969</v>
      </c>
      <c r="H315" s="86" t="s">
        <v>941</v>
      </c>
      <c r="I315" s="86" t="s">
        <v>942</v>
      </c>
      <c r="J315" s="86"/>
      <c r="K315" s="96">
        <v>5.8199999998144065</v>
      </c>
      <c r="L315" s="99" t="s">
        <v>173</v>
      </c>
      <c r="M315" s="100">
        <v>5.8749999999999997E-2</v>
      </c>
      <c r="N315" s="100">
        <v>5.3799999998090264E-2</v>
      </c>
      <c r="O315" s="96">
        <v>1993.8520000000001</v>
      </c>
      <c r="P315" s="98">
        <v>104.57810000000001</v>
      </c>
      <c r="Q315" s="86"/>
      <c r="R315" s="96">
        <v>7.4355844089999996</v>
      </c>
      <c r="S315" s="97">
        <v>1.6615433333333334E-6</v>
      </c>
      <c r="T315" s="97">
        <v>5.9045234864052085E-4</v>
      </c>
      <c r="U315" s="97">
        <f>R315/'סכום נכסי הקרן'!$C$42</f>
        <v>1.7338005858739887E-4</v>
      </c>
    </row>
    <row r="316" spans="2:21" s="141" customFormat="1">
      <c r="B316" s="89" t="s">
        <v>1072</v>
      </c>
      <c r="C316" s="86" t="s">
        <v>1073</v>
      </c>
      <c r="D316" s="99" t="s">
        <v>30</v>
      </c>
      <c r="E316" s="99" t="s">
        <v>938</v>
      </c>
      <c r="F316" s="86"/>
      <c r="G316" s="99" t="s">
        <v>989</v>
      </c>
      <c r="H316" s="86" t="s">
        <v>941</v>
      </c>
      <c r="I316" s="86" t="s">
        <v>947</v>
      </c>
      <c r="J316" s="86"/>
      <c r="K316" s="96">
        <v>7.2299999998364246</v>
      </c>
      <c r="L316" s="99" t="s">
        <v>173</v>
      </c>
      <c r="M316" s="100">
        <v>7.0000000000000007E-2</v>
      </c>
      <c r="N316" s="100">
        <v>5.8899999998694393E-2</v>
      </c>
      <c r="O316" s="96">
        <v>1709.0160000000001</v>
      </c>
      <c r="P316" s="98">
        <v>109.3402</v>
      </c>
      <c r="Q316" s="86"/>
      <c r="R316" s="96">
        <v>6.6635769830000005</v>
      </c>
      <c r="S316" s="97">
        <v>8.5450800000000004E-7</v>
      </c>
      <c r="T316" s="97">
        <v>5.2914800821801374E-4</v>
      </c>
      <c r="U316" s="97">
        <f>R316/'סכום נכסי הקרן'!$C$42</f>
        <v>1.5537869038454791E-4</v>
      </c>
    </row>
    <row r="317" spans="2:21" s="141" customFormat="1">
      <c r="B317" s="89" t="s">
        <v>1074</v>
      </c>
      <c r="C317" s="86" t="s">
        <v>1075</v>
      </c>
      <c r="D317" s="99" t="s">
        <v>30</v>
      </c>
      <c r="E317" s="99" t="s">
        <v>938</v>
      </c>
      <c r="F317" s="86"/>
      <c r="G317" s="99" t="s">
        <v>972</v>
      </c>
      <c r="H317" s="86" t="s">
        <v>941</v>
      </c>
      <c r="I317" s="86" t="s">
        <v>947</v>
      </c>
      <c r="J317" s="86"/>
      <c r="K317" s="96">
        <v>7.6000000000410823</v>
      </c>
      <c r="L317" s="99" t="s">
        <v>175</v>
      </c>
      <c r="M317" s="100">
        <v>4.6249999999999999E-2</v>
      </c>
      <c r="N317" s="100">
        <v>3.7000000000088032E-2</v>
      </c>
      <c r="O317" s="96">
        <v>7861.4736000000003</v>
      </c>
      <c r="P317" s="98">
        <v>106.7259</v>
      </c>
      <c r="Q317" s="86"/>
      <c r="R317" s="96">
        <v>34.077755031000002</v>
      </c>
      <c r="S317" s="97">
        <v>5.2409824E-6</v>
      </c>
      <c r="T317" s="97">
        <v>2.7060805698198454E-3</v>
      </c>
      <c r="U317" s="97">
        <f>R317/'סכום נכסי הקרן'!$C$42</f>
        <v>7.9461180706257614E-4</v>
      </c>
    </row>
    <row r="318" spans="2:21" s="141" customFormat="1">
      <c r="B318" s="89" t="s">
        <v>1076</v>
      </c>
      <c r="C318" s="86" t="s">
        <v>1077</v>
      </c>
      <c r="D318" s="99" t="s">
        <v>30</v>
      </c>
      <c r="E318" s="99" t="s">
        <v>938</v>
      </c>
      <c r="F318" s="86"/>
      <c r="G318" s="99" t="s">
        <v>961</v>
      </c>
      <c r="H318" s="86" t="s">
        <v>1078</v>
      </c>
      <c r="I318" s="86" t="s">
        <v>947</v>
      </c>
      <c r="J318" s="86"/>
      <c r="K318" s="96">
        <v>7.9899999998604487</v>
      </c>
      <c r="L318" s="99" t="s">
        <v>175</v>
      </c>
      <c r="M318" s="100">
        <v>5.6250000000000001E-2</v>
      </c>
      <c r="N318" s="100">
        <v>4.2799999999274536E-2</v>
      </c>
      <c r="O318" s="96">
        <v>4357.9907999999996</v>
      </c>
      <c r="P318" s="98">
        <v>112.1407</v>
      </c>
      <c r="Q318" s="86"/>
      <c r="R318" s="96">
        <v>19.849378623</v>
      </c>
      <c r="S318" s="97">
        <v>8.7159815999999985E-6</v>
      </c>
      <c r="T318" s="97">
        <v>1.5762193772986188E-3</v>
      </c>
      <c r="U318" s="97">
        <f>R318/'סכום נכסי הקרן'!$C$42</f>
        <v>4.6284007272026151E-4</v>
      </c>
    </row>
    <row r="319" spans="2:21" s="141" customFormat="1">
      <c r="B319" s="89" t="s">
        <v>1079</v>
      </c>
      <c r="C319" s="86" t="s">
        <v>1080</v>
      </c>
      <c r="D319" s="99" t="s">
        <v>30</v>
      </c>
      <c r="E319" s="99" t="s">
        <v>938</v>
      </c>
      <c r="F319" s="86"/>
      <c r="G319" s="99" t="s">
        <v>979</v>
      </c>
      <c r="H319" s="86" t="s">
        <v>1078</v>
      </c>
      <c r="I319" s="86" t="s">
        <v>956</v>
      </c>
      <c r="J319" s="86"/>
      <c r="K319" s="96">
        <v>6.8100000000089471</v>
      </c>
      <c r="L319" s="99" t="s">
        <v>173</v>
      </c>
      <c r="M319" s="100">
        <v>7.0000000000000007E-2</v>
      </c>
      <c r="N319" s="100">
        <v>5.9600000000153364E-2</v>
      </c>
      <c r="O319" s="96">
        <v>6010.0396000000001</v>
      </c>
      <c r="P319" s="98">
        <v>109.5376</v>
      </c>
      <c r="Q319" s="86"/>
      <c r="R319" s="96">
        <v>23.475871158999993</v>
      </c>
      <c r="S319" s="97">
        <v>8.0133861333333335E-6</v>
      </c>
      <c r="T319" s="97">
        <v>1.8641955359199546E-3</v>
      </c>
      <c r="U319" s="97">
        <f>R319/'סכום נכסי הקרן'!$C$42</f>
        <v>5.4740121193581448E-4</v>
      </c>
    </row>
    <row r="320" spans="2:21" s="141" customFormat="1">
      <c r="B320" s="89" t="s">
        <v>1081</v>
      </c>
      <c r="C320" s="86" t="s">
        <v>1082</v>
      </c>
      <c r="D320" s="99" t="s">
        <v>30</v>
      </c>
      <c r="E320" s="99" t="s">
        <v>938</v>
      </c>
      <c r="F320" s="86"/>
      <c r="G320" s="99" t="s">
        <v>940</v>
      </c>
      <c r="H320" s="86" t="s">
        <v>1078</v>
      </c>
      <c r="I320" s="86" t="s">
        <v>956</v>
      </c>
      <c r="J320" s="86"/>
      <c r="K320" s="96">
        <v>0.69000000001534867</v>
      </c>
      <c r="L320" s="99" t="s">
        <v>173</v>
      </c>
      <c r="M320" s="100">
        <v>0.05</v>
      </c>
      <c r="N320" s="100">
        <v>3.670000000091523E-2</v>
      </c>
      <c r="O320" s="96">
        <v>4824.5521680000002</v>
      </c>
      <c r="P320" s="98">
        <v>102.2482</v>
      </c>
      <c r="Q320" s="86"/>
      <c r="R320" s="96">
        <v>17.591145117</v>
      </c>
      <c r="S320" s="97">
        <v>3.0172308742964353E-6</v>
      </c>
      <c r="T320" s="97">
        <v>1.3968953048312952E-3</v>
      </c>
      <c r="U320" s="97">
        <f>R320/'סכום נכסי הקרן'!$C$42</f>
        <v>4.1018346416903621E-4</v>
      </c>
    </row>
    <row r="321" spans="2:21" s="141" customFormat="1">
      <c r="B321" s="89" t="s">
        <v>1083</v>
      </c>
      <c r="C321" s="86" t="s">
        <v>1084</v>
      </c>
      <c r="D321" s="99" t="s">
        <v>30</v>
      </c>
      <c r="E321" s="99" t="s">
        <v>938</v>
      </c>
      <c r="F321" s="86"/>
      <c r="G321" s="99" t="s">
        <v>954</v>
      </c>
      <c r="H321" s="86" t="s">
        <v>1078</v>
      </c>
      <c r="I321" s="86" t="s">
        <v>956</v>
      </c>
      <c r="J321" s="86"/>
      <c r="K321" s="96">
        <v>6.9199999999562163</v>
      </c>
      <c r="L321" s="99" t="s">
        <v>173</v>
      </c>
      <c r="M321" s="100">
        <v>4.4999999999999998E-2</v>
      </c>
      <c r="N321" s="100">
        <v>3.979999999977156E-2</v>
      </c>
      <c r="O321" s="96">
        <v>11393.44</v>
      </c>
      <c r="P321" s="98">
        <v>103.43300000000001</v>
      </c>
      <c r="Q321" s="86"/>
      <c r="R321" s="96">
        <v>42.023800851999994</v>
      </c>
      <c r="S321" s="97">
        <v>1.5191253333333334E-5</v>
      </c>
      <c r="T321" s="97">
        <v>3.3370681505318273E-3</v>
      </c>
      <c r="U321" s="97">
        <f>R321/'סכום נכסי הקרן'!$C$42</f>
        <v>9.7989460585853764E-4</v>
      </c>
    </row>
    <row r="322" spans="2:21" s="141" customFormat="1">
      <c r="B322" s="89" t="s">
        <v>1085</v>
      </c>
      <c r="C322" s="86" t="s">
        <v>1086</v>
      </c>
      <c r="D322" s="99" t="s">
        <v>30</v>
      </c>
      <c r="E322" s="99" t="s">
        <v>938</v>
      </c>
      <c r="F322" s="86"/>
      <c r="G322" s="99" t="s">
        <v>969</v>
      </c>
      <c r="H322" s="86" t="s">
        <v>1078</v>
      </c>
      <c r="I322" s="86" t="s">
        <v>956</v>
      </c>
      <c r="J322" s="86"/>
      <c r="K322" s="96">
        <v>6.4000000003453099</v>
      </c>
      <c r="L322" s="99" t="s">
        <v>173</v>
      </c>
      <c r="M322" s="100">
        <v>5.5E-2</v>
      </c>
      <c r="N322" s="100">
        <v>6.1000000004028623E-2</v>
      </c>
      <c r="O322" s="96">
        <v>2478.0731999999998</v>
      </c>
      <c r="P322" s="98">
        <v>98.314099999999996</v>
      </c>
      <c r="Q322" s="86"/>
      <c r="R322" s="96">
        <v>8.6878302550000015</v>
      </c>
      <c r="S322" s="97">
        <v>2.4780731999999998E-6</v>
      </c>
      <c r="T322" s="97">
        <v>6.8989194345583634E-4</v>
      </c>
      <c r="U322" s="97">
        <f>R322/'סכום נכסי הקרן'!$C$42</f>
        <v>2.0257943905337982E-4</v>
      </c>
    </row>
    <row r="323" spans="2:21" s="141" customFormat="1">
      <c r="B323" s="89" t="s">
        <v>1087</v>
      </c>
      <c r="C323" s="86" t="s">
        <v>1088</v>
      </c>
      <c r="D323" s="99" t="s">
        <v>30</v>
      </c>
      <c r="E323" s="99" t="s">
        <v>938</v>
      </c>
      <c r="F323" s="86"/>
      <c r="G323" s="99" t="s">
        <v>969</v>
      </c>
      <c r="H323" s="86" t="s">
        <v>1078</v>
      </c>
      <c r="I323" s="86" t="s">
        <v>956</v>
      </c>
      <c r="J323" s="86"/>
      <c r="K323" s="96">
        <v>6.0100000000615861</v>
      </c>
      <c r="L323" s="99" t="s">
        <v>173</v>
      </c>
      <c r="M323" s="100">
        <v>0.06</v>
      </c>
      <c r="N323" s="100">
        <v>5.8900000000810034E-2</v>
      </c>
      <c r="O323" s="96">
        <v>8975.1823600000007</v>
      </c>
      <c r="P323" s="98">
        <v>102.9867</v>
      </c>
      <c r="Q323" s="86"/>
      <c r="R323" s="96">
        <v>32.961397897000005</v>
      </c>
      <c r="S323" s="97">
        <v>1.1966909813333335E-5</v>
      </c>
      <c r="T323" s="97">
        <v>2.6174317622164969E-3</v>
      </c>
      <c r="U323" s="97">
        <f>R323/'סכום נכסי הקרן'!$C$42</f>
        <v>7.6858102660864124E-4</v>
      </c>
    </row>
    <row r="324" spans="2:21" s="141" customFormat="1">
      <c r="B324" s="89" t="s">
        <v>1089</v>
      </c>
      <c r="C324" s="86" t="s">
        <v>1090</v>
      </c>
      <c r="D324" s="99" t="s">
        <v>30</v>
      </c>
      <c r="E324" s="99" t="s">
        <v>938</v>
      </c>
      <c r="F324" s="86"/>
      <c r="G324" s="99" t="s">
        <v>1040</v>
      </c>
      <c r="H324" s="86" t="s">
        <v>1078</v>
      </c>
      <c r="I324" s="86" t="s">
        <v>956</v>
      </c>
      <c r="J324" s="86"/>
      <c r="K324" s="96">
        <v>4.3400000000255483</v>
      </c>
      <c r="L324" s="99" t="s">
        <v>173</v>
      </c>
      <c r="M324" s="100">
        <v>5.2499999999999998E-2</v>
      </c>
      <c r="N324" s="100">
        <v>3.8000000000666459E-2</v>
      </c>
      <c r="O324" s="96">
        <v>4729.7017800000003</v>
      </c>
      <c r="P324" s="98">
        <v>106.756</v>
      </c>
      <c r="Q324" s="86"/>
      <c r="R324" s="96">
        <v>18.005591380999999</v>
      </c>
      <c r="S324" s="97">
        <v>7.8828363000000001E-6</v>
      </c>
      <c r="T324" s="97">
        <v>1.4298060696755341E-3</v>
      </c>
      <c r="U324" s="97">
        <f>R324/'סכום נכסי הקרן'!$C$42</f>
        <v>4.1984736058673717E-4</v>
      </c>
    </row>
    <row r="325" spans="2:21" s="141" customFormat="1">
      <c r="B325" s="89" t="s">
        <v>1091</v>
      </c>
      <c r="C325" s="86" t="s">
        <v>1092</v>
      </c>
      <c r="D325" s="99" t="s">
        <v>30</v>
      </c>
      <c r="E325" s="99" t="s">
        <v>938</v>
      </c>
      <c r="F325" s="86"/>
      <c r="G325" s="99" t="s">
        <v>1093</v>
      </c>
      <c r="H325" s="86" t="s">
        <v>1078</v>
      </c>
      <c r="I325" s="86" t="s">
        <v>947</v>
      </c>
      <c r="J325" s="86"/>
      <c r="K325" s="96">
        <v>7.0999999999092962</v>
      </c>
      <c r="L325" s="99" t="s">
        <v>173</v>
      </c>
      <c r="M325" s="100">
        <v>4.8750000000000002E-2</v>
      </c>
      <c r="N325" s="100">
        <v>4.4199999999341211E-2</v>
      </c>
      <c r="O325" s="96">
        <v>5696.72</v>
      </c>
      <c r="P325" s="98">
        <v>103.1164</v>
      </c>
      <c r="Q325" s="86"/>
      <c r="R325" s="96">
        <v>20.947588089</v>
      </c>
      <c r="S325" s="97">
        <v>5.6967200000000006E-6</v>
      </c>
      <c r="T325" s="97">
        <v>1.6634270966695511E-3</v>
      </c>
      <c r="U325" s="97">
        <f>R325/'סכום נכסי הקרן'!$C$42</f>
        <v>4.8844769292639457E-4</v>
      </c>
    </row>
    <row r="326" spans="2:21" s="141" customFormat="1">
      <c r="B326" s="89" t="s">
        <v>1094</v>
      </c>
      <c r="C326" s="86" t="s">
        <v>1095</v>
      </c>
      <c r="D326" s="99" t="s">
        <v>30</v>
      </c>
      <c r="E326" s="99" t="s">
        <v>938</v>
      </c>
      <c r="F326" s="86"/>
      <c r="G326" s="99" t="s">
        <v>1040</v>
      </c>
      <c r="H326" s="86" t="s">
        <v>1078</v>
      </c>
      <c r="I326" s="86" t="s">
        <v>942</v>
      </c>
      <c r="J326" s="86"/>
      <c r="K326" s="96">
        <v>4.6999999999323272</v>
      </c>
      <c r="L326" s="99" t="s">
        <v>175</v>
      </c>
      <c r="M326" s="100">
        <v>0.03</v>
      </c>
      <c r="N326" s="100">
        <v>2.269999999967855E-2</v>
      </c>
      <c r="O326" s="96">
        <v>5611.2691999999988</v>
      </c>
      <c r="P326" s="98">
        <v>103.7393</v>
      </c>
      <c r="Q326" s="86"/>
      <c r="R326" s="96">
        <v>23.642952387999998</v>
      </c>
      <c r="S326" s="97">
        <v>1.1222538399999998E-5</v>
      </c>
      <c r="T326" s="97">
        <v>1.87746328982473E-3</v>
      </c>
      <c r="U326" s="97">
        <f>R326/'סכום נכסי הקרן'!$C$42</f>
        <v>5.5129714689928708E-4</v>
      </c>
    </row>
    <row r="327" spans="2:21" s="141" customFormat="1">
      <c r="B327" s="89" t="s">
        <v>1096</v>
      </c>
      <c r="C327" s="86" t="s">
        <v>1097</v>
      </c>
      <c r="D327" s="99" t="s">
        <v>30</v>
      </c>
      <c r="E327" s="99" t="s">
        <v>938</v>
      </c>
      <c r="F327" s="86"/>
      <c r="G327" s="99" t="s">
        <v>1098</v>
      </c>
      <c r="H327" s="86" t="s">
        <v>1078</v>
      </c>
      <c r="I327" s="86" t="s">
        <v>942</v>
      </c>
      <c r="J327" s="86"/>
      <c r="K327" s="96">
        <v>2.1699999999869171</v>
      </c>
      <c r="L327" s="99" t="s">
        <v>173</v>
      </c>
      <c r="M327" s="100">
        <v>4.1250000000000002E-2</v>
      </c>
      <c r="N327" s="100">
        <v>2.7999999999906548E-2</v>
      </c>
      <c r="O327" s="96">
        <v>5746.5663000000004</v>
      </c>
      <c r="P327" s="98">
        <v>104.4371</v>
      </c>
      <c r="Q327" s="86"/>
      <c r="R327" s="96">
        <v>21.401513884</v>
      </c>
      <c r="S327" s="97">
        <v>9.5776105E-6</v>
      </c>
      <c r="T327" s="97">
        <v>1.6994728917306434E-3</v>
      </c>
      <c r="U327" s="97">
        <f>R327/'סכום נכסי הקרן'!$C$42</f>
        <v>4.9903215765739425E-4</v>
      </c>
    </row>
    <row r="328" spans="2:21" s="141" customFormat="1">
      <c r="B328" s="89" t="s">
        <v>1099</v>
      </c>
      <c r="C328" s="86" t="s">
        <v>1100</v>
      </c>
      <c r="D328" s="99" t="s">
        <v>30</v>
      </c>
      <c r="E328" s="99" t="s">
        <v>938</v>
      </c>
      <c r="F328" s="86"/>
      <c r="G328" s="99" t="s">
        <v>1003</v>
      </c>
      <c r="H328" s="86" t="s">
        <v>1078</v>
      </c>
      <c r="I328" s="86" t="s">
        <v>942</v>
      </c>
      <c r="J328" s="86"/>
      <c r="K328" s="96">
        <v>6.8000000000243066</v>
      </c>
      <c r="L328" s="99" t="s">
        <v>173</v>
      </c>
      <c r="M328" s="100">
        <v>4.3749999999999997E-2</v>
      </c>
      <c r="N328" s="100">
        <v>3.9899999999981769E-2</v>
      </c>
      <c r="O328" s="96">
        <v>4508.95388</v>
      </c>
      <c r="P328" s="98">
        <v>102.34869999999999</v>
      </c>
      <c r="Q328" s="86"/>
      <c r="R328" s="96">
        <v>16.456583396999999</v>
      </c>
      <c r="S328" s="97">
        <v>9.0179077599999999E-6</v>
      </c>
      <c r="T328" s="97">
        <v>1.3068008891938666E-3</v>
      </c>
      <c r="U328" s="97">
        <f>R328/'סכום נכסי הקרן'!$C$42</f>
        <v>3.8372819627556401E-4</v>
      </c>
    </row>
    <row r="329" spans="2:21" s="141" customFormat="1">
      <c r="B329" s="89" t="s">
        <v>1101</v>
      </c>
      <c r="C329" s="86" t="s">
        <v>1102</v>
      </c>
      <c r="D329" s="99" t="s">
        <v>30</v>
      </c>
      <c r="E329" s="99" t="s">
        <v>938</v>
      </c>
      <c r="F329" s="86"/>
      <c r="G329" s="99" t="s">
        <v>940</v>
      </c>
      <c r="H329" s="86" t="s">
        <v>1078</v>
      </c>
      <c r="I329" s="86" t="s">
        <v>947</v>
      </c>
      <c r="J329" s="86"/>
      <c r="K329" s="96">
        <v>4.2900000004368311</v>
      </c>
      <c r="L329" s="99" t="s">
        <v>175</v>
      </c>
      <c r="M329" s="100">
        <v>3.7499999999999999E-2</v>
      </c>
      <c r="N329" s="100">
        <v>3.8300000002717292E-2</v>
      </c>
      <c r="O329" s="96">
        <v>1424.18</v>
      </c>
      <c r="P329" s="98">
        <v>100.5213</v>
      </c>
      <c r="Q329" s="86"/>
      <c r="R329" s="96">
        <v>5.814606274</v>
      </c>
      <c r="S329" s="97">
        <v>1.139344E-6</v>
      </c>
      <c r="T329" s="97">
        <v>4.6173209018347225E-4</v>
      </c>
      <c r="U329" s="97">
        <f>R329/'סכום נכסי הקרן'!$C$42</f>
        <v>1.3558272235179424E-4</v>
      </c>
    </row>
    <row r="330" spans="2:21" s="141" customFormat="1">
      <c r="B330" s="89" t="s">
        <v>1103</v>
      </c>
      <c r="C330" s="86" t="s">
        <v>1104</v>
      </c>
      <c r="D330" s="99" t="s">
        <v>30</v>
      </c>
      <c r="E330" s="99" t="s">
        <v>938</v>
      </c>
      <c r="F330" s="86"/>
      <c r="G330" s="99" t="s">
        <v>940</v>
      </c>
      <c r="H330" s="86" t="s">
        <v>1078</v>
      </c>
      <c r="I330" s="86" t="s">
        <v>947</v>
      </c>
      <c r="J330" s="86"/>
      <c r="K330" s="96">
        <v>2.3899999999630186</v>
      </c>
      <c r="L330" s="99" t="s">
        <v>173</v>
      </c>
      <c r="M330" s="100">
        <v>4.8750000000000002E-2</v>
      </c>
      <c r="N330" s="100">
        <v>5.0299999999260381E-2</v>
      </c>
      <c r="O330" s="96">
        <v>6579.7115999999987</v>
      </c>
      <c r="P330" s="98">
        <v>101.41849999999999</v>
      </c>
      <c r="Q330" s="86"/>
      <c r="R330" s="96">
        <v>23.796077792000002</v>
      </c>
      <c r="S330" s="97">
        <v>3.1375961050139358E-6</v>
      </c>
      <c r="T330" s="97">
        <v>1.8896228255727064E-3</v>
      </c>
      <c r="U330" s="97">
        <f>R330/'סכום נכסי הקרן'!$C$42</f>
        <v>5.548676653758987E-4</v>
      </c>
    </row>
    <row r="331" spans="2:21" s="141" customFormat="1">
      <c r="B331" s="89" t="s">
        <v>1105</v>
      </c>
      <c r="C331" s="86" t="s">
        <v>1106</v>
      </c>
      <c r="D331" s="99" t="s">
        <v>30</v>
      </c>
      <c r="E331" s="99" t="s">
        <v>938</v>
      </c>
      <c r="F331" s="86"/>
      <c r="G331" s="99" t="s">
        <v>940</v>
      </c>
      <c r="H331" s="86" t="s">
        <v>1078</v>
      </c>
      <c r="I331" s="86" t="s">
        <v>947</v>
      </c>
      <c r="J331" s="86"/>
      <c r="K331" s="96">
        <v>5.1700000000552384</v>
      </c>
      <c r="L331" s="99" t="s">
        <v>175</v>
      </c>
      <c r="M331" s="100">
        <v>4.4999999999999998E-2</v>
      </c>
      <c r="N331" s="100">
        <v>1.9100000000032494E-2</v>
      </c>
      <c r="O331" s="96">
        <v>6604.207496</v>
      </c>
      <c r="P331" s="98">
        <v>114.7349</v>
      </c>
      <c r="Q331" s="86"/>
      <c r="R331" s="96">
        <v>30.776091889999996</v>
      </c>
      <c r="S331" s="97">
        <v>6.6042074960000003E-6</v>
      </c>
      <c r="T331" s="97">
        <v>2.4438987897752729E-3</v>
      </c>
      <c r="U331" s="97">
        <f>R331/'סכום נכסי הקרן'!$C$42</f>
        <v>7.17624913049302E-4</v>
      </c>
    </row>
    <row r="332" spans="2:21" s="141" customFormat="1">
      <c r="B332" s="89" t="s">
        <v>1107</v>
      </c>
      <c r="C332" s="86" t="s">
        <v>1108</v>
      </c>
      <c r="D332" s="99" t="s">
        <v>30</v>
      </c>
      <c r="E332" s="99" t="s">
        <v>938</v>
      </c>
      <c r="F332" s="86"/>
      <c r="G332" s="99" t="s">
        <v>1040</v>
      </c>
      <c r="H332" s="86" t="s">
        <v>1078</v>
      </c>
      <c r="I332" s="86" t="s">
        <v>942</v>
      </c>
      <c r="J332" s="86"/>
      <c r="K332" s="96">
        <v>4.2999999999587253</v>
      </c>
      <c r="L332" s="99" t="s">
        <v>175</v>
      </c>
      <c r="M332" s="100">
        <v>4.2500000000000003E-2</v>
      </c>
      <c r="N332" s="100">
        <v>2.0299999999834905E-2</v>
      </c>
      <c r="O332" s="96">
        <v>5383.4004000000004</v>
      </c>
      <c r="P332" s="98">
        <v>110.80719999999999</v>
      </c>
      <c r="Q332" s="86"/>
      <c r="R332" s="96">
        <v>24.22824108</v>
      </c>
      <c r="S332" s="97">
        <v>1.7944668E-5</v>
      </c>
      <c r="T332" s="97">
        <v>1.9239404816384421E-3</v>
      </c>
      <c r="U332" s="97">
        <f>R332/'סכום נכסי הקרן'!$C$42</f>
        <v>5.6494468045249031E-4</v>
      </c>
    </row>
    <row r="333" spans="2:21" s="141" customFormat="1">
      <c r="B333" s="89" t="s">
        <v>1109</v>
      </c>
      <c r="C333" s="86" t="s">
        <v>1110</v>
      </c>
      <c r="D333" s="99" t="s">
        <v>30</v>
      </c>
      <c r="E333" s="99" t="s">
        <v>938</v>
      </c>
      <c r="F333" s="86"/>
      <c r="G333" s="99" t="s">
        <v>1040</v>
      </c>
      <c r="H333" s="86" t="s">
        <v>1078</v>
      </c>
      <c r="I333" s="86" t="s">
        <v>956</v>
      </c>
      <c r="J333" s="86"/>
      <c r="K333" s="96">
        <v>3.3299999999237828</v>
      </c>
      <c r="L333" s="99" t="s">
        <v>175</v>
      </c>
      <c r="M333" s="100">
        <v>3.7499999999999999E-2</v>
      </c>
      <c r="N333" s="100">
        <v>1.3499999999546963E-2</v>
      </c>
      <c r="O333" s="96">
        <v>4215.5727999999999</v>
      </c>
      <c r="P333" s="98">
        <v>109.5801</v>
      </c>
      <c r="Q333" s="86"/>
      <c r="R333" s="96">
        <v>18.762276370999999</v>
      </c>
      <c r="S333" s="97">
        <v>5.620763733333333E-6</v>
      </c>
      <c r="T333" s="97">
        <v>1.4898936707235084E-3</v>
      </c>
      <c r="U333" s="97">
        <f>R333/'סכום נכסי הקרן'!$C$42</f>
        <v>4.3749144620018387E-4</v>
      </c>
    </row>
    <row r="334" spans="2:21" s="141" customFormat="1">
      <c r="B334" s="89" t="s">
        <v>1111</v>
      </c>
      <c r="C334" s="86" t="s">
        <v>1112</v>
      </c>
      <c r="D334" s="99" t="s">
        <v>30</v>
      </c>
      <c r="E334" s="99" t="s">
        <v>938</v>
      </c>
      <c r="F334" s="86"/>
      <c r="G334" s="99" t="s">
        <v>989</v>
      </c>
      <c r="H334" s="86" t="s">
        <v>1078</v>
      </c>
      <c r="I334" s="86" t="s">
        <v>956</v>
      </c>
      <c r="J334" s="86"/>
      <c r="K334" s="96">
        <v>4.4600000000354179</v>
      </c>
      <c r="L334" s="99" t="s">
        <v>173</v>
      </c>
      <c r="M334" s="100">
        <v>6.25E-2</v>
      </c>
      <c r="N334" s="100">
        <v>5.420000000043166E-2</v>
      </c>
      <c r="O334" s="96">
        <v>9399.5879999999997</v>
      </c>
      <c r="P334" s="98">
        <v>107.8184</v>
      </c>
      <c r="Q334" s="86"/>
      <c r="R334" s="96">
        <v>36.139580482</v>
      </c>
      <c r="S334" s="97">
        <v>7.2304523076923075E-6</v>
      </c>
      <c r="T334" s="97">
        <v>2.8698080743528049E-3</v>
      </c>
      <c r="U334" s="97">
        <f>R334/'סכום נכסי הקרן'!$C$42</f>
        <v>8.4268864915432596E-4</v>
      </c>
    </row>
    <row r="335" spans="2:21" s="141" customFormat="1">
      <c r="B335" s="89" t="s">
        <v>1113</v>
      </c>
      <c r="C335" s="86" t="s">
        <v>1114</v>
      </c>
      <c r="D335" s="99" t="s">
        <v>30</v>
      </c>
      <c r="E335" s="99" t="s">
        <v>938</v>
      </c>
      <c r="F335" s="86"/>
      <c r="G335" s="99" t="s">
        <v>1093</v>
      </c>
      <c r="H335" s="86" t="s">
        <v>1115</v>
      </c>
      <c r="I335" s="86" t="s">
        <v>947</v>
      </c>
      <c r="J335" s="86"/>
      <c r="K335" s="96">
        <v>4.4499999999969475</v>
      </c>
      <c r="L335" s="99" t="s">
        <v>175</v>
      </c>
      <c r="M335" s="100">
        <v>4.3749999999999997E-2</v>
      </c>
      <c r="N335" s="100">
        <v>2.2299999999896208E-2</v>
      </c>
      <c r="O335" s="96">
        <v>7320.2852000000003</v>
      </c>
      <c r="P335" s="98">
        <v>110.1742</v>
      </c>
      <c r="Q335" s="86"/>
      <c r="R335" s="96">
        <v>32.757060757999994</v>
      </c>
      <c r="S335" s="97">
        <v>1.4640570400000001E-5</v>
      </c>
      <c r="T335" s="97">
        <v>2.6012055536227237E-3</v>
      </c>
      <c r="U335" s="97">
        <f>R335/'סכום נכסי הקרן'!$C$42</f>
        <v>7.638163728594993E-4</v>
      </c>
    </row>
    <row r="336" spans="2:21" s="141" customFormat="1">
      <c r="B336" s="89" t="s">
        <v>1116</v>
      </c>
      <c r="C336" s="86" t="s">
        <v>1117</v>
      </c>
      <c r="D336" s="99" t="s">
        <v>30</v>
      </c>
      <c r="E336" s="99" t="s">
        <v>938</v>
      </c>
      <c r="F336" s="86"/>
      <c r="G336" s="99" t="s">
        <v>940</v>
      </c>
      <c r="H336" s="86" t="s">
        <v>1115</v>
      </c>
      <c r="I336" s="86" t="s">
        <v>942</v>
      </c>
      <c r="J336" s="86"/>
      <c r="K336" s="96">
        <v>4.3499999999642327</v>
      </c>
      <c r="L336" s="99" t="s">
        <v>173</v>
      </c>
      <c r="M336" s="100">
        <v>7.0000000000000007E-2</v>
      </c>
      <c r="N336" s="100">
        <v>3.4099999999725787E-2</v>
      </c>
      <c r="O336" s="96">
        <v>8228.3423679999996</v>
      </c>
      <c r="P336" s="98">
        <v>114.343</v>
      </c>
      <c r="Q336" s="86"/>
      <c r="R336" s="96">
        <v>33.550830511999997</v>
      </c>
      <c r="S336" s="97">
        <v>6.5830425447825073E-6</v>
      </c>
      <c r="T336" s="97">
        <v>2.664238018826376E-3</v>
      </c>
      <c r="U336" s="97">
        <f>R336/'סכום נכסי הקרן'!$C$42</f>
        <v>7.8232518654290618E-4</v>
      </c>
    </row>
    <row r="337" spans="2:21" s="141" customFormat="1">
      <c r="B337" s="89" t="s">
        <v>1118</v>
      </c>
      <c r="C337" s="86" t="s">
        <v>1119</v>
      </c>
      <c r="D337" s="99" t="s">
        <v>30</v>
      </c>
      <c r="E337" s="99" t="s">
        <v>938</v>
      </c>
      <c r="F337" s="86"/>
      <c r="G337" s="99" t="s">
        <v>940</v>
      </c>
      <c r="H337" s="86" t="s">
        <v>1115</v>
      </c>
      <c r="I337" s="86" t="s">
        <v>942</v>
      </c>
      <c r="J337" s="86"/>
      <c r="K337" s="96">
        <v>6.3800000001478026</v>
      </c>
      <c r="L337" s="99" t="s">
        <v>173</v>
      </c>
      <c r="M337" s="100">
        <v>5.1249999999999997E-2</v>
      </c>
      <c r="N337" s="100">
        <v>3.7500000000671829E-2</v>
      </c>
      <c r="O337" s="96">
        <v>3845.2859999999996</v>
      </c>
      <c r="P337" s="98">
        <v>108.55</v>
      </c>
      <c r="Q337" s="86"/>
      <c r="R337" s="96">
        <v>14.88469066</v>
      </c>
      <c r="S337" s="97">
        <v>2.5635239999999999E-6</v>
      </c>
      <c r="T337" s="97">
        <v>1.1819784532802586E-3</v>
      </c>
      <c r="U337" s="97">
        <f>R337/'סכום נכסי הקרן'!$C$42</f>
        <v>3.4707541421524719E-4</v>
      </c>
    </row>
    <row r="338" spans="2:21" s="141" customFormat="1">
      <c r="B338" s="89" t="s">
        <v>1120</v>
      </c>
      <c r="C338" s="86" t="s">
        <v>1121</v>
      </c>
      <c r="D338" s="99" t="s">
        <v>30</v>
      </c>
      <c r="E338" s="99" t="s">
        <v>938</v>
      </c>
      <c r="F338" s="86"/>
      <c r="G338" s="99" t="s">
        <v>969</v>
      </c>
      <c r="H338" s="86" t="s">
        <v>1115</v>
      </c>
      <c r="I338" s="86" t="s">
        <v>942</v>
      </c>
      <c r="J338" s="86"/>
      <c r="K338" s="96">
        <v>5.4500000000522801</v>
      </c>
      <c r="L338" s="99" t="s">
        <v>176</v>
      </c>
      <c r="M338" s="100">
        <v>0.06</v>
      </c>
      <c r="N338" s="100">
        <v>4.6500000000224057E-2</v>
      </c>
      <c r="O338" s="96">
        <v>6750.6131999999998</v>
      </c>
      <c r="P338" s="98">
        <v>109.6653</v>
      </c>
      <c r="Q338" s="86"/>
      <c r="R338" s="96">
        <v>33.473777685000002</v>
      </c>
      <c r="S338" s="97">
        <v>5.4004905599999999E-6</v>
      </c>
      <c r="T338" s="97">
        <v>2.6581193306145293E-3</v>
      </c>
      <c r="U338" s="97">
        <f>R338/'סכום נכסי הקרן'!$C$42</f>
        <v>7.8052849876091902E-4</v>
      </c>
    </row>
    <row r="339" spans="2:21" s="141" customFormat="1">
      <c r="B339" s="89" t="s">
        <v>1122</v>
      </c>
      <c r="C339" s="86" t="s">
        <v>1123</v>
      </c>
      <c r="D339" s="99" t="s">
        <v>30</v>
      </c>
      <c r="E339" s="99" t="s">
        <v>938</v>
      </c>
      <c r="F339" s="86"/>
      <c r="G339" s="99" t="s">
        <v>969</v>
      </c>
      <c r="H339" s="86" t="s">
        <v>1115</v>
      </c>
      <c r="I339" s="86" t="s">
        <v>942</v>
      </c>
      <c r="J339" s="86"/>
      <c r="K339" s="96">
        <v>5.70000000004545</v>
      </c>
      <c r="L339" s="99" t="s">
        <v>175</v>
      </c>
      <c r="M339" s="100">
        <v>0.05</v>
      </c>
      <c r="N339" s="100">
        <v>2.9100000000666607E-2</v>
      </c>
      <c r="O339" s="96">
        <v>2848.36</v>
      </c>
      <c r="P339" s="98">
        <v>114.1101</v>
      </c>
      <c r="Q339" s="86"/>
      <c r="R339" s="96">
        <v>13.201280131999999</v>
      </c>
      <c r="S339" s="97">
        <v>2.8483600000000003E-6</v>
      </c>
      <c r="T339" s="97">
        <v>1.0483005007065943E-3</v>
      </c>
      <c r="U339" s="97">
        <f>R339/'סכום נכסי הקרן'!$C$42</f>
        <v>3.0782230377808956E-4</v>
      </c>
    </row>
    <row r="340" spans="2:21" s="141" customFormat="1">
      <c r="B340" s="89" t="s">
        <v>1124</v>
      </c>
      <c r="C340" s="86" t="s">
        <v>1125</v>
      </c>
      <c r="D340" s="99" t="s">
        <v>30</v>
      </c>
      <c r="E340" s="99" t="s">
        <v>938</v>
      </c>
      <c r="F340" s="86"/>
      <c r="G340" s="99" t="s">
        <v>1126</v>
      </c>
      <c r="H340" s="86" t="s">
        <v>1115</v>
      </c>
      <c r="I340" s="86" t="s">
        <v>956</v>
      </c>
      <c r="J340" s="86"/>
      <c r="K340" s="96">
        <v>7.9999999980896838E-2</v>
      </c>
      <c r="L340" s="99" t="s">
        <v>173</v>
      </c>
      <c r="M340" s="100">
        <v>5.3749999999999999E-2</v>
      </c>
      <c r="N340" s="100">
        <v>4.7000000001910323E-3</v>
      </c>
      <c r="O340" s="96">
        <v>5696.72</v>
      </c>
      <c r="P340" s="98">
        <v>103.07380000000001</v>
      </c>
      <c r="Q340" s="86"/>
      <c r="R340" s="96">
        <v>20.938934679999999</v>
      </c>
      <c r="S340" s="97">
        <v>5.6967200000000006E-6</v>
      </c>
      <c r="T340" s="97">
        <v>1.6627399380836553E-3</v>
      </c>
      <c r="U340" s="97">
        <f>R340/'סכום נכסי הקרן'!$C$42</f>
        <v>4.8824591610874659E-4</v>
      </c>
    </row>
    <row r="341" spans="2:21" s="141" customFormat="1">
      <c r="B341" s="89" t="s">
        <v>1127</v>
      </c>
      <c r="C341" s="86" t="s">
        <v>1128</v>
      </c>
      <c r="D341" s="99" t="s">
        <v>30</v>
      </c>
      <c r="E341" s="99" t="s">
        <v>938</v>
      </c>
      <c r="F341" s="86"/>
      <c r="G341" s="99" t="s">
        <v>1040</v>
      </c>
      <c r="H341" s="86" t="s">
        <v>1115</v>
      </c>
      <c r="I341" s="86" t="s">
        <v>956</v>
      </c>
      <c r="J341" s="86"/>
      <c r="K341" s="96">
        <v>7.0000000000471934</v>
      </c>
      <c r="L341" s="99" t="s">
        <v>173</v>
      </c>
      <c r="M341" s="100">
        <v>5.1820000000000005E-2</v>
      </c>
      <c r="N341" s="100">
        <v>4.5400000000585201E-2</v>
      </c>
      <c r="O341" s="96">
        <v>5635.7650960000001</v>
      </c>
      <c r="P341" s="98">
        <v>105.435</v>
      </c>
      <c r="Q341" s="86"/>
      <c r="R341" s="96">
        <v>21.189424494000001</v>
      </c>
      <c r="S341" s="97">
        <v>5.6357650959999999E-6</v>
      </c>
      <c r="T341" s="97">
        <v>1.6826310846097855E-3</v>
      </c>
      <c r="U341" s="97">
        <f>R341/'סכום נכסי הקרן'!$C$42</f>
        <v>4.9408673994154437E-4</v>
      </c>
    </row>
    <row r="342" spans="2:21" s="141" customFormat="1">
      <c r="B342" s="89" t="s">
        <v>1129</v>
      </c>
      <c r="C342" s="86" t="s">
        <v>1130</v>
      </c>
      <c r="D342" s="99" t="s">
        <v>30</v>
      </c>
      <c r="E342" s="99" t="s">
        <v>938</v>
      </c>
      <c r="F342" s="86"/>
      <c r="G342" s="99" t="s">
        <v>979</v>
      </c>
      <c r="H342" s="86" t="s">
        <v>1115</v>
      </c>
      <c r="I342" s="86" t="s">
        <v>942</v>
      </c>
      <c r="J342" s="86"/>
      <c r="K342" s="96">
        <v>3.2899999999831646</v>
      </c>
      <c r="L342" s="99" t="s">
        <v>173</v>
      </c>
      <c r="M342" s="100">
        <v>0.05</v>
      </c>
      <c r="N342" s="100">
        <v>7.6599999997222085E-2</v>
      </c>
      <c r="O342" s="96">
        <v>1424.18</v>
      </c>
      <c r="P342" s="98">
        <v>93.564300000000003</v>
      </c>
      <c r="Q342" s="86"/>
      <c r="R342" s="96">
        <v>4.7517824520000005</v>
      </c>
      <c r="S342" s="97">
        <v>7.1209000000000007E-7</v>
      </c>
      <c r="T342" s="97">
        <v>3.773343095421262E-4</v>
      </c>
      <c r="U342" s="97">
        <f>R342/'סכום נכסי הקרן'!$C$42</f>
        <v>1.108002107978402E-4</v>
      </c>
    </row>
    <row r="343" spans="2:21" s="141" customFormat="1">
      <c r="B343" s="89" t="s">
        <v>1131</v>
      </c>
      <c r="C343" s="86" t="s">
        <v>1132</v>
      </c>
      <c r="D343" s="99" t="s">
        <v>30</v>
      </c>
      <c r="E343" s="99" t="s">
        <v>938</v>
      </c>
      <c r="F343" s="86"/>
      <c r="G343" s="99" t="s">
        <v>979</v>
      </c>
      <c r="H343" s="86" t="s">
        <v>1115</v>
      </c>
      <c r="I343" s="86" t="s">
        <v>942</v>
      </c>
      <c r="J343" s="86"/>
      <c r="K343" s="96">
        <v>3.9100000001113537</v>
      </c>
      <c r="L343" s="99" t="s">
        <v>173</v>
      </c>
      <c r="M343" s="100">
        <v>7.0000000000000007E-2</v>
      </c>
      <c r="N343" s="100">
        <v>5.4100000001113535E-2</v>
      </c>
      <c r="O343" s="96">
        <v>5411.884</v>
      </c>
      <c r="P343" s="98">
        <v>108.8887</v>
      </c>
      <c r="Q343" s="86"/>
      <c r="R343" s="96">
        <v>21.014182425999998</v>
      </c>
      <c r="S343" s="97">
        <v>2.1647535999999998E-6</v>
      </c>
      <c r="T343" s="97">
        <v>1.6687152866119873E-3</v>
      </c>
      <c r="U343" s="97">
        <f>R343/'סכום נכסי הקרן'!$C$42</f>
        <v>4.9000051371566212E-4</v>
      </c>
    </row>
    <row r="344" spans="2:21" s="141" customFormat="1">
      <c r="B344" s="89" t="s">
        <v>1133</v>
      </c>
      <c r="C344" s="86" t="s">
        <v>1134</v>
      </c>
      <c r="D344" s="99" t="s">
        <v>30</v>
      </c>
      <c r="E344" s="99" t="s">
        <v>938</v>
      </c>
      <c r="F344" s="86"/>
      <c r="G344" s="99" t="s">
        <v>954</v>
      </c>
      <c r="H344" s="86" t="s">
        <v>1115</v>
      </c>
      <c r="I344" s="86" t="s">
        <v>956</v>
      </c>
      <c r="J344" s="86"/>
      <c r="K344" s="96">
        <v>7.9999999976551717E-2</v>
      </c>
      <c r="L344" s="99" t="s">
        <v>173</v>
      </c>
      <c r="M344" s="100">
        <v>4.6249999999999999E-2</v>
      </c>
      <c r="N344" s="100">
        <v>2.1199999999873737E-2</v>
      </c>
      <c r="O344" s="96">
        <v>6091.5026959999996</v>
      </c>
      <c r="P344" s="98">
        <v>102.0908</v>
      </c>
      <c r="Q344" s="86"/>
      <c r="R344" s="96">
        <v>22.176475668999998</v>
      </c>
      <c r="S344" s="97">
        <v>8.1220035946666662E-6</v>
      </c>
      <c r="T344" s="97">
        <v>1.7610118348574337E-3</v>
      </c>
      <c r="U344" s="97">
        <f>R344/'סכום נכסי הקרן'!$C$42</f>
        <v>5.1710241445169038E-4</v>
      </c>
    </row>
    <row r="345" spans="2:21" s="141" customFormat="1">
      <c r="B345" s="89" t="s">
        <v>1135</v>
      </c>
      <c r="C345" s="86" t="s">
        <v>1136</v>
      </c>
      <c r="D345" s="99" t="s">
        <v>30</v>
      </c>
      <c r="E345" s="99" t="s">
        <v>938</v>
      </c>
      <c r="F345" s="86"/>
      <c r="G345" s="99" t="s">
        <v>972</v>
      </c>
      <c r="H345" s="86" t="s">
        <v>1137</v>
      </c>
      <c r="I345" s="86" t="s">
        <v>956</v>
      </c>
      <c r="J345" s="86"/>
      <c r="K345" s="96">
        <v>2.130000000033915</v>
      </c>
      <c r="L345" s="99" t="s">
        <v>173</v>
      </c>
      <c r="M345" s="100">
        <v>0.05</v>
      </c>
      <c r="N345" s="100">
        <v>3.9100000000589052E-2</v>
      </c>
      <c r="O345" s="96">
        <v>6095.4903999999988</v>
      </c>
      <c r="P345" s="98">
        <v>103.09310000000001</v>
      </c>
      <c r="Q345" s="86"/>
      <c r="R345" s="96">
        <v>22.408853448000002</v>
      </c>
      <c r="S345" s="97">
        <v>6.0954903999999985E-6</v>
      </c>
      <c r="T345" s="97">
        <v>1.7794647227321707E-3</v>
      </c>
      <c r="U345" s="97">
        <f>R345/'סכום נכסי הקרן'!$C$42</f>
        <v>5.2252090891308927E-4</v>
      </c>
    </row>
    <row r="346" spans="2:21" s="141" customFormat="1">
      <c r="B346" s="89" t="s">
        <v>1138</v>
      </c>
      <c r="C346" s="86" t="s">
        <v>1139</v>
      </c>
      <c r="D346" s="99" t="s">
        <v>30</v>
      </c>
      <c r="E346" s="99" t="s">
        <v>938</v>
      </c>
      <c r="F346" s="86"/>
      <c r="G346" s="99" t="s">
        <v>979</v>
      </c>
      <c r="H346" s="86" t="s">
        <v>1137</v>
      </c>
      <c r="I346" s="86" t="s">
        <v>942</v>
      </c>
      <c r="J346" s="86"/>
      <c r="K346" s="96">
        <v>5.039999999946061</v>
      </c>
      <c r="L346" s="99" t="s">
        <v>173</v>
      </c>
      <c r="M346" s="100">
        <v>7.2499999999999995E-2</v>
      </c>
      <c r="N346" s="100">
        <v>5.7500000000224732E-2</v>
      </c>
      <c r="O346" s="96">
        <v>2848.36</v>
      </c>
      <c r="P346" s="98">
        <v>109.515</v>
      </c>
      <c r="Q346" s="86"/>
      <c r="R346" s="96">
        <v>11.123714265</v>
      </c>
      <c r="S346" s="97">
        <v>1.8989066666666668E-6</v>
      </c>
      <c r="T346" s="97">
        <v>8.8332306542380286E-4</v>
      </c>
      <c r="U346" s="97">
        <f>R346/'סכום נכסי הקרן'!$C$42</f>
        <v>2.593784328022393E-4</v>
      </c>
    </row>
    <row r="347" spans="2:21" s="141" customFormat="1">
      <c r="B347" s="89" t="s">
        <v>1140</v>
      </c>
      <c r="C347" s="86" t="s">
        <v>1141</v>
      </c>
      <c r="D347" s="99" t="s">
        <v>30</v>
      </c>
      <c r="E347" s="99" t="s">
        <v>938</v>
      </c>
      <c r="F347" s="86"/>
      <c r="G347" s="99" t="s">
        <v>996</v>
      </c>
      <c r="H347" s="86" t="s">
        <v>1137</v>
      </c>
      <c r="I347" s="86" t="s">
        <v>942</v>
      </c>
      <c r="J347" s="86"/>
      <c r="K347" s="96">
        <v>3.469999999944184</v>
      </c>
      <c r="L347" s="99" t="s">
        <v>173</v>
      </c>
      <c r="M347" s="100">
        <v>7.4999999999999997E-2</v>
      </c>
      <c r="N347" s="100">
        <v>5.5E-2</v>
      </c>
      <c r="O347" s="96">
        <v>2278.6880000000001</v>
      </c>
      <c r="P347" s="98">
        <v>110.2418</v>
      </c>
      <c r="Q347" s="86"/>
      <c r="R347" s="96">
        <v>8.958032450000001</v>
      </c>
      <c r="S347" s="97">
        <v>1.139344E-6</v>
      </c>
      <c r="T347" s="97">
        <v>7.1134843051453558E-4</v>
      </c>
      <c r="U347" s="97">
        <f>R347/'סכום נכסי הקרן'!$C$42</f>
        <v>2.088799085017314E-4</v>
      </c>
    </row>
    <row r="348" spans="2:21" s="141" customFormat="1">
      <c r="B348" s="89" t="s">
        <v>1142</v>
      </c>
      <c r="C348" s="86" t="s">
        <v>1143</v>
      </c>
      <c r="D348" s="99" t="s">
        <v>30</v>
      </c>
      <c r="E348" s="99" t="s">
        <v>938</v>
      </c>
      <c r="F348" s="86"/>
      <c r="G348" s="99" t="s">
        <v>1144</v>
      </c>
      <c r="H348" s="86" t="s">
        <v>1137</v>
      </c>
      <c r="I348" s="86" t="s">
        <v>942</v>
      </c>
      <c r="J348" s="86"/>
      <c r="K348" s="96">
        <v>7.1099999999638488</v>
      </c>
      <c r="L348" s="99" t="s">
        <v>173</v>
      </c>
      <c r="M348" s="100">
        <v>5.8749999999999997E-2</v>
      </c>
      <c r="N348" s="100">
        <v>4.5799999999576763E-2</v>
      </c>
      <c r="O348" s="96">
        <v>5696.72</v>
      </c>
      <c r="P348" s="98">
        <v>111.65689999999999</v>
      </c>
      <c r="Q348" s="86"/>
      <c r="R348" s="96">
        <v>22.682548262000001</v>
      </c>
      <c r="S348" s="97">
        <v>5.6967200000000006E-6</v>
      </c>
      <c r="T348" s="97">
        <v>1.8011985551853974E-3</v>
      </c>
      <c r="U348" s="97">
        <f>R348/'סכום נכסי הקרן'!$C$42</f>
        <v>5.2890281788973276E-4</v>
      </c>
    </row>
    <row r="349" spans="2:21" s="141" customFormat="1">
      <c r="B349" s="89" t="s">
        <v>1145</v>
      </c>
      <c r="C349" s="86" t="s">
        <v>1146</v>
      </c>
      <c r="D349" s="99" t="s">
        <v>30</v>
      </c>
      <c r="E349" s="99" t="s">
        <v>938</v>
      </c>
      <c r="F349" s="86"/>
      <c r="G349" s="99" t="s">
        <v>1126</v>
      </c>
      <c r="H349" s="86" t="s">
        <v>1137</v>
      </c>
      <c r="I349" s="86" t="s">
        <v>942</v>
      </c>
      <c r="J349" s="86"/>
      <c r="K349" s="96">
        <v>6.7599999999637976</v>
      </c>
      <c r="L349" s="99" t="s">
        <v>173</v>
      </c>
      <c r="M349" s="100">
        <v>4.8750000000000002E-2</v>
      </c>
      <c r="N349" s="100">
        <v>4.9599999999939665E-2</v>
      </c>
      <c r="O349" s="96">
        <v>1851.434</v>
      </c>
      <c r="P349" s="98">
        <v>100.40989999999999</v>
      </c>
      <c r="Q349" s="86"/>
      <c r="R349" s="96">
        <v>6.6292744739999998</v>
      </c>
      <c r="S349" s="97">
        <v>1.8514340000000001E-6</v>
      </c>
      <c r="T349" s="97">
        <v>5.2642408015947438E-4</v>
      </c>
      <c r="U349" s="97">
        <f>R349/'סכום נכסי הקרן'!$C$42</f>
        <v>1.5457883785205347E-4</v>
      </c>
    </row>
    <row r="350" spans="2:21" s="141" customFormat="1">
      <c r="B350" s="89" t="s">
        <v>1147</v>
      </c>
      <c r="C350" s="86" t="s">
        <v>1148</v>
      </c>
      <c r="D350" s="99" t="s">
        <v>30</v>
      </c>
      <c r="E350" s="99" t="s">
        <v>938</v>
      </c>
      <c r="F350" s="86"/>
      <c r="G350" s="99" t="s">
        <v>1126</v>
      </c>
      <c r="H350" s="86" t="s">
        <v>1137</v>
      </c>
      <c r="I350" s="86" t="s">
        <v>942</v>
      </c>
      <c r="J350" s="86"/>
      <c r="K350" s="96">
        <v>5.49999999992328</v>
      </c>
      <c r="L350" s="99" t="s">
        <v>173</v>
      </c>
      <c r="M350" s="100">
        <v>5.2499999999999998E-2</v>
      </c>
      <c r="N350" s="100">
        <v>5.1999999999079366E-2</v>
      </c>
      <c r="O350" s="96">
        <v>5411.884</v>
      </c>
      <c r="P350" s="98">
        <v>101.31019999999999</v>
      </c>
      <c r="Q350" s="86"/>
      <c r="R350" s="96">
        <v>19.551640588999998</v>
      </c>
      <c r="S350" s="97">
        <v>6.5598593939393943E-6</v>
      </c>
      <c r="T350" s="97">
        <v>1.5525762967033498E-3</v>
      </c>
      <c r="U350" s="97">
        <f>R350/'סכום נכסי הקרן'!$C$42</f>
        <v>4.5589753331258103E-4</v>
      </c>
    </row>
    <row r="351" spans="2:21" s="141" customFormat="1">
      <c r="B351" s="89" t="s">
        <v>1149</v>
      </c>
      <c r="C351" s="86" t="s">
        <v>1150</v>
      </c>
      <c r="D351" s="99" t="s">
        <v>30</v>
      </c>
      <c r="E351" s="99" t="s">
        <v>938</v>
      </c>
      <c r="F351" s="86"/>
      <c r="G351" s="99" t="s">
        <v>979</v>
      </c>
      <c r="H351" s="86" t="s">
        <v>1137</v>
      </c>
      <c r="I351" s="86" t="s">
        <v>942</v>
      </c>
      <c r="J351" s="86"/>
      <c r="K351" s="96">
        <v>5.0700000000893164</v>
      </c>
      <c r="L351" s="99" t="s">
        <v>173</v>
      </c>
      <c r="M351" s="100">
        <v>7.4999999999999997E-2</v>
      </c>
      <c r="N351" s="100">
        <v>6.4600000001084568E-2</v>
      </c>
      <c r="O351" s="96">
        <v>6693.6459999999997</v>
      </c>
      <c r="P351" s="98">
        <v>105.0675</v>
      </c>
      <c r="Q351" s="86"/>
      <c r="R351" s="96">
        <v>25.079130668000001</v>
      </c>
      <c r="S351" s="97">
        <v>4.4624306666666665E-6</v>
      </c>
      <c r="T351" s="97">
        <v>1.9915087759422834E-3</v>
      </c>
      <c r="U351" s="97">
        <f>R351/'סכום נכסי הקרן'!$C$42</f>
        <v>5.847853921577171E-4</v>
      </c>
    </row>
    <row r="352" spans="2:21" s="141" customFormat="1">
      <c r="B352" s="89" t="s">
        <v>1151</v>
      </c>
      <c r="C352" s="86" t="s">
        <v>1152</v>
      </c>
      <c r="D352" s="99" t="s">
        <v>30</v>
      </c>
      <c r="E352" s="99" t="s">
        <v>938</v>
      </c>
      <c r="F352" s="86"/>
      <c r="G352" s="99" t="s">
        <v>1026</v>
      </c>
      <c r="H352" s="86" t="s">
        <v>1137</v>
      </c>
      <c r="I352" s="86" t="s">
        <v>942</v>
      </c>
      <c r="J352" s="86"/>
      <c r="K352" s="96">
        <v>6.2300000000362497</v>
      </c>
      <c r="L352" s="99" t="s">
        <v>173</v>
      </c>
      <c r="M352" s="100">
        <v>5.5E-2</v>
      </c>
      <c r="N352" s="100">
        <v>4.680000000022308E-2</v>
      </c>
      <c r="O352" s="96">
        <v>2848.36</v>
      </c>
      <c r="P352" s="98">
        <v>105.9212</v>
      </c>
      <c r="Q352" s="86"/>
      <c r="R352" s="96">
        <v>10.758685207000001</v>
      </c>
      <c r="S352" s="97">
        <v>2.8483600000000003E-6</v>
      </c>
      <c r="T352" s="97">
        <v>8.5433647166565025E-4</v>
      </c>
      <c r="U352" s="97">
        <f>R352/'סכום נכסי הקרן'!$C$42</f>
        <v>2.5086682752941926E-4</v>
      </c>
    </row>
    <row r="353" spans="2:21" s="141" customFormat="1">
      <c r="B353" s="89" t="s">
        <v>1153</v>
      </c>
      <c r="C353" s="86" t="s">
        <v>1154</v>
      </c>
      <c r="D353" s="99" t="s">
        <v>30</v>
      </c>
      <c r="E353" s="99" t="s">
        <v>938</v>
      </c>
      <c r="F353" s="86"/>
      <c r="G353" s="99" t="s">
        <v>996</v>
      </c>
      <c r="H353" s="86" t="s">
        <v>1137</v>
      </c>
      <c r="I353" s="86" t="s">
        <v>956</v>
      </c>
      <c r="J353" s="86"/>
      <c r="K353" s="96">
        <v>4.2900000001419851</v>
      </c>
      <c r="L353" s="99" t="s">
        <v>173</v>
      </c>
      <c r="M353" s="100">
        <v>6.5000000000000002E-2</v>
      </c>
      <c r="N353" s="100">
        <v>4.7700000000709931E-2</v>
      </c>
      <c r="O353" s="96">
        <v>569.67200000000003</v>
      </c>
      <c r="P353" s="98">
        <v>110.9431</v>
      </c>
      <c r="Q353" s="86"/>
      <c r="R353" s="96">
        <v>2.2537530919999997</v>
      </c>
      <c r="S353" s="97">
        <v>7.5956266666666669E-7</v>
      </c>
      <c r="T353" s="97">
        <v>1.7896828725614644E-4</v>
      </c>
      <c r="U353" s="97">
        <f>R353/'סכום נכסי הקרן'!$C$42</f>
        <v>5.255213600420192E-5</v>
      </c>
    </row>
    <row r="354" spans="2:21" s="141" customFormat="1">
      <c r="B354" s="89" t="s">
        <v>1155</v>
      </c>
      <c r="C354" s="86" t="s">
        <v>1156</v>
      </c>
      <c r="D354" s="99" t="s">
        <v>30</v>
      </c>
      <c r="E354" s="99" t="s">
        <v>938</v>
      </c>
      <c r="F354" s="86"/>
      <c r="G354" s="99" t="s">
        <v>996</v>
      </c>
      <c r="H354" s="86" t="s">
        <v>1137</v>
      </c>
      <c r="I354" s="86" t="s">
        <v>956</v>
      </c>
      <c r="J354" s="86"/>
      <c r="K354" s="96">
        <v>3.9000000000377226</v>
      </c>
      <c r="L354" s="99" t="s">
        <v>173</v>
      </c>
      <c r="M354" s="100">
        <v>6.8750000000000006E-2</v>
      </c>
      <c r="N354" s="100">
        <v>4.8100000000414943E-2</v>
      </c>
      <c r="O354" s="96">
        <v>6551.2280000000001</v>
      </c>
      <c r="P354" s="98">
        <v>113.4738</v>
      </c>
      <c r="Q354" s="86"/>
      <c r="R354" s="96">
        <v>26.509395990000002</v>
      </c>
      <c r="S354" s="97">
        <v>8.7349706666666661E-6</v>
      </c>
      <c r="T354" s="97">
        <v>2.1050847199570954E-3</v>
      </c>
      <c r="U354" s="97">
        <f>R354/'סכום נכסי הקרן'!$C$42</f>
        <v>6.1813576136658947E-4</v>
      </c>
    </row>
    <row r="355" spans="2:21" s="141" customFormat="1">
      <c r="B355" s="89" t="s">
        <v>1157</v>
      </c>
      <c r="C355" s="86" t="s">
        <v>1158</v>
      </c>
      <c r="D355" s="99" t="s">
        <v>30</v>
      </c>
      <c r="E355" s="99" t="s">
        <v>938</v>
      </c>
      <c r="F355" s="86"/>
      <c r="G355" s="99" t="s">
        <v>1016</v>
      </c>
      <c r="H355" s="86" t="s">
        <v>1137</v>
      </c>
      <c r="I355" s="86" t="s">
        <v>956</v>
      </c>
      <c r="J355" s="86"/>
      <c r="K355" s="96">
        <v>3.7299999999652429</v>
      </c>
      <c r="L355" s="99" t="s">
        <v>173</v>
      </c>
      <c r="M355" s="100">
        <v>4.6249999999999999E-2</v>
      </c>
      <c r="N355" s="100">
        <v>3.9999999999536566E-2</v>
      </c>
      <c r="O355" s="96">
        <v>5931.7097000000012</v>
      </c>
      <c r="P355" s="98">
        <v>102.014</v>
      </c>
      <c r="Q355" s="86"/>
      <c r="R355" s="96">
        <v>21.578487675000002</v>
      </c>
      <c r="S355" s="97">
        <v>3.9544731333333344E-6</v>
      </c>
      <c r="T355" s="97">
        <v>1.7135262041262753E-3</v>
      </c>
      <c r="U355" s="97">
        <f>R355/'סכום נכסי הקרן'!$C$42</f>
        <v>5.0315876352510184E-4</v>
      </c>
    </row>
    <row r="356" spans="2:21" s="141" customFormat="1">
      <c r="B356" s="89" t="s">
        <v>1159</v>
      </c>
      <c r="C356" s="86" t="s">
        <v>1160</v>
      </c>
      <c r="D356" s="99" t="s">
        <v>30</v>
      </c>
      <c r="E356" s="99" t="s">
        <v>938</v>
      </c>
      <c r="F356" s="86"/>
      <c r="G356" s="99" t="s">
        <v>1016</v>
      </c>
      <c r="H356" s="86" t="s">
        <v>1137</v>
      </c>
      <c r="I356" s="86" t="s">
        <v>956</v>
      </c>
      <c r="J356" s="86"/>
      <c r="K356" s="96">
        <v>0.51999999997992408</v>
      </c>
      <c r="L356" s="99" t="s">
        <v>173</v>
      </c>
      <c r="M356" s="100">
        <v>0.06</v>
      </c>
      <c r="N356" s="100">
        <v>5.4000000002258543E-3</v>
      </c>
      <c r="O356" s="96">
        <v>4223.833044</v>
      </c>
      <c r="P356" s="98">
        <v>105.82470000000001</v>
      </c>
      <c r="Q356" s="86"/>
      <c r="R356" s="96">
        <v>15.939510916</v>
      </c>
      <c r="S356" s="97">
        <v>2.8158886960000001E-6</v>
      </c>
      <c r="T356" s="97">
        <v>1.2657406787207949E-3</v>
      </c>
      <c r="U356" s="97">
        <f>R356/'סכום נכסי הקרן'!$C$42</f>
        <v>3.7167130173729483E-4</v>
      </c>
    </row>
    <row r="357" spans="2:21" s="141" customFormat="1">
      <c r="B357" s="89" t="s">
        <v>1161</v>
      </c>
      <c r="C357" s="86" t="s">
        <v>1162</v>
      </c>
      <c r="D357" s="99" t="s">
        <v>30</v>
      </c>
      <c r="E357" s="99" t="s">
        <v>938</v>
      </c>
      <c r="F357" s="86"/>
      <c r="G357" s="99" t="s">
        <v>1016</v>
      </c>
      <c r="H357" s="86" t="s">
        <v>1137</v>
      </c>
      <c r="I357" s="86" t="s">
        <v>956</v>
      </c>
      <c r="J357" s="86"/>
      <c r="K357" s="96">
        <v>0.85999999988673881</v>
      </c>
      <c r="L357" s="99" t="s">
        <v>173</v>
      </c>
      <c r="M357" s="100">
        <v>4.6249999999999999E-2</v>
      </c>
      <c r="N357" s="100">
        <v>3.7399999994730898E-2</v>
      </c>
      <c r="O357" s="96">
        <v>1121.399332</v>
      </c>
      <c r="P357" s="98">
        <v>101.563</v>
      </c>
      <c r="Q357" s="86"/>
      <c r="R357" s="96">
        <v>4.0614118609999998</v>
      </c>
      <c r="S357" s="97">
        <v>2.2427986639999998E-6</v>
      </c>
      <c r="T357" s="97">
        <v>3.2251266883895563E-4</v>
      </c>
      <c r="U357" s="97">
        <f>R357/'סכום נכסי הקרן'!$C$42</f>
        <v>9.4702418488507088E-5</v>
      </c>
    </row>
    <row r="358" spans="2:21" s="141" customFormat="1">
      <c r="B358" s="89" t="s">
        <v>1163</v>
      </c>
      <c r="C358" s="86" t="s">
        <v>1164</v>
      </c>
      <c r="D358" s="99" t="s">
        <v>30</v>
      </c>
      <c r="E358" s="99" t="s">
        <v>938</v>
      </c>
      <c r="F358" s="86"/>
      <c r="G358" s="99" t="s">
        <v>950</v>
      </c>
      <c r="H358" s="86" t="s">
        <v>1137</v>
      </c>
      <c r="I358" s="86" t="s">
        <v>956</v>
      </c>
      <c r="J358" s="86"/>
      <c r="K358" s="96">
        <v>4.8999999999750834</v>
      </c>
      <c r="L358" s="99" t="s">
        <v>173</v>
      </c>
      <c r="M358" s="100">
        <v>4.8750000000000002E-2</v>
      </c>
      <c r="N358" s="100">
        <v>4.2499999999792364E-2</v>
      </c>
      <c r="O358" s="96">
        <v>6534.9923479999998</v>
      </c>
      <c r="P358" s="98">
        <v>103.3336</v>
      </c>
      <c r="Q358" s="86"/>
      <c r="R358" s="96">
        <v>24.080643434000002</v>
      </c>
      <c r="S358" s="97">
        <v>1.8671406708571428E-5</v>
      </c>
      <c r="T358" s="97">
        <v>1.9122198996450448E-3</v>
      </c>
      <c r="U358" s="97">
        <f>R358/'סכום נכסי הקרן'!$C$42</f>
        <v>5.6150305608200144E-4</v>
      </c>
    </row>
    <row r="359" spans="2:21" s="141" customFormat="1">
      <c r="B359" s="89" t="s">
        <v>1165</v>
      </c>
      <c r="C359" s="86" t="s">
        <v>1166</v>
      </c>
      <c r="D359" s="99" t="s">
        <v>30</v>
      </c>
      <c r="E359" s="99" t="s">
        <v>938</v>
      </c>
      <c r="F359" s="86"/>
      <c r="G359" s="99" t="s">
        <v>950</v>
      </c>
      <c r="H359" s="86" t="s">
        <v>1167</v>
      </c>
      <c r="I359" s="86" t="s">
        <v>956</v>
      </c>
      <c r="J359" s="86"/>
      <c r="K359" s="96">
        <v>2.7399999999312237</v>
      </c>
      <c r="L359" s="99" t="s">
        <v>173</v>
      </c>
      <c r="M359" s="100">
        <v>0.05</v>
      </c>
      <c r="N359" s="100">
        <v>3.9499999999426862E-2</v>
      </c>
      <c r="O359" s="96">
        <v>5696.72</v>
      </c>
      <c r="P359" s="98">
        <v>103.06659999999999</v>
      </c>
      <c r="Q359" s="86"/>
      <c r="R359" s="96">
        <v>20.937459055999998</v>
      </c>
      <c r="S359" s="97">
        <v>7.5956266666666672E-6</v>
      </c>
      <c r="T359" s="97">
        <v>1.6626227602522187E-3</v>
      </c>
      <c r="U359" s="97">
        <f>R359/'סכום נכסי הקרן'!$C$42</f>
        <v>4.8821150808356654E-4</v>
      </c>
    </row>
    <row r="360" spans="2:21" s="141" customFormat="1">
      <c r="B360" s="89" t="s">
        <v>1168</v>
      </c>
      <c r="C360" s="86" t="s">
        <v>1169</v>
      </c>
      <c r="D360" s="99" t="s">
        <v>30</v>
      </c>
      <c r="E360" s="99" t="s">
        <v>938</v>
      </c>
      <c r="F360" s="86"/>
      <c r="G360" s="99" t="s">
        <v>979</v>
      </c>
      <c r="H360" s="86" t="s">
        <v>1167</v>
      </c>
      <c r="I360" s="86" t="s">
        <v>942</v>
      </c>
      <c r="J360" s="86"/>
      <c r="K360" s="96">
        <v>4.0800000000864625</v>
      </c>
      <c r="L360" s="99" t="s">
        <v>173</v>
      </c>
      <c r="M360" s="100">
        <v>0.08</v>
      </c>
      <c r="N360" s="100">
        <v>6.7800000001888516E-2</v>
      </c>
      <c r="O360" s="96">
        <v>2307.1716000000001</v>
      </c>
      <c r="P360" s="98">
        <v>106.8387</v>
      </c>
      <c r="Q360" s="86"/>
      <c r="R360" s="96">
        <v>8.7900166029999998</v>
      </c>
      <c r="S360" s="97">
        <v>1.1535858E-6</v>
      </c>
      <c r="T360" s="97">
        <v>6.9800645952569173E-4</v>
      </c>
      <c r="U360" s="97">
        <f>R360/'סכום נכסי הקרן'!$C$42</f>
        <v>2.0496218048008294E-4</v>
      </c>
    </row>
    <row r="361" spans="2:21" s="141" customFormat="1">
      <c r="B361" s="89" t="s">
        <v>1170</v>
      </c>
      <c r="C361" s="86" t="s">
        <v>1171</v>
      </c>
      <c r="D361" s="99" t="s">
        <v>30</v>
      </c>
      <c r="E361" s="99" t="s">
        <v>938</v>
      </c>
      <c r="F361" s="86"/>
      <c r="G361" s="99" t="s">
        <v>979</v>
      </c>
      <c r="H361" s="86" t="s">
        <v>1167</v>
      </c>
      <c r="I361" s="86" t="s">
        <v>942</v>
      </c>
      <c r="J361" s="86"/>
      <c r="K361" s="96">
        <v>3.6200000000475265</v>
      </c>
      <c r="L361" s="99" t="s">
        <v>173</v>
      </c>
      <c r="M361" s="100">
        <v>7.7499999999999999E-2</v>
      </c>
      <c r="N361" s="100">
        <v>7.0400000000950536E-2</v>
      </c>
      <c r="O361" s="96">
        <v>5753.6871999999994</v>
      </c>
      <c r="P361" s="98">
        <v>102.54989999999999</v>
      </c>
      <c r="Q361" s="86"/>
      <c r="R361" s="96">
        <v>21.040831499999999</v>
      </c>
      <c r="S361" s="97">
        <v>2.3014748799999998E-6</v>
      </c>
      <c r="T361" s="97">
        <v>1.6708314630235347E-3</v>
      </c>
      <c r="U361" s="97">
        <f>R361/'סכום נכסי הקרן'!$C$42</f>
        <v>4.9062190643441429E-4</v>
      </c>
    </row>
    <row r="362" spans="2:21" s="141" customFormat="1">
      <c r="B362" s="89" t="s">
        <v>1172</v>
      </c>
      <c r="C362" s="86" t="s">
        <v>1173</v>
      </c>
      <c r="D362" s="99" t="s">
        <v>30</v>
      </c>
      <c r="E362" s="99" t="s">
        <v>938</v>
      </c>
      <c r="F362" s="86"/>
      <c r="G362" s="99" t="s">
        <v>979</v>
      </c>
      <c r="H362" s="86" t="s">
        <v>1167</v>
      </c>
      <c r="I362" s="86" t="s">
        <v>942</v>
      </c>
      <c r="J362" s="86"/>
      <c r="K362" s="96">
        <v>4.8700000000379733</v>
      </c>
      <c r="L362" s="99" t="s">
        <v>173</v>
      </c>
      <c r="M362" s="100">
        <v>0.08</v>
      </c>
      <c r="N362" s="100">
        <v>6.3600000000408927E-2</v>
      </c>
      <c r="O362" s="96">
        <v>7120.9</v>
      </c>
      <c r="P362" s="98">
        <v>107.858</v>
      </c>
      <c r="Q362" s="86"/>
      <c r="R362" s="96">
        <v>27.388521507999997</v>
      </c>
      <c r="S362" s="97">
        <v>6.1920869565217385E-6</v>
      </c>
      <c r="T362" s="97">
        <v>2.1748952013262014E-3</v>
      </c>
      <c r="U362" s="97">
        <f>R362/'סכום נכסי הקרן'!$C$42</f>
        <v>6.3863486748016204E-4</v>
      </c>
    </row>
    <row r="363" spans="2:21" s="141" customFormat="1">
      <c r="B363" s="89" t="s">
        <v>1174</v>
      </c>
      <c r="C363" s="86" t="s">
        <v>1175</v>
      </c>
      <c r="D363" s="99" t="s">
        <v>30</v>
      </c>
      <c r="E363" s="99" t="s">
        <v>938</v>
      </c>
      <c r="F363" s="86"/>
      <c r="G363" s="99" t="s">
        <v>940</v>
      </c>
      <c r="H363" s="86" t="s">
        <v>1167</v>
      </c>
      <c r="I363" s="86" t="s">
        <v>942</v>
      </c>
      <c r="J363" s="86"/>
      <c r="K363" s="96">
        <v>3.0299999999947409</v>
      </c>
      <c r="L363" s="99" t="s">
        <v>173</v>
      </c>
      <c r="M363" s="100">
        <v>7.7499999999999999E-2</v>
      </c>
      <c r="N363" s="100">
        <v>5.4599999999894823E-2</v>
      </c>
      <c r="O363" s="96">
        <v>4923.0342149999997</v>
      </c>
      <c r="P363" s="98">
        <v>108.3061</v>
      </c>
      <c r="Q363" s="86"/>
      <c r="R363" s="96">
        <v>19.01372267</v>
      </c>
      <c r="S363" s="97">
        <v>1.025632128125E-5</v>
      </c>
      <c r="T363" s="97">
        <v>1.5098607707703874E-3</v>
      </c>
      <c r="U363" s="97">
        <f>R363/'סכום נכסי הקרן'!$C$42</f>
        <v>4.4335457297733894E-4</v>
      </c>
    </row>
    <row r="364" spans="2:21" s="141" customFormat="1">
      <c r="B364" s="89" t="s">
        <v>1176</v>
      </c>
      <c r="C364" s="86" t="s">
        <v>1177</v>
      </c>
      <c r="D364" s="99" t="s">
        <v>30</v>
      </c>
      <c r="E364" s="99" t="s">
        <v>938</v>
      </c>
      <c r="F364" s="86"/>
      <c r="G364" s="99" t="s">
        <v>1051</v>
      </c>
      <c r="H364" s="86" t="s">
        <v>1178</v>
      </c>
      <c r="I364" s="86"/>
      <c r="J364" s="86"/>
      <c r="K364" s="96">
        <v>8.8400000000131058</v>
      </c>
      <c r="L364" s="99" t="s">
        <v>175</v>
      </c>
      <c r="M364" s="100">
        <v>2.8750000000000001E-2</v>
      </c>
      <c r="N364" s="100">
        <v>2.4499999999904438E-2</v>
      </c>
      <c r="O364" s="96">
        <v>8715.9815999999992</v>
      </c>
      <c r="P364" s="98">
        <v>103.4603</v>
      </c>
      <c r="Q364" s="86"/>
      <c r="R364" s="96">
        <v>36.625797302999999</v>
      </c>
      <c r="S364" s="97">
        <v>8.7159815999999985E-6</v>
      </c>
      <c r="T364" s="97">
        <v>2.9084180676117728E-3</v>
      </c>
      <c r="U364" s="97">
        <f>R364/'סכום נכסי הקרן'!$C$42</f>
        <v>8.5402606344137533E-4</v>
      </c>
    </row>
    <row r="365" spans="2:21" s="141" customFormat="1">
      <c r="B365" s="143"/>
    </row>
    <row r="366" spans="2:21" s="141" customFormat="1">
      <c r="B366" s="143"/>
    </row>
    <row r="367" spans="2:21" s="141" customFormat="1">
      <c r="B367" s="143"/>
    </row>
    <row r="368" spans="2:21" s="141" customFormat="1">
      <c r="B368" s="146" t="s">
        <v>261</v>
      </c>
      <c r="C368" s="142"/>
      <c r="D368" s="142"/>
      <c r="E368" s="142"/>
      <c r="F368" s="142"/>
      <c r="G368" s="142"/>
      <c r="H368" s="142"/>
      <c r="I368" s="142"/>
      <c r="J368" s="142"/>
      <c r="K368" s="142"/>
    </row>
    <row r="369" spans="2:11" s="141" customFormat="1">
      <c r="B369" s="146" t="s">
        <v>121</v>
      </c>
      <c r="C369" s="142"/>
      <c r="D369" s="142"/>
      <c r="E369" s="142"/>
      <c r="F369" s="142"/>
      <c r="G369" s="142"/>
      <c r="H369" s="142"/>
      <c r="I369" s="142"/>
      <c r="J369" s="142"/>
      <c r="K369" s="142"/>
    </row>
    <row r="370" spans="2:11" s="141" customFormat="1">
      <c r="B370" s="146" t="s">
        <v>243</v>
      </c>
      <c r="C370" s="142"/>
      <c r="D370" s="142"/>
      <c r="E370" s="142"/>
      <c r="F370" s="142"/>
      <c r="G370" s="142"/>
      <c r="H370" s="142"/>
      <c r="I370" s="142"/>
      <c r="J370" s="142"/>
      <c r="K370" s="142"/>
    </row>
    <row r="371" spans="2:11" s="141" customFormat="1">
      <c r="B371" s="146" t="s">
        <v>251</v>
      </c>
      <c r="C371" s="142"/>
      <c r="D371" s="142"/>
      <c r="E371" s="142"/>
      <c r="F371" s="142"/>
      <c r="G371" s="142"/>
      <c r="H371" s="142"/>
      <c r="I371" s="142"/>
      <c r="J371" s="142"/>
      <c r="K371" s="142"/>
    </row>
    <row r="372" spans="2:11" s="141" customFormat="1">
      <c r="B372" s="167" t="s">
        <v>257</v>
      </c>
      <c r="C372" s="167"/>
      <c r="D372" s="167"/>
      <c r="E372" s="167"/>
      <c r="F372" s="167"/>
      <c r="G372" s="167"/>
      <c r="H372" s="167"/>
      <c r="I372" s="167"/>
      <c r="J372" s="167"/>
      <c r="K372" s="167"/>
    </row>
    <row r="373" spans="2:11" s="141" customFormat="1">
      <c r="B373" s="143"/>
    </row>
    <row r="374" spans="2:11" s="141" customFormat="1">
      <c r="B374" s="143"/>
    </row>
    <row r="375" spans="2:11" s="141" customFormat="1">
      <c r="B375" s="143"/>
    </row>
    <row r="376" spans="2:11" s="141" customFormat="1">
      <c r="B376" s="143"/>
    </row>
    <row r="377" spans="2:11" s="141" customFormat="1">
      <c r="B377" s="143"/>
    </row>
    <row r="378" spans="2:11" s="141" customFormat="1">
      <c r="B378" s="143"/>
    </row>
    <row r="379" spans="2:11" s="141" customFormat="1">
      <c r="B379" s="143"/>
    </row>
    <row r="380" spans="2:11" s="141" customFormat="1">
      <c r="B380" s="143"/>
    </row>
    <row r="381" spans="2:11" s="141" customFormat="1">
      <c r="B381" s="143"/>
    </row>
    <row r="382" spans="2:11" s="141" customFormat="1">
      <c r="B382" s="143"/>
    </row>
    <row r="383" spans="2:11" s="141" customFormat="1">
      <c r="B383" s="143"/>
    </row>
    <row r="384" spans="2:11" s="141" customFormat="1">
      <c r="B384" s="143"/>
    </row>
    <row r="385" spans="2:6" s="141" customFormat="1">
      <c r="B385" s="143"/>
    </row>
    <row r="386" spans="2:6" s="141" customFormat="1">
      <c r="B386" s="143"/>
    </row>
    <row r="387" spans="2:6" s="141" customFormat="1">
      <c r="B387" s="143"/>
    </row>
    <row r="388" spans="2:6" s="141" customFormat="1">
      <c r="B388" s="143"/>
    </row>
    <row r="389" spans="2:6" s="141" customFormat="1">
      <c r="B389" s="143"/>
    </row>
    <row r="390" spans="2:6" s="141" customFormat="1">
      <c r="B390" s="143"/>
    </row>
    <row r="391" spans="2:6" s="141" customFormat="1">
      <c r="B391" s="143"/>
    </row>
    <row r="392" spans="2:6" s="141" customFormat="1">
      <c r="B392" s="143"/>
    </row>
    <row r="393" spans="2:6" s="141" customFormat="1">
      <c r="B393" s="143"/>
    </row>
    <row r="394" spans="2:6" s="141" customFormat="1">
      <c r="B394" s="143"/>
    </row>
    <row r="395" spans="2:6" s="141" customFormat="1">
      <c r="B395" s="143"/>
    </row>
    <row r="396" spans="2:6" s="141" customFormat="1">
      <c r="B396" s="143"/>
    </row>
    <row r="397" spans="2:6" s="141" customFormat="1">
      <c r="B397" s="143"/>
    </row>
    <row r="398" spans="2:6" s="141" customFormat="1">
      <c r="B398" s="143"/>
    </row>
    <row r="399" spans="2:6">
      <c r="C399" s="1"/>
      <c r="D399" s="1"/>
      <c r="E399" s="1"/>
      <c r="F399" s="1"/>
    </row>
    <row r="400" spans="2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72:K372"/>
  </mergeCells>
  <phoneticPr fontId="3" type="noConversion"/>
  <conditionalFormatting sqref="B12:B364">
    <cfRule type="cellIs" dxfId="12" priority="2" operator="equal">
      <formula>"NR3"</formula>
    </cfRule>
  </conditionalFormatting>
  <conditionalFormatting sqref="B12:B364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70 B372"/>
    <dataValidation type="list" allowBlank="1" showInputMessage="1" showErrorMessage="1" sqref="I12:I35 I37:I371 I373:I828">
      <formula1>$BM$7:$BM$10</formula1>
    </dataValidation>
    <dataValidation type="list" allowBlank="1" showInputMessage="1" showErrorMessage="1" sqref="E12:E35 E37:E371 E373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371 G373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F126" sqref="F126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6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189</v>
      </c>
      <c r="C1" s="80" t="s" vm="1">
        <v>262</v>
      </c>
    </row>
    <row r="2" spans="2:62">
      <c r="B2" s="58" t="s">
        <v>188</v>
      </c>
      <c r="C2" s="80" t="s">
        <v>263</v>
      </c>
    </row>
    <row r="3" spans="2:62">
      <c r="B3" s="58" t="s">
        <v>190</v>
      </c>
      <c r="C3" s="80" t="s">
        <v>264</v>
      </c>
    </row>
    <row r="4" spans="2:62">
      <c r="B4" s="58" t="s">
        <v>191</v>
      </c>
      <c r="C4" s="80">
        <v>9454</v>
      </c>
    </row>
    <row r="6" spans="2:62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BJ6" s="3"/>
    </row>
    <row r="7" spans="2:62" ht="26.25" customHeight="1">
      <c r="B7" s="164" t="s">
        <v>97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F7" s="3"/>
      <c r="BJ7" s="3"/>
    </row>
    <row r="8" spans="2:62" s="3" customFormat="1" ht="78.75">
      <c r="B8" s="23" t="s">
        <v>124</v>
      </c>
      <c r="C8" s="31" t="s">
        <v>48</v>
      </c>
      <c r="D8" s="31" t="s">
        <v>129</v>
      </c>
      <c r="E8" s="31" t="s">
        <v>235</v>
      </c>
      <c r="F8" s="31" t="s">
        <v>126</v>
      </c>
      <c r="G8" s="31" t="s">
        <v>69</v>
      </c>
      <c r="H8" s="31" t="s">
        <v>109</v>
      </c>
      <c r="I8" s="14" t="s">
        <v>245</v>
      </c>
      <c r="J8" s="14" t="s">
        <v>244</v>
      </c>
      <c r="K8" s="31" t="s">
        <v>260</v>
      </c>
      <c r="L8" s="14" t="s">
        <v>66</v>
      </c>
      <c r="M8" s="14" t="s">
        <v>63</v>
      </c>
      <c r="N8" s="14" t="s">
        <v>192</v>
      </c>
      <c r="O8" s="15" t="s">
        <v>194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252</v>
      </c>
      <c r="J9" s="17"/>
      <c r="K9" s="17" t="s">
        <v>248</v>
      </c>
      <c r="L9" s="17" t="s">
        <v>248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40" customFormat="1" ht="18" customHeight="1">
      <c r="B11" s="81" t="s">
        <v>32</v>
      </c>
      <c r="C11" s="82"/>
      <c r="D11" s="82"/>
      <c r="E11" s="82"/>
      <c r="F11" s="82"/>
      <c r="G11" s="82"/>
      <c r="H11" s="82"/>
      <c r="I11" s="90"/>
      <c r="J11" s="92"/>
      <c r="K11" s="90">
        <v>0.92680206500000017</v>
      </c>
      <c r="L11" s="90">
        <v>5081.1846230169995</v>
      </c>
      <c r="M11" s="82"/>
      <c r="N11" s="91">
        <f>L11/$L$11</f>
        <v>1</v>
      </c>
      <c r="O11" s="91">
        <f>L11/'סכום נכסי הקרן'!$C$42</f>
        <v>0.11848108220864899</v>
      </c>
      <c r="BF11" s="141"/>
      <c r="BG11" s="145"/>
      <c r="BH11" s="141"/>
      <c r="BJ11" s="141"/>
    </row>
    <row r="12" spans="2:62" s="141" customFormat="1" ht="20.25">
      <c r="B12" s="83" t="s">
        <v>241</v>
      </c>
      <c r="C12" s="84"/>
      <c r="D12" s="84"/>
      <c r="E12" s="84"/>
      <c r="F12" s="84"/>
      <c r="G12" s="84"/>
      <c r="H12" s="84"/>
      <c r="I12" s="93"/>
      <c r="J12" s="95"/>
      <c r="K12" s="93">
        <v>0.25791223600000002</v>
      </c>
      <c r="L12" s="93">
        <v>3651.6422974629986</v>
      </c>
      <c r="M12" s="84"/>
      <c r="N12" s="94">
        <f t="shared" ref="N12:N41" si="0">L12/$L$11</f>
        <v>0.7186596371487094</v>
      </c>
      <c r="O12" s="94">
        <f>L12/'סכום נכסי הקרן'!$C$42</f>
        <v>8.5147571549054085E-2</v>
      </c>
      <c r="BG12" s="140"/>
    </row>
    <row r="13" spans="2:62" s="141" customFormat="1">
      <c r="B13" s="104" t="s">
        <v>1179</v>
      </c>
      <c r="C13" s="84"/>
      <c r="D13" s="84"/>
      <c r="E13" s="84"/>
      <c r="F13" s="84"/>
      <c r="G13" s="84"/>
      <c r="H13" s="84"/>
      <c r="I13" s="93"/>
      <c r="J13" s="95"/>
      <c r="K13" s="93">
        <v>0.25791223600000002</v>
      </c>
      <c r="L13" s="93">
        <v>2643.4513397159994</v>
      </c>
      <c r="M13" s="84"/>
      <c r="N13" s="94">
        <f t="shared" si="0"/>
        <v>0.52024311963426084</v>
      </c>
      <c r="O13" s="94">
        <f>L13/'סכום נכסי הקרן'!$C$42</f>
        <v>6.1638967825870868E-2</v>
      </c>
    </row>
    <row r="14" spans="2:62" s="141" customFormat="1">
      <c r="B14" s="89" t="s">
        <v>1180</v>
      </c>
      <c r="C14" s="86" t="s">
        <v>1181</v>
      </c>
      <c r="D14" s="99" t="s">
        <v>130</v>
      </c>
      <c r="E14" s="99" t="s">
        <v>352</v>
      </c>
      <c r="F14" s="86" t="s">
        <v>1182</v>
      </c>
      <c r="G14" s="99" t="s">
        <v>200</v>
      </c>
      <c r="H14" s="99" t="s">
        <v>174</v>
      </c>
      <c r="I14" s="96">
        <v>381.42983099999998</v>
      </c>
      <c r="J14" s="98">
        <v>22840</v>
      </c>
      <c r="K14" s="86"/>
      <c r="L14" s="96">
        <v>87.118573544</v>
      </c>
      <c r="M14" s="97">
        <v>7.5155476026499868E-6</v>
      </c>
      <c r="N14" s="97">
        <f t="shared" si="0"/>
        <v>1.7145327321775716E-2</v>
      </c>
      <c r="O14" s="97">
        <f>L14/'סכום נכסי הקרן'!$C$42</f>
        <v>2.0313969359055041E-3</v>
      </c>
    </row>
    <row r="15" spans="2:62" s="141" customFormat="1">
      <c r="B15" s="89" t="s">
        <v>1183</v>
      </c>
      <c r="C15" s="86" t="s">
        <v>1184</v>
      </c>
      <c r="D15" s="99" t="s">
        <v>130</v>
      </c>
      <c r="E15" s="99" t="s">
        <v>352</v>
      </c>
      <c r="F15" s="86">
        <v>29389</v>
      </c>
      <c r="G15" s="99" t="s">
        <v>1040</v>
      </c>
      <c r="H15" s="99" t="s">
        <v>174</v>
      </c>
      <c r="I15" s="96">
        <v>28.060835000000001</v>
      </c>
      <c r="J15" s="98">
        <v>52150</v>
      </c>
      <c r="K15" s="96">
        <v>0.25791223600000002</v>
      </c>
      <c r="L15" s="96">
        <v>14.891637498999998</v>
      </c>
      <c r="M15" s="97">
        <v>2.6318529157262909E-7</v>
      </c>
      <c r="N15" s="97">
        <f t="shared" si="0"/>
        <v>2.9307412746907733E-3</v>
      </c>
      <c r="O15" s="97">
        <f>L15/'סכום נכסי הקרן'!$C$42</f>
        <v>3.4723739789891821E-4</v>
      </c>
    </row>
    <row r="16" spans="2:62" s="141" customFormat="1" ht="20.25">
      <c r="B16" s="89" t="s">
        <v>1185</v>
      </c>
      <c r="C16" s="86" t="s">
        <v>1186</v>
      </c>
      <c r="D16" s="99" t="s">
        <v>130</v>
      </c>
      <c r="E16" s="99" t="s">
        <v>352</v>
      </c>
      <c r="F16" s="86" t="s">
        <v>435</v>
      </c>
      <c r="G16" s="99" t="s">
        <v>402</v>
      </c>
      <c r="H16" s="99" t="s">
        <v>174</v>
      </c>
      <c r="I16" s="96">
        <v>650.25129900000002</v>
      </c>
      <c r="J16" s="98">
        <v>6550</v>
      </c>
      <c r="K16" s="86"/>
      <c r="L16" s="96">
        <v>42.591460054000002</v>
      </c>
      <c r="M16" s="97">
        <v>4.945275805142909E-6</v>
      </c>
      <c r="N16" s="97">
        <f t="shared" si="0"/>
        <v>8.3821910074015245E-3</v>
      </c>
      <c r="O16" s="97">
        <f>L16/'סכום נכסי הקרן'!$C$42</f>
        <v>9.9313106183653846E-4</v>
      </c>
      <c r="BF16" s="140"/>
    </row>
    <row r="17" spans="2:15" s="141" customFormat="1">
      <c r="B17" s="89" t="s">
        <v>1187</v>
      </c>
      <c r="C17" s="86" t="s">
        <v>1188</v>
      </c>
      <c r="D17" s="99" t="s">
        <v>130</v>
      </c>
      <c r="E17" s="99" t="s">
        <v>352</v>
      </c>
      <c r="F17" s="86" t="s">
        <v>736</v>
      </c>
      <c r="G17" s="99" t="s">
        <v>737</v>
      </c>
      <c r="H17" s="99" t="s">
        <v>174</v>
      </c>
      <c r="I17" s="96">
        <v>218.28110000000001</v>
      </c>
      <c r="J17" s="98">
        <v>53780</v>
      </c>
      <c r="K17" s="86"/>
      <c r="L17" s="96">
        <v>117.391575741</v>
      </c>
      <c r="M17" s="97">
        <v>4.9427243082151233E-6</v>
      </c>
      <c r="N17" s="97">
        <f t="shared" si="0"/>
        <v>2.3103190387775693E-2</v>
      </c>
      <c r="O17" s="97">
        <f>L17/'סכום נכסי הקרן'!$C$42</f>
        <v>2.7372909996161206E-3</v>
      </c>
    </row>
    <row r="18" spans="2:15" s="141" customFormat="1">
      <c r="B18" s="89" t="s">
        <v>1189</v>
      </c>
      <c r="C18" s="86" t="s">
        <v>1190</v>
      </c>
      <c r="D18" s="99" t="s">
        <v>130</v>
      </c>
      <c r="E18" s="99" t="s">
        <v>352</v>
      </c>
      <c r="F18" s="86" t="s">
        <v>441</v>
      </c>
      <c r="G18" s="99" t="s">
        <v>402</v>
      </c>
      <c r="H18" s="99" t="s">
        <v>174</v>
      </c>
      <c r="I18" s="96">
        <v>1613.950601</v>
      </c>
      <c r="J18" s="98">
        <v>2387</v>
      </c>
      <c r="K18" s="86"/>
      <c r="L18" s="96">
        <v>38.525000835999997</v>
      </c>
      <c r="M18" s="97">
        <v>4.4813912211262717E-6</v>
      </c>
      <c r="N18" s="97">
        <f t="shared" si="0"/>
        <v>7.5818935335448265E-3</v>
      </c>
      <c r="O18" s="97">
        <f>L18/'סכום נכסי הקרן'!$C$42</f>
        <v>8.983109510451487E-4</v>
      </c>
    </row>
    <row r="19" spans="2:15" s="141" customFormat="1">
      <c r="B19" s="89" t="s">
        <v>1191</v>
      </c>
      <c r="C19" s="86" t="s">
        <v>1192</v>
      </c>
      <c r="D19" s="99" t="s">
        <v>130</v>
      </c>
      <c r="E19" s="99" t="s">
        <v>352</v>
      </c>
      <c r="F19" s="86" t="s">
        <v>1193</v>
      </c>
      <c r="G19" s="99" t="s">
        <v>928</v>
      </c>
      <c r="H19" s="99" t="s">
        <v>174</v>
      </c>
      <c r="I19" s="96">
        <v>98.100121000000001</v>
      </c>
      <c r="J19" s="98">
        <v>3841</v>
      </c>
      <c r="K19" s="86"/>
      <c r="L19" s="96">
        <v>3.7680256479999996</v>
      </c>
      <c r="M19" s="97">
        <v>6.3981023786556547E-7</v>
      </c>
      <c r="N19" s="97">
        <f t="shared" si="0"/>
        <v>7.415644042791541E-4</v>
      </c>
      <c r="O19" s="97">
        <f>L19/'סכום נכסי הקרן'!$C$42</f>
        <v>8.7861353146406274E-5</v>
      </c>
    </row>
    <row r="20" spans="2:15" s="141" customFormat="1">
      <c r="B20" s="89" t="s">
        <v>1194</v>
      </c>
      <c r="C20" s="86" t="s">
        <v>1195</v>
      </c>
      <c r="D20" s="99" t="s">
        <v>130</v>
      </c>
      <c r="E20" s="99" t="s">
        <v>352</v>
      </c>
      <c r="F20" s="86" t="s">
        <v>450</v>
      </c>
      <c r="G20" s="99" t="s">
        <v>451</v>
      </c>
      <c r="H20" s="99" t="s">
        <v>174</v>
      </c>
      <c r="I20" s="96">
        <v>25442.623788000001</v>
      </c>
      <c r="J20" s="98">
        <v>270.89999999999998</v>
      </c>
      <c r="K20" s="86"/>
      <c r="L20" s="96">
        <v>68.924067840999996</v>
      </c>
      <c r="M20" s="97">
        <v>9.2000559975403348E-6</v>
      </c>
      <c r="N20" s="97">
        <f t="shared" si="0"/>
        <v>1.3564566721072164E-2</v>
      </c>
      <c r="O20" s="97">
        <f>L20/'סכום נכסי הקרן'!$C$42</f>
        <v>1.6071445448040552E-3</v>
      </c>
    </row>
    <row r="21" spans="2:15" s="141" customFormat="1">
      <c r="B21" s="89" t="s">
        <v>1196</v>
      </c>
      <c r="C21" s="86" t="s">
        <v>1197</v>
      </c>
      <c r="D21" s="99" t="s">
        <v>130</v>
      </c>
      <c r="E21" s="99" t="s">
        <v>352</v>
      </c>
      <c r="F21" s="86" t="s">
        <v>397</v>
      </c>
      <c r="G21" s="99" t="s">
        <v>360</v>
      </c>
      <c r="H21" s="99" t="s">
        <v>174</v>
      </c>
      <c r="I21" s="96">
        <v>643.21998599999995</v>
      </c>
      <c r="J21" s="98">
        <v>8960</v>
      </c>
      <c r="K21" s="86"/>
      <c r="L21" s="96">
        <v>57.632510718999995</v>
      </c>
      <c r="M21" s="97">
        <v>6.4110408607432025E-6</v>
      </c>
      <c r="N21" s="97">
        <f t="shared" si="0"/>
        <v>1.1342337465545617E-2</v>
      </c>
      <c r="O21" s="97">
        <f>L21/'סכום נכסי הקרן'!$C$42</f>
        <v>1.3438524176935497E-3</v>
      </c>
    </row>
    <row r="22" spans="2:15" s="141" customFormat="1">
      <c r="B22" s="89" t="s">
        <v>1198</v>
      </c>
      <c r="C22" s="86" t="s">
        <v>1199</v>
      </c>
      <c r="D22" s="99" t="s">
        <v>130</v>
      </c>
      <c r="E22" s="99" t="s">
        <v>352</v>
      </c>
      <c r="F22" s="86" t="s">
        <v>689</v>
      </c>
      <c r="G22" s="99" t="s">
        <v>616</v>
      </c>
      <c r="H22" s="99" t="s">
        <v>174</v>
      </c>
      <c r="I22" s="96">
        <v>11077.777859</v>
      </c>
      <c r="J22" s="98">
        <v>183</v>
      </c>
      <c r="K22" s="86"/>
      <c r="L22" s="96">
        <v>20.272333482999997</v>
      </c>
      <c r="M22" s="97">
        <v>3.4561340519976691E-6</v>
      </c>
      <c r="N22" s="97">
        <f t="shared" si="0"/>
        <v>3.9896864583840123E-3</v>
      </c>
      <c r="O22" s="97">
        <f>L22/'סכום נכסי הקרן'!$C$42</f>
        <v>4.7270236926252982E-4</v>
      </c>
    </row>
    <row r="23" spans="2:15" s="141" customFormat="1">
      <c r="B23" s="89" t="s">
        <v>1200</v>
      </c>
      <c r="C23" s="86" t="s">
        <v>1201</v>
      </c>
      <c r="D23" s="99" t="s">
        <v>130</v>
      </c>
      <c r="E23" s="99" t="s">
        <v>352</v>
      </c>
      <c r="F23" s="86" t="s">
        <v>470</v>
      </c>
      <c r="G23" s="99" t="s">
        <v>360</v>
      </c>
      <c r="H23" s="99" t="s">
        <v>174</v>
      </c>
      <c r="I23" s="96">
        <v>8088.2424600000004</v>
      </c>
      <c r="J23" s="98">
        <v>1457</v>
      </c>
      <c r="K23" s="86"/>
      <c r="L23" s="96">
        <v>117.84569264700002</v>
      </c>
      <c r="M23" s="97">
        <v>6.9485604665910581E-6</v>
      </c>
      <c r="N23" s="97">
        <f t="shared" si="0"/>
        <v>2.3192562638479384E-2</v>
      </c>
      <c r="O23" s="97">
        <f>L23/'סכום נכסי הקרן'!$C$42</f>
        <v>2.7478799205989169E-3</v>
      </c>
    </row>
    <row r="24" spans="2:15" s="141" customFormat="1">
      <c r="B24" s="89" t="s">
        <v>1202</v>
      </c>
      <c r="C24" s="86" t="s">
        <v>1203</v>
      </c>
      <c r="D24" s="99" t="s">
        <v>130</v>
      </c>
      <c r="E24" s="99" t="s">
        <v>352</v>
      </c>
      <c r="F24" s="86" t="s">
        <v>1204</v>
      </c>
      <c r="G24" s="99" t="s">
        <v>928</v>
      </c>
      <c r="H24" s="99" t="s">
        <v>174</v>
      </c>
      <c r="I24" s="96">
        <v>13038.736480999998</v>
      </c>
      <c r="J24" s="98">
        <v>1059</v>
      </c>
      <c r="K24" s="86"/>
      <c r="L24" s="96">
        <v>138.080219341</v>
      </c>
      <c r="M24" s="97">
        <v>1.1108002464930811E-5</v>
      </c>
      <c r="N24" s="97">
        <f t="shared" si="0"/>
        <v>2.7174808550651249E-2</v>
      </c>
      <c r="O24" s="97">
        <f>L24/'סכום נכסי הקרן'!$C$42</f>
        <v>3.2197007258940079E-3</v>
      </c>
    </row>
    <row r="25" spans="2:15" s="141" customFormat="1">
      <c r="B25" s="89" t="s">
        <v>1205</v>
      </c>
      <c r="C25" s="86" t="s">
        <v>1206</v>
      </c>
      <c r="D25" s="99" t="s">
        <v>130</v>
      </c>
      <c r="E25" s="99" t="s">
        <v>352</v>
      </c>
      <c r="F25" s="86" t="s">
        <v>621</v>
      </c>
      <c r="G25" s="99" t="s">
        <v>483</v>
      </c>
      <c r="H25" s="99" t="s">
        <v>174</v>
      </c>
      <c r="I25" s="96">
        <v>1818.7971259999999</v>
      </c>
      <c r="J25" s="98">
        <v>2180</v>
      </c>
      <c r="K25" s="86"/>
      <c r="L25" s="96">
        <v>39.649777343000004</v>
      </c>
      <c r="M25" s="97">
        <v>7.1013513707943169E-6</v>
      </c>
      <c r="N25" s="97">
        <f t="shared" si="0"/>
        <v>7.8032546118069583E-3</v>
      </c>
      <c r="O25" s="97">
        <f>L25/'סכום נכסי הקרן'!$C$42</f>
        <v>9.2453805115651959E-4</v>
      </c>
    </row>
    <row r="26" spans="2:15" s="141" customFormat="1">
      <c r="B26" s="89" t="s">
        <v>1207</v>
      </c>
      <c r="C26" s="86" t="s">
        <v>1208</v>
      </c>
      <c r="D26" s="99" t="s">
        <v>130</v>
      </c>
      <c r="E26" s="99" t="s">
        <v>352</v>
      </c>
      <c r="F26" s="86" t="s">
        <v>482</v>
      </c>
      <c r="G26" s="99" t="s">
        <v>483</v>
      </c>
      <c r="H26" s="99" t="s">
        <v>174</v>
      </c>
      <c r="I26" s="96">
        <v>1560.6790030000002</v>
      </c>
      <c r="J26" s="98">
        <v>2716</v>
      </c>
      <c r="K26" s="86"/>
      <c r="L26" s="96">
        <v>42.388041713</v>
      </c>
      <c r="M26" s="97">
        <v>7.2800071628360343E-6</v>
      </c>
      <c r="N26" s="97">
        <f t="shared" si="0"/>
        <v>8.3421573624757831E-3</v>
      </c>
      <c r="O26" s="97">
        <f>L26/'סכום נכסי הקרן'!$C$42</f>
        <v>9.8838783226097961E-4</v>
      </c>
    </row>
    <row r="27" spans="2:15" s="141" customFormat="1">
      <c r="B27" s="89" t="s">
        <v>1209</v>
      </c>
      <c r="C27" s="86" t="s">
        <v>1210</v>
      </c>
      <c r="D27" s="99" t="s">
        <v>130</v>
      </c>
      <c r="E27" s="99" t="s">
        <v>352</v>
      </c>
      <c r="F27" s="86" t="s">
        <v>1211</v>
      </c>
      <c r="G27" s="99" t="s">
        <v>1212</v>
      </c>
      <c r="H27" s="99" t="s">
        <v>174</v>
      </c>
      <c r="I27" s="96">
        <v>322.18957499999999</v>
      </c>
      <c r="J27" s="98">
        <v>5749</v>
      </c>
      <c r="K27" s="86"/>
      <c r="L27" s="96">
        <v>18.522678632999998</v>
      </c>
      <c r="M27" s="97">
        <v>3.0313381637416457E-6</v>
      </c>
      <c r="N27" s="97">
        <f t="shared" si="0"/>
        <v>3.6453465101612447E-3</v>
      </c>
      <c r="O27" s="97">
        <f>L27/'סכום נכסי הקרן'!$C$42</f>
        <v>4.319045995494261E-4</v>
      </c>
    </row>
    <row r="28" spans="2:15" s="141" customFormat="1">
      <c r="B28" s="89" t="s">
        <v>1213</v>
      </c>
      <c r="C28" s="86" t="s">
        <v>1214</v>
      </c>
      <c r="D28" s="99" t="s">
        <v>130</v>
      </c>
      <c r="E28" s="99" t="s">
        <v>352</v>
      </c>
      <c r="F28" s="86" t="s">
        <v>1215</v>
      </c>
      <c r="G28" s="99" t="s">
        <v>1216</v>
      </c>
      <c r="H28" s="99" t="s">
        <v>174</v>
      </c>
      <c r="I28" s="96">
        <v>768.75989700000002</v>
      </c>
      <c r="J28" s="98">
        <v>3394</v>
      </c>
      <c r="K28" s="86"/>
      <c r="L28" s="96">
        <v>26.091710900999999</v>
      </c>
      <c r="M28" s="97">
        <v>7.0369326773422697E-7</v>
      </c>
      <c r="N28" s="97">
        <f t="shared" si="0"/>
        <v>5.1349661224291054E-3</v>
      </c>
      <c r="O28" s="97">
        <f>L28/'סכום נכסי הקרן'!$C$42</f>
        <v>6.0839634329015041E-4</v>
      </c>
    </row>
    <row r="29" spans="2:15" s="141" customFormat="1">
      <c r="B29" s="89" t="s">
        <v>1217</v>
      </c>
      <c r="C29" s="86" t="s">
        <v>1218</v>
      </c>
      <c r="D29" s="99" t="s">
        <v>130</v>
      </c>
      <c r="E29" s="99" t="s">
        <v>352</v>
      </c>
      <c r="F29" s="86" t="s">
        <v>927</v>
      </c>
      <c r="G29" s="99" t="s">
        <v>928</v>
      </c>
      <c r="H29" s="99" t="s">
        <v>174</v>
      </c>
      <c r="I29" s="96">
        <v>165550.15802500001</v>
      </c>
      <c r="J29" s="98">
        <v>75.900000000000006</v>
      </c>
      <c r="K29" s="86"/>
      <c r="L29" s="96">
        <v>125.652569942</v>
      </c>
      <c r="M29" s="97">
        <v>3.1953851739920195E-5</v>
      </c>
      <c r="N29" s="97">
        <f t="shared" si="0"/>
        <v>2.4728991222403695E-2</v>
      </c>
      <c r="O29" s="97">
        <f>L29/'סכום נכסי הקרן'!$C$42</f>
        <v>2.9299176419585711E-3</v>
      </c>
    </row>
    <row r="30" spans="2:15" s="141" customFormat="1">
      <c r="B30" s="89" t="s">
        <v>1219</v>
      </c>
      <c r="C30" s="86" t="s">
        <v>1220</v>
      </c>
      <c r="D30" s="99" t="s">
        <v>130</v>
      </c>
      <c r="E30" s="99" t="s">
        <v>352</v>
      </c>
      <c r="F30" s="86" t="s">
        <v>781</v>
      </c>
      <c r="G30" s="99" t="s">
        <v>531</v>
      </c>
      <c r="H30" s="99" t="s">
        <v>174</v>
      </c>
      <c r="I30" s="96">
        <v>8798.5440350000008</v>
      </c>
      <c r="J30" s="98">
        <v>1907</v>
      </c>
      <c r="K30" s="86"/>
      <c r="L30" s="96">
        <v>167.78823474200001</v>
      </c>
      <c r="M30" s="97">
        <v>6.8722456865845492E-6</v>
      </c>
      <c r="N30" s="97">
        <f t="shared" si="0"/>
        <v>3.3021479672662286E-2</v>
      </c>
      <c r="O30" s="97">
        <f>L30/'סכום נכסי הקרן'!$C$42</f>
        <v>3.9124206477479315E-3</v>
      </c>
    </row>
    <row r="31" spans="2:15" s="141" customFormat="1">
      <c r="B31" s="89" t="s">
        <v>1221</v>
      </c>
      <c r="C31" s="86" t="s">
        <v>1222</v>
      </c>
      <c r="D31" s="99" t="s">
        <v>130</v>
      </c>
      <c r="E31" s="99" t="s">
        <v>352</v>
      </c>
      <c r="F31" s="86" t="s">
        <v>359</v>
      </c>
      <c r="G31" s="99" t="s">
        <v>360</v>
      </c>
      <c r="H31" s="99" t="s">
        <v>174</v>
      </c>
      <c r="I31" s="96">
        <v>13347.638730999999</v>
      </c>
      <c r="J31" s="98">
        <v>2530</v>
      </c>
      <c r="K31" s="86"/>
      <c r="L31" s="96">
        <v>337.69525989200008</v>
      </c>
      <c r="M31" s="97">
        <v>8.9673466590555828E-6</v>
      </c>
      <c r="N31" s="97">
        <f t="shared" si="0"/>
        <v>6.6459946832534186E-2</v>
      </c>
      <c r="O31" s="97">
        <f>L31/'סכום נכסי הקרן'!$C$42</f>
        <v>7.8742464242479247E-3</v>
      </c>
    </row>
    <row r="32" spans="2:15" s="141" customFormat="1">
      <c r="B32" s="89" t="s">
        <v>1223</v>
      </c>
      <c r="C32" s="86" t="s">
        <v>1224</v>
      </c>
      <c r="D32" s="99" t="s">
        <v>130</v>
      </c>
      <c r="E32" s="99" t="s">
        <v>352</v>
      </c>
      <c r="F32" s="86" t="s">
        <v>365</v>
      </c>
      <c r="G32" s="99" t="s">
        <v>360</v>
      </c>
      <c r="H32" s="99" t="s">
        <v>174</v>
      </c>
      <c r="I32" s="96">
        <v>2209.7437260000002</v>
      </c>
      <c r="J32" s="98">
        <v>8200</v>
      </c>
      <c r="K32" s="86"/>
      <c r="L32" s="96">
        <v>181.19898551599999</v>
      </c>
      <c r="M32" s="97">
        <v>9.4260046425086905E-6</v>
      </c>
      <c r="N32" s="97">
        <f t="shared" si="0"/>
        <v>3.5660775775632307E-2</v>
      </c>
      <c r="O32" s="97">
        <f>L32/'סכום נכסי הקרן'!$C$42</f>
        <v>4.2251273062968893E-3</v>
      </c>
    </row>
    <row r="33" spans="2:15" s="141" customFormat="1">
      <c r="B33" s="89" t="s">
        <v>1225</v>
      </c>
      <c r="C33" s="86" t="s">
        <v>1226</v>
      </c>
      <c r="D33" s="99" t="s">
        <v>130</v>
      </c>
      <c r="E33" s="99" t="s">
        <v>352</v>
      </c>
      <c r="F33" s="86" t="s">
        <v>505</v>
      </c>
      <c r="G33" s="99" t="s">
        <v>402</v>
      </c>
      <c r="H33" s="99" t="s">
        <v>174</v>
      </c>
      <c r="I33" s="96">
        <v>389.42201499999993</v>
      </c>
      <c r="J33" s="98">
        <v>19400</v>
      </c>
      <c r="K33" s="86"/>
      <c r="L33" s="96">
        <v>75.547871002999997</v>
      </c>
      <c r="M33" s="97">
        <v>8.6882306519423381E-6</v>
      </c>
      <c r="N33" s="97">
        <f t="shared" si="0"/>
        <v>1.4868160991588367E-2</v>
      </c>
      <c r="O33" s="97">
        <f>L33/'סכום נכסי הקרן'!$C$42</f>
        <v>1.7615958047358094E-3</v>
      </c>
    </row>
    <row r="34" spans="2:15" s="141" customFormat="1">
      <c r="B34" s="89" t="s">
        <v>1227</v>
      </c>
      <c r="C34" s="86" t="s">
        <v>1228</v>
      </c>
      <c r="D34" s="99" t="s">
        <v>130</v>
      </c>
      <c r="E34" s="99" t="s">
        <v>352</v>
      </c>
      <c r="F34" s="86" t="s">
        <v>1229</v>
      </c>
      <c r="G34" s="99" t="s">
        <v>202</v>
      </c>
      <c r="H34" s="99" t="s">
        <v>174</v>
      </c>
      <c r="I34" s="96">
        <v>68.523590999999996</v>
      </c>
      <c r="J34" s="98">
        <v>49460</v>
      </c>
      <c r="K34" s="86"/>
      <c r="L34" s="96">
        <v>33.891768059</v>
      </c>
      <c r="M34" s="97">
        <v>1.1005289505453315E-6</v>
      </c>
      <c r="N34" s="97">
        <f t="shared" si="0"/>
        <v>6.6700524727000485E-3</v>
      </c>
      <c r="O34" s="97">
        <f>L34/'סכום נכסי הקרן'!$C$42</f>
        <v>7.902750353539768E-4</v>
      </c>
    </row>
    <row r="35" spans="2:15" s="141" customFormat="1">
      <c r="B35" s="89" t="s">
        <v>1230</v>
      </c>
      <c r="C35" s="86" t="s">
        <v>1231</v>
      </c>
      <c r="D35" s="99" t="s">
        <v>130</v>
      </c>
      <c r="E35" s="99" t="s">
        <v>352</v>
      </c>
      <c r="F35" s="86" t="s">
        <v>386</v>
      </c>
      <c r="G35" s="99" t="s">
        <v>360</v>
      </c>
      <c r="H35" s="99" t="s">
        <v>174</v>
      </c>
      <c r="I35" s="96">
        <v>12371.142184999999</v>
      </c>
      <c r="J35" s="98">
        <v>2642</v>
      </c>
      <c r="K35" s="86"/>
      <c r="L35" s="96">
        <v>326.84557652699999</v>
      </c>
      <c r="M35" s="97">
        <v>9.2656060598880699E-6</v>
      </c>
      <c r="N35" s="97">
        <f t="shared" si="0"/>
        <v>6.4324680320891878E-2</v>
      </c>
      <c r="O35" s="97">
        <f>L35/'סכום נכסי הקרן'!$C$42</f>
        <v>7.6212577371446554E-3</v>
      </c>
    </row>
    <row r="36" spans="2:15" s="141" customFormat="1">
      <c r="B36" s="89" t="s">
        <v>1232</v>
      </c>
      <c r="C36" s="86" t="s">
        <v>1233</v>
      </c>
      <c r="D36" s="99" t="s">
        <v>130</v>
      </c>
      <c r="E36" s="99" t="s">
        <v>352</v>
      </c>
      <c r="F36" s="86" t="s">
        <v>615</v>
      </c>
      <c r="G36" s="99" t="s">
        <v>616</v>
      </c>
      <c r="H36" s="99" t="s">
        <v>174</v>
      </c>
      <c r="I36" s="96">
        <v>186.788523</v>
      </c>
      <c r="J36" s="98">
        <v>50300</v>
      </c>
      <c r="K36" s="86"/>
      <c r="L36" s="96">
        <v>93.954626868000005</v>
      </c>
      <c r="M36" s="97">
        <v>1.8371750124911972E-5</v>
      </c>
      <c r="N36" s="97">
        <f t="shared" si="0"/>
        <v>1.8490693379335149E-2</v>
      </c>
      <c r="O36" s="97">
        <f>L36/'סכום נכסי הקרן'!$C$42</f>
        <v>2.1907973623719293E-3</v>
      </c>
    </row>
    <row r="37" spans="2:15" s="141" customFormat="1">
      <c r="B37" s="89" t="s">
        <v>1234</v>
      </c>
      <c r="C37" s="86" t="s">
        <v>1235</v>
      </c>
      <c r="D37" s="99" t="s">
        <v>130</v>
      </c>
      <c r="E37" s="99" t="s">
        <v>352</v>
      </c>
      <c r="F37" s="86" t="s">
        <v>1236</v>
      </c>
      <c r="G37" s="99" t="s">
        <v>1216</v>
      </c>
      <c r="H37" s="99" t="s">
        <v>174</v>
      </c>
      <c r="I37" s="96">
        <v>197.71063000000001</v>
      </c>
      <c r="J37" s="98">
        <v>17190</v>
      </c>
      <c r="K37" s="86"/>
      <c r="L37" s="96">
        <v>33.986457227999999</v>
      </c>
      <c r="M37" s="97">
        <v>1.4545631020547605E-6</v>
      </c>
      <c r="N37" s="97">
        <f t="shared" si="0"/>
        <v>6.688687727276525E-3</v>
      </c>
      <c r="O37" s="97">
        <f>L37/'סכום נכסי הקרן'!$C$42</f>
        <v>7.9248296048343146E-4</v>
      </c>
    </row>
    <row r="38" spans="2:15" s="141" customFormat="1">
      <c r="B38" s="89" t="s">
        <v>1237</v>
      </c>
      <c r="C38" s="86" t="s">
        <v>1238</v>
      </c>
      <c r="D38" s="99" t="s">
        <v>130</v>
      </c>
      <c r="E38" s="99" t="s">
        <v>352</v>
      </c>
      <c r="F38" s="86" t="s">
        <v>418</v>
      </c>
      <c r="G38" s="99" t="s">
        <v>402</v>
      </c>
      <c r="H38" s="99" t="s">
        <v>174</v>
      </c>
      <c r="I38" s="96">
        <v>895.21549600000003</v>
      </c>
      <c r="J38" s="98">
        <v>23800</v>
      </c>
      <c r="K38" s="86"/>
      <c r="L38" s="96">
        <v>213.06128799999999</v>
      </c>
      <c r="M38" s="97">
        <v>7.3818349314388494E-6</v>
      </c>
      <c r="N38" s="97">
        <f t="shared" si="0"/>
        <v>4.1931420290233994E-2</v>
      </c>
      <c r="O38" s="97">
        <f>L38/'סכום נכסי הקרן'!$C$42</f>
        <v>4.9680800545326264E-3</v>
      </c>
    </row>
    <row r="39" spans="2:15" s="141" customFormat="1">
      <c r="B39" s="89" t="s">
        <v>1239</v>
      </c>
      <c r="C39" s="86" t="s">
        <v>1240</v>
      </c>
      <c r="D39" s="99" t="s">
        <v>130</v>
      </c>
      <c r="E39" s="99" t="s">
        <v>352</v>
      </c>
      <c r="F39" s="86" t="s">
        <v>793</v>
      </c>
      <c r="G39" s="99" t="s">
        <v>161</v>
      </c>
      <c r="H39" s="99" t="s">
        <v>174</v>
      </c>
      <c r="I39" s="96">
        <v>2524.6121750000002</v>
      </c>
      <c r="J39" s="98">
        <v>2385</v>
      </c>
      <c r="K39" s="86"/>
      <c r="L39" s="96">
        <v>60.212000384999996</v>
      </c>
      <c r="M39" s="97">
        <v>1.0600647328350794E-5</v>
      </c>
      <c r="N39" s="97">
        <f t="shared" si="0"/>
        <v>1.1849992639954218E-2</v>
      </c>
      <c r="O39" s="97">
        <f>L39/'סכום נכסי הקרן'!$C$42</f>
        <v>1.4039999521463012E-3</v>
      </c>
    </row>
    <row r="40" spans="2:15" s="141" customFormat="1">
      <c r="B40" s="89" t="s">
        <v>1241</v>
      </c>
      <c r="C40" s="86" t="s">
        <v>1242</v>
      </c>
      <c r="D40" s="99" t="s">
        <v>130</v>
      </c>
      <c r="E40" s="99" t="s">
        <v>352</v>
      </c>
      <c r="F40" s="86" t="s">
        <v>753</v>
      </c>
      <c r="G40" s="99" t="s">
        <v>754</v>
      </c>
      <c r="H40" s="99" t="s">
        <v>174</v>
      </c>
      <c r="I40" s="96">
        <v>1073.252475</v>
      </c>
      <c r="J40" s="98">
        <v>10290</v>
      </c>
      <c r="K40" s="86"/>
      <c r="L40" s="96">
        <v>110.43767965000001</v>
      </c>
      <c r="M40" s="97">
        <v>9.284714550641485E-6</v>
      </c>
      <c r="N40" s="97">
        <f t="shared" si="0"/>
        <v>2.1734632343358276E-2</v>
      </c>
      <c r="O40" s="97">
        <f>L40/'סכום נכסי הקרן'!$C$42</f>
        <v>2.575142761448193E-3</v>
      </c>
    </row>
    <row r="41" spans="2:15" s="141" customFormat="1">
      <c r="B41" s="89" t="s">
        <v>1243</v>
      </c>
      <c r="C41" s="86" t="s">
        <v>1244</v>
      </c>
      <c r="D41" s="99" t="s">
        <v>130</v>
      </c>
      <c r="E41" s="99" t="s">
        <v>352</v>
      </c>
      <c r="F41" s="86" t="s">
        <v>893</v>
      </c>
      <c r="G41" s="99" t="s">
        <v>894</v>
      </c>
      <c r="H41" s="99" t="s">
        <v>174</v>
      </c>
      <c r="I41" s="96">
        <v>3715.1438410000001</v>
      </c>
      <c r="J41" s="98">
        <v>1332</v>
      </c>
      <c r="K41" s="86"/>
      <c r="L41" s="96">
        <v>49.485715960999997</v>
      </c>
      <c r="M41" s="97">
        <v>1.0473129866086895E-5</v>
      </c>
      <c r="N41" s="97">
        <f t="shared" si="0"/>
        <v>9.739011595216826E-3</v>
      </c>
      <c r="O41" s="97">
        <f>L41/'סכום נכסי הקרן'!$C$42</f>
        <v>1.1538886334438705E-3</v>
      </c>
    </row>
    <row r="42" spans="2:15" s="141" customFormat="1">
      <c r="B42" s="85"/>
      <c r="C42" s="86"/>
      <c r="D42" s="86"/>
      <c r="E42" s="86"/>
      <c r="F42" s="86"/>
      <c r="G42" s="86"/>
      <c r="H42" s="86"/>
      <c r="I42" s="96"/>
      <c r="J42" s="98"/>
      <c r="K42" s="86"/>
      <c r="L42" s="86"/>
      <c r="M42" s="86"/>
      <c r="N42" s="97"/>
      <c r="O42" s="86"/>
    </row>
    <row r="43" spans="2:15" s="141" customFormat="1">
      <c r="B43" s="104" t="s">
        <v>1245</v>
      </c>
      <c r="C43" s="84"/>
      <c r="D43" s="84"/>
      <c r="E43" s="84"/>
      <c r="F43" s="84"/>
      <c r="G43" s="84"/>
      <c r="H43" s="84"/>
      <c r="I43" s="93"/>
      <c r="J43" s="95"/>
      <c r="K43" s="84"/>
      <c r="L43" s="93">
        <v>887.99193393500013</v>
      </c>
      <c r="M43" s="84"/>
      <c r="N43" s="94">
        <f t="shared" ref="N43:N81" si="1">L43/$L$11</f>
        <v>0.17476080871230906</v>
      </c>
      <c r="O43" s="94">
        <f>L43/'סכום נכסי הקרן'!$C$42</f>
        <v>2.0705849743893071E-2</v>
      </c>
    </row>
    <row r="44" spans="2:15" s="141" customFormat="1">
      <c r="B44" s="89" t="s">
        <v>1246</v>
      </c>
      <c r="C44" s="86" t="s">
        <v>1247</v>
      </c>
      <c r="D44" s="99" t="s">
        <v>130</v>
      </c>
      <c r="E44" s="99" t="s">
        <v>352</v>
      </c>
      <c r="F44" s="86" t="s">
        <v>1248</v>
      </c>
      <c r="G44" s="99" t="s">
        <v>1249</v>
      </c>
      <c r="H44" s="99" t="s">
        <v>174</v>
      </c>
      <c r="I44" s="96">
        <v>4907.9868539999998</v>
      </c>
      <c r="J44" s="98">
        <v>370</v>
      </c>
      <c r="K44" s="86"/>
      <c r="L44" s="96">
        <v>18.159551359000002</v>
      </c>
      <c r="M44" s="97">
        <v>1.6533623598694166E-5</v>
      </c>
      <c r="N44" s="97">
        <f t="shared" si="1"/>
        <v>3.5738814285038918E-3</v>
      </c>
      <c r="O44" s="97">
        <f>L44/'סכום נכסי הקרן'!$C$42</f>
        <v>4.2343733933453343E-4</v>
      </c>
    </row>
    <row r="45" spans="2:15" s="141" customFormat="1">
      <c r="B45" s="89" t="s">
        <v>1250</v>
      </c>
      <c r="C45" s="86" t="s">
        <v>1251</v>
      </c>
      <c r="D45" s="99" t="s">
        <v>130</v>
      </c>
      <c r="E45" s="99" t="s">
        <v>352</v>
      </c>
      <c r="F45" s="86" t="s">
        <v>910</v>
      </c>
      <c r="G45" s="99" t="s">
        <v>616</v>
      </c>
      <c r="H45" s="99" t="s">
        <v>174</v>
      </c>
      <c r="I45" s="96">
        <v>2277.7562119999998</v>
      </c>
      <c r="J45" s="98">
        <v>2944</v>
      </c>
      <c r="K45" s="86"/>
      <c r="L45" s="96">
        <v>67.057142869999993</v>
      </c>
      <c r="M45" s="97">
        <v>1.6617968026875954E-5</v>
      </c>
      <c r="N45" s="97">
        <f t="shared" si="1"/>
        <v>1.3197147485301213E-2</v>
      </c>
      <c r="O45" s="97">
        <f>L45/'סכום נכסי הקרן'!$C$42</f>
        <v>1.5636123161256383E-3</v>
      </c>
    </row>
    <row r="46" spans="2:15" s="141" customFormat="1">
      <c r="B46" s="89" t="s">
        <v>1252</v>
      </c>
      <c r="C46" s="86" t="s">
        <v>1253</v>
      </c>
      <c r="D46" s="99" t="s">
        <v>130</v>
      </c>
      <c r="E46" s="99" t="s">
        <v>352</v>
      </c>
      <c r="F46" s="86" t="s">
        <v>679</v>
      </c>
      <c r="G46" s="99" t="s">
        <v>680</v>
      </c>
      <c r="H46" s="99" t="s">
        <v>174</v>
      </c>
      <c r="I46" s="96">
        <v>2108.9355860000001</v>
      </c>
      <c r="J46" s="98">
        <v>489.4</v>
      </c>
      <c r="K46" s="86"/>
      <c r="L46" s="96">
        <v>10.321130756000001</v>
      </c>
      <c r="M46" s="97">
        <v>1.0007271109529977E-5</v>
      </c>
      <c r="N46" s="97">
        <f t="shared" si="1"/>
        <v>2.0312449796149575E-3</v>
      </c>
      <c r="O46" s="97">
        <f>L46/'סכום נכסי הקרן'!$C$42</f>
        <v>2.406641034156653E-4</v>
      </c>
    </row>
    <row r="47" spans="2:15" s="141" customFormat="1">
      <c r="B47" s="89" t="s">
        <v>1254</v>
      </c>
      <c r="C47" s="86" t="s">
        <v>1255</v>
      </c>
      <c r="D47" s="99" t="s">
        <v>130</v>
      </c>
      <c r="E47" s="99" t="s">
        <v>352</v>
      </c>
      <c r="F47" s="86" t="s">
        <v>903</v>
      </c>
      <c r="G47" s="99" t="s">
        <v>483</v>
      </c>
      <c r="H47" s="99" t="s">
        <v>174</v>
      </c>
      <c r="I47" s="96">
        <v>138.75377399999999</v>
      </c>
      <c r="J47" s="98">
        <v>14220</v>
      </c>
      <c r="K47" s="86"/>
      <c r="L47" s="96">
        <v>19.73078662</v>
      </c>
      <c r="M47" s="97">
        <v>9.4551684224635605E-6</v>
      </c>
      <c r="N47" s="97">
        <f t="shared" si="1"/>
        <v>3.8831075986931305E-3</v>
      </c>
      <c r="O47" s="97">
        <f>L47/'סכום נכסי הקרן'!$C$42</f>
        <v>4.600747906257903E-4</v>
      </c>
    </row>
    <row r="48" spans="2:15" s="141" customFormat="1">
      <c r="B48" s="89" t="s">
        <v>1256</v>
      </c>
      <c r="C48" s="86" t="s">
        <v>1257</v>
      </c>
      <c r="D48" s="99" t="s">
        <v>130</v>
      </c>
      <c r="E48" s="99" t="s">
        <v>352</v>
      </c>
      <c r="F48" s="86" t="s">
        <v>1258</v>
      </c>
      <c r="G48" s="99" t="s">
        <v>894</v>
      </c>
      <c r="H48" s="99" t="s">
        <v>174</v>
      </c>
      <c r="I48" s="96">
        <v>1996.5682609999997</v>
      </c>
      <c r="J48" s="98">
        <v>1245</v>
      </c>
      <c r="K48" s="86"/>
      <c r="L48" s="96">
        <v>24.857274851</v>
      </c>
      <c r="M48" s="97">
        <v>1.8348305194713293E-5</v>
      </c>
      <c r="N48" s="97">
        <f t="shared" si="1"/>
        <v>4.8920235526180838E-3</v>
      </c>
      <c r="O48" s="97">
        <f>L48/'סכום נכסי הקרן'!$C$42</f>
        <v>5.7961224470439018E-4</v>
      </c>
    </row>
    <row r="49" spans="2:15" s="141" customFormat="1">
      <c r="B49" s="89" t="s">
        <v>1259</v>
      </c>
      <c r="C49" s="86" t="s">
        <v>1260</v>
      </c>
      <c r="D49" s="99" t="s">
        <v>130</v>
      </c>
      <c r="E49" s="99" t="s">
        <v>352</v>
      </c>
      <c r="F49" s="86" t="s">
        <v>1261</v>
      </c>
      <c r="G49" s="99" t="s">
        <v>202</v>
      </c>
      <c r="H49" s="99" t="s">
        <v>174</v>
      </c>
      <c r="I49" s="96">
        <v>28.743829000000002</v>
      </c>
      <c r="J49" s="98">
        <v>2570</v>
      </c>
      <c r="K49" s="86"/>
      <c r="L49" s="96">
        <v>0.73871639200000005</v>
      </c>
      <c r="M49" s="97">
        <v>8.4799408996762219E-7</v>
      </c>
      <c r="N49" s="97">
        <f t="shared" si="1"/>
        <v>1.4538271029431333E-4</v>
      </c>
      <c r="O49" s="97">
        <f>L49/'סכום נכסי הקרן'!$C$42</f>
        <v>1.7225100850096735E-5</v>
      </c>
    </row>
    <row r="50" spans="2:15" s="141" customFormat="1">
      <c r="B50" s="89" t="s">
        <v>1262</v>
      </c>
      <c r="C50" s="86" t="s">
        <v>1263</v>
      </c>
      <c r="D50" s="99" t="s">
        <v>130</v>
      </c>
      <c r="E50" s="99" t="s">
        <v>352</v>
      </c>
      <c r="F50" s="86" t="s">
        <v>801</v>
      </c>
      <c r="G50" s="99" t="s">
        <v>725</v>
      </c>
      <c r="H50" s="99" t="s">
        <v>174</v>
      </c>
      <c r="I50" s="96">
        <v>63.119552000000006</v>
      </c>
      <c r="J50" s="98">
        <v>100300</v>
      </c>
      <c r="K50" s="86"/>
      <c r="L50" s="96">
        <v>63.308910957000009</v>
      </c>
      <c r="M50" s="97">
        <v>1.7470093323952411E-5</v>
      </c>
      <c r="N50" s="97">
        <f t="shared" si="1"/>
        <v>1.2459478577145218E-2</v>
      </c>
      <c r="O50" s="97">
        <f>L50/'סכום נכסי הקרן'!$C$42</f>
        <v>1.4762125055756436E-3</v>
      </c>
    </row>
    <row r="51" spans="2:15" s="141" customFormat="1">
      <c r="B51" s="89" t="s">
        <v>1264</v>
      </c>
      <c r="C51" s="86" t="s">
        <v>1265</v>
      </c>
      <c r="D51" s="99" t="s">
        <v>130</v>
      </c>
      <c r="E51" s="99" t="s">
        <v>352</v>
      </c>
      <c r="F51" s="86" t="s">
        <v>1266</v>
      </c>
      <c r="G51" s="99" t="s">
        <v>200</v>
      </c>
      <c r="H51" s="99" t="s">
        <v>174</v>
      </c>
      <c r="I51" s="96">
        <v>7881.3934259999996</v>
      </c>
      <c r="J51" s="98">
        <v>283.60000000000002</v>
      </c>
      <c r="K51" s="86"/>
      <c r="L51" s="96">
        <v>22.351631756</v>
      </c>
      <c r="M51" s="97">
        <v>1.1828814352721354E-5</v>
      </c>
      <c r="N51" s="97">
        <f t="shared" si="1"/>
        <v>4.3989017157043423E-3</v>
      </c>
      <c r="O51" s="97">
        <f>L51/'סכום נכסי הקרן'!$C$42</f>
        <v>5.211866358061332E-4</v>
      </c>
    </row>
    <row r="52" spans="2:15" s="141" customFormat="1">
      <c r="B52" s="89" t="s">
        <v>1267</v>
      </c>
      <c r="C52" s="86" t="s">
        <v>1268</v>
      </c>
      <c r="D52" s="99" t="s">
        <v>130</v>
      </c>
      <c r="E52" s="99" t="s">
        <v>352</v>
      </c>
      <c r="F52" s="86" t="s">
        <v>1269</v>
      </c>
      <c r="G52" s="99" t="s">
        <v>200</v>
      </c>
      <c r="H52" s="99" t="s">
        <v>174</v>
      </c>
      <c r="I52" s="96">
        <v>3907.9511910000001</v>
      </c>
      <c r="J52" s="98">
        <v>754.9</v>
      </c>
      <c r="K52" s="86"/>
      <c r="L52" s="96">
        <v>29.501123543000002</v>
      </c>
      <c r="M52" s="97">
        <v>9.6822403888999206E-6</v>
      </c>
      <c r="N52" s="97">
        <f t="shared" si="1"/>
        <v>5.8059538733082764E-3</v>
      </c>
      <c r="O52" s="97">
        <f>L52/'סכום נכסי הקרן'!$C$42</f>
        <v>6.8789569816306187E-4</v>
      </c>
    </row>
    <row r="53" spans="2:15" s="141" customFormat="1">
      <c r="B53" s="89" t="s">
        <v>1270</v>
      </c>
      <c r="C53" s="86" t="s">
        <v>1271</v>
      </c>
      <c r="D53" s="99" t="s">
        <v>130</v>
      </c>
      <c r="E53" s="99" t="s">
        <v>352</v>
      </c>
      <c r="F53" s="86" t="s">
        <v>1272</v>
      </c>
      <c r="G53" s="99" t="s">
        <v>487</v>
      </c>
      <c r="H53" s="99" t="s">
        <v>174</v>
      </c>
      <c r="I53" s="96">
        <v>60.075659000000002</v>
      </c>
      <c r="J53" s="98">
        <v>17130</v>
      </c>
      <c r="K53" s="86"/>
      <c r="L53" s="96">
        <v>10.290960331000001</v>
      </c>
      <c r="M53" s="97">
        <v>1.1878768291520659E-5</v>
      </c>
      <c r="N53" s="97">
        <f t="shared" si="1"/>
        <v>2.025307304202942E-3</v>
      </c>
      <c r="O53" s="97">
        <f>L53/'סכום נכסי הקרן'!$C$42</f>
        <v>2.3996060120704601E-4</v>
      </c>
    </row>
    <row r="54" spans="2:15" s="141" customFormat="1">
      <c r="B54" s="89" t="s">
        <v>1273</v>
      </c>
      <c r="C54" s="86" t="s">
        <v>1274</v>
      </c>
      <c r="D54" s="99" t="s">
        <v>130</v>
      </c>
      <c r="E54" s="99" t="s">
        <v>352</v>
      </c>
      <c r="F54" s="86" t="s">
        <v>1275</v>
      </c>
      <c r="G54" s="99" t="s">
        <v>725</v>
      </c>
      <c r="H54" s="99" t="s">
        <v>174</v>
      </c>
      <c r="I54" s="96">
        <v>128.46038300000001</v>
      </c>
      <c r="J54" s="98">
        <v>11130</v>
      </c>
      <c r="K54" s="86"/>
      <c r="L54" s="96">
        <v>14.297640605</v>
      </c>
      <c r="M54" s="97">
        <v>3.5358303425250429E-6</v>
      </c>
      <c r="N54" s="97">
        <f t="shared" si="1"/>
        <v>2.8138400128650798E-3</v>
      </c>
      <c r="O54" s="97">
        <f>L54/'סכום נכסי הקרן'!$C$42</f>
        <v>3.3338680988625346E-4</v>
      </c>
    </row>
    <row r="55" spans="2:15" s="141" customFormat="1">
      <c r="B55" s="89" t="s">
        <v>1276</v>
      </c>
      <c r="C55" s="86" t="s">
        <v>1277</v>
      </c>
      <c r="D55" s="99" t="s">
        <v>130</v>
      </c>
      <c r="E55" s="99" t="s">
        <v>352</v>
      </c>
      <c r="F55" s="86" t="s">
        <v>1278</v>
      </c>
      <c r="G55" s="99" t="s">
        <v>1279</v>
      </c>
      <c r="H55" s="99" t="s">
        <v>174</v>
      </c>
      <c r="I55" s="96">
        <v>332.71744899999999</v>
      </c>
      <c r="J55" s="98">
        <v>4793</v>
      </c>
      <c r="K55" s="86"/>
      <c r="L55" s="96">
        <v>15.947147331</v>
      </c>
      <c r="M55" s="97">
        <v>1.3453605126383663E-5</v>
      </c>
      <c r="N55" s="97">
        <f t="shared" si="1"/>
        <v>3.1384703596011509E-3</v>
      </c>
      <c r="O55" s="97">
        <f>L55/'סכום נכסי הקרן'!$C$42</f>
        <v>3.7184936468531206E-4</v>
      </c>
    </row>
    <row r="56" spans="2:15" s="141" customFormat="1">
      <c r="B56" s="89" t="s">
        <v>1280</v>
      </c>
      <c r="C56" s="86" t="s">
        <v>1281</v>
      </c>
      <c r="D56" s="99" t="s">
        <v>130</v>
      </c>
      <c r="E56" s="99" t="s">
        <v>352</v>
      </c>
      <c r="F56" s="86" t="s">
        <v>467</v>
      </c>
      <c r="G56" s="99" t="s">
        <v>402</v>
      </c>
      <c r="H56" s="99" t="s">
        <v>174</v>
      </c>
      <c r="I56" s="96">
        <v>41.836762999999998</v>
      </c>
      <c r="J56" s="98">
        <v>189700</v>
      </c>
      <c r="K56" s="86"/>
      <c r="L56" s="96">
        <v>79.364338652000001</v>
      </c>
      <c r="M56" s="97">
        <v>1.9579578847364345E-5</v>
      </c>
      <c r="N56" s="97">
        <f t="shared" si="1"/>
        <v>1.5619258999661521E-2</v>
      </c>
      <c r="O56" s="97">
        <f>L56/'סכום נכסי הקרן'!$C$42</f>
        <v>1.8505867095770772E-3</v>
      </c>
    </row>
    <row r="57" spans="2:15" s="141" customFormat="1">
      <c r="B57" s="89" t="s">
        <v>1282</v>
      </c>
      <c r="C57" s="86" t="s">
        <v>1283</v>
      </c>
      <c r="D57" s="99" t="s">
        <v>130</v>
      </c>
      <c r="E57" s="99" t="s">
        <v>352</v>
      </c>
      <c r="F57" s="86" t="s">
        <v>1284</v>
      </c>
      <c r="G57" s="99" t="s">
        <v>680</v>
      </c>
      <c r="H57" s="99" t="s">
        <v>174</v>
      </c>
      <c r="I57" s="96">
        <v>155.162094</v>
      </c>
      <c r="J57" s="98">
        <v>7106</v>
      </c>
      <c r="K57" s="86"/>
      <c r="L57" s="96">
        <v>11.025818385000001</v>
      </c>
      <c r="M57" s="97">
        <v>8.6512584606643738E-6</v>
      </c>
      <c r="N57" s="97">
        <f t="shared" si="1"/>
        <v>2.1699306762156816E-3</v>
      </c>
      <c r="O57" s="97">
        <f>L57/'סכום נכסי הקרן'!$C$42</f>
        <v>2.5709573483577946E-4</v>
      </c>
    </row>
    <row r="58" spans="2:15" s="141" customFormat="1">
      <c r="B58" s="89" t="s">
        <v>1285</v>
      </c>
      <c r="C58" s="86" t="s">
        <v>1286</v>
      </c>
      <c r="D58" s="99" t="s">
        <v>130</v>
      </c>
      <c r="E58" s="99" t="s">
        <v>352</v>
      </c>
      <c r="F58" s="86" t="s">
        <v>1287</v>
      </c>
      <c r="G58" s="99" t="s">
        <v>383</v>
      </c>
      <c r="H58" s="99" t="s">
        <v>174</v>
      </c>
      <c r="I58" s="96">
        <v>124.13949499999998</v>
      </c>
      <c r="J58" s="98">
        <v>23190</v>
      </c>
      <c r="K58" s="86"/>
      <c r="L58" s="96">
        <v>28.787948983</v>
      </c>
      <c r="M58" s="97">
        <v>2.355059927735373E-5</v>
      </c>
      <c r="N58" s="97">
        <f t="shared" si="1"/>
        <v>5.6655979104941268E-3</v>
      </c>
      <c r="O58" s="97">
        <f>L58/'סכום נכסי הקרן'!$C$42</f>
        <v>6.7126617179440456E-4</v>
      </c>
    </row>
    <row r="59" spans="2:15" s="141" customFormat="1">
      <c r="B59" s="89" t="s">
        <v>1288</v>
      </c>
      <c r="C59" s="86" t="s">
        <v>1289</v>
      </c>
      <c r="D59" s="99" t="s">
        <v>130</v>
      </c>
      <c r="E59" s="99" t="s">
        <v>352</v>
      </c>
      <c r="F59" s="86" t="s">
        <v>1290</v>
      </c>
      <c r="G59" s="99" t="s">
        <v>894</v>
      </c>
      <c r="H59" s="99" t="s">
        <v>174</v>
      </c>
      <c r="I59" s="96">
        <v>138.691889</v>
      </c>
      <c r="J59" s="98">
        <v>6526</v>
      </c>
      <c r="K59" s="86"/>
      <c r="L59" s="96">
        <v>9.0510326889999995</v>
      </c>
      <c r="M59" s="97">
        <v>9.8756548166356776E-6</v>
      </c>
      <c r="N59" s="97">
        <f t="shared" si="1"/>
        <v>1.7812839643732265E-3</v>
      </c>
      <c r="O59" s="97">
        <f>L59/'סכום נכסי הקרן'!$C$42</f>
        <v>2.1104845181985242E-4</v>
      </c>
    </row>
    <row r="60" spans="2:15" s="141" customFormat="1">
      <c r="B60" s="89" t="s">
        <v>1291</v>
      </c>
      <c r="C60" s="86" t="s">
        <v>1292</v>
      </c>
      <c r="D60" s="99" t="s">
        <v>130</v>
      </c>
      <c r="E60" s="99" t="s">
        <v>352</v>
      </c>
      <c r="F60" s="86" t="s">
        <v>1293</v>
      </c>
      <c r="G60" s="99" t="s">
        <v>1294</v>
      </c>
      <c r="H60" s="99" t="s">
        <v>174</v>
      </c>
      <c r="I60" s="96">
        <v>92.845213999999999</v>
      </c>
      <c r="J60" s="98">
        <v>19970</v>
      </c>
      <c r="K60" s="86"/>
      <c r="L60" s="96">
        <v>18.541189215999999</v>
      </c>
      <c r="M60" s="97">
        <v>1.3666940755578636E-5</v>
      </c>
      <c r="N60" s="97">
        <f t="shared" si="1"/>
        <v>3.6489894761963992E-3</v>
      </c>
      <c r="O60" s="97">
        <f>L60/'סכום נכסי הקרן'!$C$42</f>
        <v>4.3233622210772058E-4</v>
      </c>
    </row>
    <row r="61" spans="2:15" s="141" customFormat="1">
      <c r="B61" s="89" t="s">
        <v>1295</v>
      </c>
      <c r="C61" s="86" t="s">
        <v>1296</v>
      </c>
      <c r="D61" s="99" t="s">
        <v>130</v>
      </c>
      <c r="E61" s="99" t="s">
        <v>352</v>
      </c>
      <c r="F61" s="86" t="s">
        <v>1297</v>
      </c>
      <c r="G61" s="99" t="s">
        <v>1294</v>
      </c>
      <c r="H61" s="99" t="s">
        <v>174</v>
      </c>
      <c r="I61" s="96">
        <v>334.31224300000002</v>
      </c>
      <c r="J61" s="98">
        <v>11620</v>
      </c>
      <c r="K61" s="86"/>
      <c r="L61" s="96">
        <v>38.847082637</v>
      </c>
      <c r="M61" s="97">
        <v>1.4869770312494372E-5</v>
      </c>
      <c r="N61" s="97">
        <f t="shared" si="1"/>
        <v>7.6452806814042099E-3</v>
      </c>
      <c r="O61" s="97">
        <f>L61/'סכום נכסי הקרן'!$C$42</f>
        <v>9.0582112892164811E-4</v>
      </c>
    </row>
    <row r="62" spans="2:15" s="141" customFormat="1">
      <c r="B62" s="89" t="s">
        <v>1298</v>
      </c>
      <c r="C62" s="86" t="s">
        <v>1299</v>
      </c>
      <c r="D62" s="99" t="s">
        <v>130</v>
      </c>
      <c r="E62" s="99" t="s">
        <v>352</v>
      </c>
      <c r="F62" s="86" t="s">
        <v>778</v>
      </c>
      <c r="G62" s="99" t="s">
        <v>354</v>
      </c>
      <c r="H62" s="99" t="s">
        <v>174</v>
      </c>
      <c r="I62" s="96">
        <v>1765.23</v>
      </c>
      <c r="J62" s="98">
        <v>1217</v>
      </c>
      <c r="K62" s="86"/>
      <c r="L62" s="96">
        <v>21.482849100000003</v>
      </c>
      <c r="M62" s="97">
        <v>8.8261500000000002E-6</v>
      </c>
      <c r="N62" s="97">
        <f t="shared" si="1"/>
        <v>4.2279213793346418E-3</v>
      </c>
      <c r="O62" s="97">
        <f>L62/'סכום נכסי הקרן'!$C$42</f>
        <v>5.0092870051665227E-4</v>
      </c>
    </row>
    <row r="63" spans="2:15" s="141" customFormat="1">
      <c r="B63" s="89" t="s">
        <v>1300</v>
      </c>
      <c r="C63" s="86" t="s">
        <v>1301</v>
      </c>
      <c r="D63" s="99" t="s">
        <v>130</v>
      </c>
      <c r="E63" s="99" t="s">
        <v>352</v>
      </c>
      <c r="F63" s="86" t="s">
        <v>575</v>
      </c>
      <c r="G63" s="99" t="s">
        <v>402</v>
      </c>
      <c r="H63" s="99" t="s">
        <v>174</v>
      </c>
      <c r="I63" s="96">
        <v>25.159193999999999</v>
      </c>
      <c r="J63" s="98">
        <v>56440</v>
      </c>
      <c r="K63" s="86"/>
      <c r="L63" s="96">
        <v>14.199849206000001</v>
      </c>
      <c r="M63" s="97">
        <v>4.6557509618986002E-6</v>
      </c>
      <c r="N63" s="97">
        <f t="shared" si="1"/>
        <v>2.7945942254640438E-3</v>
      </c>
      <c r="O63" s="97">
        <f>L63/'סכום נכסי הקרן'!$C$42</f>
        <v>3.3110654816702112E-4</v>
      </c>
    </row>
    <row r="64" spans="2:15" s="141" customFormat="1">
      <c r="B64" s="89" t="s">
        <v>1302</v>
      </c>
      <c r="C64" s="86" t="s">
        <v>1303</v>
      </c>
      <c r="D64" s="99" t="s">
        <v>130</v>
      </c>
      <c r="E64" s="99" t="s">
        <v>352</v>
      </c>
      <c r="F64" s="86" t="s">
        <v>1304</v>
      </c>
      <c r="G64" s="99" t="s">
        <v>483</v>
      </c>
      <c r="H64" s="99" t="s">
        <v>174</v>
      </c>
      <c r="I64" s="96">
        <v>493.86042200000003</v>
      </c>
      <c r="J64" s="98">
        <v>6080</v>
      </c>
      <c r="K64" s="86"/>
      <c r="L64" s="96">
        <v>30.026713659000002</v>
      </c>
      <c r="M64" s="97">
        <v>8.8857590781762435E-6</v>
      </c>
      <c r="N64" s="97">
        <f t="shared" si="1"/>
        <v>5.9093923733814988E-3</v>
      </c>
      <c r="O64" s="97">
        <f>L64/'סכום נכסי הקרן'!$C$42</f>
        <v>7.001512035937767E-4</v>
      </c>
    </row>
    <row r="65" spans="2:15" s="141" customFormat="1">
      <c r="B65" s="89" t="s">
        <v>1305</v>
      </c>
      <c r="C65" s="86" t="s">
        <v>1306</v>
      </c>
      <c r="D65" s="99" t="s">
        <v>130</v>
      </c>
      <c r="E65" s="99" t="s">
        <v>352</v>
      </c>
      <c r="F65" s="86" t="s">
        <v>1307</v>
      </c>
      <c r="G65" s="99" t="s">
        <v>1294</v>
      </c>
      <c r="H65" s="99" t="s">
        <v>174</v>
      </c>
      <c r="I65" s="96">
        <v>1006.545711</v>
      </c>
      <c r="J65" s="98">
        <v>5282</v>
      </c>
      <c r="K65" s="86"/>
      <c r="L65" s="96">
        <v>53.165744470999996</v>
      </c>
      <c r="M65" s="97">
        <v>1.6212241885328038E-5</v>
      </c>
      <c r="N65" s="97">
        <f t="shared" si="1"/>
        <v>1.0463257766735576E-2</v>
      </c>
      <c r="O65" s="97">
        <f>L65/'סכום נכסי הקרן'!$C$42</f>
        <v>1.2396981036308828E-3</v>
      </c>
    </row>
    <row r="66" spans="2:15" s="141" customFormat="1">
      <c r="B66" s="89" t="s">
        <v>1308</v>
      </c>
      <c r="C66" s="86" t="s">
        <v>1309</v>
      </c>
      <c r="D66" s="99" t="s">
        <v>130</v>
      </c>
      <c r="E66" s="99" t="s">
        <v>352</v>
      </c>
      <c r="F66" s="86" t="s">
        <v>1310</v>
      </c>
      <c r="G66" s="99" t="s">
        <v>1279</v>
      </c>
      <c r="H66" s="99" t="s">
        <v>174</v>
      </c>
      <c r="I66" s="96">
        <v>1969.644168</v>
      </c>
      <c r="J66" s="98">
        <v>2500</v>
      </c>
      <c r="K66" s="86"/>
      <c r="L66" s="96">
        <v>49.241104190999998</v>
      </c>
      <c r="M66" s="97">
        <v>1.829438982923096E-5</v>
      </c>
      <c r="N66" s="97">
        <f t="shared" si="1"/>
        <v>9.6908708980864879E-3</v>
      </c>
      <c r="O66" s="97">
        <f>L66/'סכום נכסי הקרן'!$C$42</f>
        <v>1.148184871549589E-3</v>
      </c>
    </row>
    <row r="67" spans="2:15" s="141" customFormat="1">
      <c r="B67" s="89" t="s">
        <v>1311</v>
      </c>
      <c r="C67" s="86" t="s">
        <v>1312</v>
      </c>
      <c r="D67" s="99" t="s">
        <v>130</v>
      </c>
      <c r="E67" s="99" t="s">
        <v>352</v>
      </c>
      <c r="F67" s="86" t="s">
        <v>516</v>
      </c>
      <c r="G67" s="99" t="s">
        <v>483</v>
      </c>
      <c r="H67" s="99" t="s">
        <v>174</v>
      </c>
      <c r="I67" s="96">
        <v>455.39728200000008</v>
      </c>
      <c r="J67" s="98">
        <v>5655</v>
      </c>
      <c r="K67" s="86"/>
      <c r="L67" s="96">
        <v>25.752716285999998</v>
      </c>
      <c r="M67" s="97">
        <v>7.1974614146042116E-6</v>
      </c>
      <c r="N67" s="97">
        <f t="shared" si="1"/>
        <v>5.068250456663999E-3</v>
      </c>
      <c r="O67" s="97">
        <f>L67/'סכום נכסי הקרן'!$C$42</f>
        <v>6.0049179901002999E-4</v>
      </c>
    </row>
    <row r="68" spans="2:15" s="141" customFormat="1">
      <c r="B68" s="89" t="s">
        <v>1313</v>
      </c>
      <c r="C68" s="86" t="s">
        <v>1314</v>
      </c>
      <c r="D68" s="99" t="s">
        <v>130</v>
      </c>
      <c r="E68" s="99" t="s">
        <v>352</v>
      </c>
      <c r="F68" s="86" t="s">
        <v>1315</v>
      </c>
      <c r="G68" s="99" t="s">
        <v>1212</v>
      </c>
      <c r="H68" s="99" t="s">
        <v>174</v>
      </c>
      <c r="I68" s="96">
        <v>36.456057999999999</v>
      </c>
      <c r="J68" s="98">
        <v>9030</v>
      </c>
      <c r="K68" s="86"/>
      <c r="L68" s="96">
        <v>3.2919819919999997</v>
      </c>
      <c r="M68" s="97">
        <v>1.3050381961834852E-6</v>
      </c>
      <c r="N68" s="97">
        <f t="shared" si="1"/>
        <v>6.4787687050138238E-4</v>
      </c>
      <c r="O68" s="97">
        <f>L68/'סכום נכסי הקרן'!$C$42</f>
        <v>7.6761152754956517E-5</v>
      </c>
    </row>
    <row r="69" spans="2:15" s="141" customFormat="1">
      <c r="B69" s="89" t="s">
        <v>1316</v>
      </c>
      <c r="C69" s="86" t="s">
        <v>1317</v>
      </c>
      <c r="D69" s="99" t="s">
        <v>130</v>
      </c>
      <c r="E69" s="99" t="s">
        <v>352</v>
      </c>
      <c r="F69" s="86" t="s">
        <v>1318</v>
      </c>
      <c r="G69" s="99" t="s">
        <v>928</v>
      </c>
      <c r="H69" s="99" t="s">
        <v>174</v>
      </c>
      <c r="I69" s="96">
        <v>1325.2330470000002</v>
      </c>
      <c r="J69" s="98">
        <v>2252</v>
      </c>
      <c r="K69" s="86"/>
      <c r="L69" s="96">
        <v>29.844248226000001</v>
      </c>
      <c r="M69" s="97">
        <v>1.349831017634351E-5</v>
      </c>
      <c r="N69" s="97">
        <f t="shared" si="1"/>
        <v>5.873482355041787E-3</v>
      </c>
      <c r="O69" s="97">
        <f>L69/'סכום נכסי הקרן'!$C$42</f>
        <v>6.9589654575875524E-4</v>
      </c>
    </row>
    <row r="70" spans="2:15" s="141" customFormat="1">
      <c r="B70" s="89" t="s">
        <v>1319</v>
      </c>
      <c r="C70" s="86" t="s">
        <v>1320</v>
      </c>
      <c r="D70" s="99" t="s">
        <v>130</v>
      </c>
      <c r="E70" s="99" t="s">
        <v>352</v>
      </c>
      <c r="F70" s="86" t="s">
        <v>664</v>
      </c>
      <c r="G70" s="99" t="s">
        <v>451</v>
      </c>
      <c r="H70" s="99" t="s">
        <v>174</v>
      </c>
      <c r="I70" s="96">
        <v>419.45375000000001</v>
      </c>
      <c r="J70" s="98">
        <v>1027</v>
      </c>
      <c r="K70" s="86"/>
      <c r="L70" s="96">
        <v>4.3077900090000005</v>
      </c>
      <c r="M70" s="97">
        <v>3.6098585012664169E-6</v>
      </c>
      <c r="N70" s="97">
        <f t="shared" si="1"/>
        <v>8.4779245955487667E-4</v>
      </c>
      <c r="O70" s="97">
        <f>L70/'סכום נכסי הקרן'!$C$42</f>
        <v>1.0044736809639406E-4</v>
      </c>
    </row>
    <row r="71" spans="2:15" s="141" customFormat="1">
      <c r="B71" s="89" t="s">
        <v>1321</v>
      </c>
      <c r="C71" s="86" t="s">
        <v>1322</v>
      </c>
      <c r="D71" s="99" t="s">
        <v>130</v>
      </c>
      <c r="E71" s="99" t="s">
        <v>352</v>
      </c>
      <c r="F71" s="86" t="s">
        <v>1323</v>
      </c>
      <c r="G71" s="99" t="s">
        <v>161</v>
      </c>
      <c r="H71" s="99" t="s">
        <v>174</v>
      </c>
      <c r="I71" s="96">
        <v>171.17841100000001</v>
      </c>
      <c r="J71" s="98">
        <v>8361</v>
      </c>
      <c r="K71" s="86"/>
      <c r="L71" s="96">
        <v>14.312226952000003</v>
      </c>
      <c r="M71" s="97">
        <v>1.5713275408413099E-5</v>
      </c>
      <c r="N71" s="97">
        <f t="shared" si="1"/>
        <v>2.8167106715957092E-3</v>
      </c>
      <c r="O71" s="97">
        <f>L71/'סכום נכסי הקרן'!$C$42</f>
        <v>3.337269286393101E-4</v>
      </c>
    </row>
    <row r="72" spans="2:15" s="141" customFormat="1">
      <c r="B72" s="89" t="s">
        <v>1324</v>
      </c>
      <c r="C72" s="86" t="s">
        <v>1325</v>
      </c>
      <c r="D72" s="99" t="s">
        <v>130</v>
      </c>
      <c r="E72" s="99" t="s">
        <v>352</v>
      </c>
      <c r="F72" s="86" t="s">
        <v>1326</v>
      </c>
      <c r="G72" s="99" t="s">
        <v>531</v>
      </c>
      <c r="H72" s="99" t="s">
        <v>174</v>
      </c>
      <c r="I72" s="96">
        <v>108.56286199999998</v>
      </c>
      <c r="J72" s="98">
        <v>15180</v>
      </c>
      <c r="K72" s="86"/>
      <c r="L72" s="96">
        <v>16.479842511999998</v>
      </c>
      <c r="M72" s="97">
        <v>1.1370273739245733E-5</v>
      </c>
      <c r="N72" s="97">
        <f t="shared" si="1"/>
        <v>3.2433071684403671E-3</v>
      </c>
      <c r="O72" s="97">
        <f>L72/'סכום נכסי הקרן'!$C$42</f>
        <v>3.8427054325188367E-4</v>
      </c>
    </row>
    <row r="73" spans="2:15" s="141" customFormat="1">
      <c r="B73" s="89" t="s">
        <v>1327</v>
      </c>
      <c r="C73" s="86" t="s">
        <v>1328</v>
      </c>
      <c r="D73" s="99" t="s">
        <v>130</v>
      </c>
      <c r="E73" s="99" t="s">
        <v>352</v>
      </c>
      <c r="F73" s="86" t="s">
        <v>883</v>
      </c>
      <c r="G73" s="99" t="s">
        <v>451</v>
      </c>
      <c r="H73" s="99" t="s">
        <v>174</v>
      </c>
      <c r="I73" s="96">
        <v>1025.888371</v>
      </c>
      <c r="J73" s="98">
        <v>1565</v>
      </c>
      <c r="K73" s="86"/>
      <c r="L73" s="96">
        <v>16.055153009000001</v>
      </c>
      <c r="M73" s="97">
        <v>6.2566231275002764E-6</v>
      </c>
      <c r="N73" s="97">
        <f t="shared" si="1"/>
        <v>3.1597263630753704E-3</v>
      </c>
      <c r="O73" s="97">
        <f>L73/'סכום נכסי הקרן'!$C$42</f>
        <v>3.7436779898036843E-4</v>
      </c>
    </row>
    <row r="74" spans="2:15" s="141" customFormat="1">
      <c r="B74" s="89" t="s">
        <v>1329</v>
      </c>
      <c r="C74" s="86" t="s">
        <v>1330</v>
      </c>
      <c r="D74" s="99" t="s">
        <v>130</v>
      </c>
      <c r="E74" s="99" t="s">
        <v>352</v>
      </c>
      <c r="F74" s="86" t="s">
        <v>1331</v>
      </c>
      <c r="G74" s="99" t="s">
        <v>894</v>
      </c>
      <c r="H74" s="99" t="s">
        <v>174</v>
      </c>
      <c r="I74" s="96">
        <v>26.621696999999998</v>
      </c>
      <c r="J74" s="98">
        <v>30370</v>
      </c>
      <c r="K74" s="86"/>
      <c r="L74" s="96">
        <v>8.0850095</v>
      </c>
      <c r="M74" s="97">
        <v>1.1378631676399007E-5</v>
      </c>
      <c r="N74" s="97">
        <f t="shared" si="1"/>
        <v>1.5911662535102794E-3</v>
      </c>
      <c r="O74" s="97">
        <f>L74/'סכום נכסי הקרן'!$C$42</f>
        <v>1.8852309968977942E-4</v>
      </c>
    </row>
    <row r="75" spans="2:15" s="141" customFormat="1">
      <c r="B75" s="89" t="s">
        <v>1332</v>
      </c>
      <c r="C75" s="86" t="s">
        <v>1333</v>
      </c>
      <c r="D75" s="99" t="s">
        <v>130</v>
      </c>
      <c r="E75" s="99" t="s">
        <v>352</v>
      </c>
      <c r="F75" s="86" t="s">
        <v>1334</v>
      </c>
      <c r="G75" s="99" t="s">
        <v>1335</v>
      </c>
      <c r="H75" s="99" t="s">
        <v>174</v>
      </c>
      <c r="I75" s="96">
        <v>246.25465800000001</v>
      </c>
      <c r="J75" s="98">
        <v>1957</v>
      </c>
      <c r="K75" s="86"/>
      <c r="L75" s="96">
        <v>4.8192036470000001</v>
      </c>
      <c r="M75" s="97">
        <v>6.1154651488779034E-6</v>
      </c>
      <c r="N75" s="97">
        <f t="shared" si="1"/>
        <v>9.4844096496114999E-4</v>
      </c>
      <c r="O75" s="97">
        <f>L75/'סכום נכסי הקרן'!$C$42</f>
        <v>1.1237231193961238E-4</v>
      </c>
    </row>
    <row r="76" spans="2:15" s="141" customFormat="1">
      <c r="B76" s="89" t="s">
        <v>1336</v>
      </c>
      <c r="C76" s="86" t="s">
        <v>1337</v>
      </c>
      <c r="D76" s="99" t="s">
        <v>130</v>
      </c>
      <c r="E76" s="99" t="s">
        <v>352</v>
      </c>
      <c r="F76" s="86" t="s">
        <v>1338</v>
      </c>
      <c r="G76" s="99" t="s">
        <v>754</v>
      </c>
      <c r="H76" s="99" t="s">
        <v>174</v>
      </c>
      <c r="I76" s="96">
        <v>186.56350699999999</v>
      </c>
      <c r="J76" s="98">
        <v>9256</v>
      </c>
      <c r="K76" s="86"/>
      <c r="L76" s="96">
        <v>17.268318162</v>
      </c>
      <c r="M76" s="97">
        <v>1.4833075148117269E-5</v>
      </c>
      <c r="N76" s="97">
        <f t="shared" si="1"/>
        <v>3.3984827246341582E-3</v>
      </c>
      <c r="O76" s="97">
        <f>L76/'סכום נכסי הקרן'!$C$42</f>
        <v>4.0265591108205309E-4</v>
      </c>
    </row>
    <row r="77" spans="2:15" s="141" customFormat="1">
      <c r="B77" s="89" t="s">
        <v>1339</v>
      </c>
      <c r="C77" s="86" t="s">
        <v>1340</v>
      </c>
      <c r="D77" s="99" t="s">
        <v>130</v>
      </c>
      <c r="E77" s="99" t="s">
        <v>352</v>
      </c>
      <c r="F77" s="86" t="s">
        <v>1341</v>
      </c>
      <c r="G77" s="99" t="s">
        <v>1335</v>
      </c>
      <c r="H77" s="99" t="s">
        <v>174</v>
      </c>
      <c r="I77" s="96">
        <v>1015.361311</v>
      </c>
      <c r="J77" s="98">
        <v>230.6</v>
      </c>
      <c r="K77" s="86"/>
      <c r="L77" s="96">
        <v>2.3414231820000002</v>
      </c>
      <c r="M77" s="97">
        <v>3.5791616827097286E-6</v>
      </c>
      <c r="N77" s="97">
        <f t="shared" si="1"/>
        <v>4.6080261901795626E-4</v>
      </c>
      <c r="O77" s="97">
        <f>L77/'סכום נכסי הקרן'!$C$42</f>
        <v>5.4596392985827233E-5</v>
      </c>
    </row>
    <row r="78" spans="2:15" s="141" customFormat="1">
      <c r="B78" s="89" t="s">
        <v>1342</v>
      </c>
      <c r="C78" s="86" t="s">
        <v>1343</v>
      </c>
      <c r="D78" s="99" t="s">
        <v>130</v>
      </c>
      <c r="E78" s="99" t="s">
        <v>352</v>
      </c>
      <c r="F78" s="86" t="s">
        <v>523</v>
      </c>
      <c r="G78" s="99" t="s">
        <v>402</v>
      </c>
      <c r="H78" s="99" t="s">
        <v>174</v>
      </c>
      <c r="I78" s="96">
        <v>1697.345341</v>
      </c>
      <c r="J78" s="98">
        <v>1874</v>
      </c>
      <c r="K78" s="86"/>
      <c r="L78" s="96">
        <v>31.808251693999999</v>
      </c>
      <c r="M78" s="97">
        <v>9.5326494828958006E-6</v>
      </c>
      <c r="N78" s="97">
        <f t="shared" si="1"/>
        <v>6.2600070758919921E-3</v>
      </c>
      <c r="O78" s="97">
        <f>L78/'סכום נכסי הקרן'!$C$42</f>
        <v>7.4169241298548344E-4</v>
      </c>
    </row>
    <row r="79" spans="2:15" s="141" customFormat="1">
      <c r="B79" s="89" t="s">
        <v>1344</v>
      </c>
      <c r="C79" s="86" t="s">
        <v>1345</v>
      </c>
      <c r="D79" s="99" t="s">
        <v>130</v>
      </c>
      <c r="E79" s="99" t="s">
        <v>352</v>
      </c>
      <c r="F79" s="86" t="s">
        <v>1346</v>
      </c>
      <c r="G79" s="99" t="s">
        <v>161</v>
      </c>
      <c r="H79" s="99" t="s">
        <v>174</v>
      </c>
      <c r="I79" s="96">
        <v>79.323552000000007</v>
      </c>
      <c r="J79" s="98">
        <v>18660</v>
      </c>
      <c r="K79" s="86"/>
      <c r="L79" s="96">
        <v>14.801774821999999</v>
      </c>
      <c r="M79" s="97">
        <v>5.7582718640655722E-6</v>
      </c>
      <c r="N79" s="97">
        <f t="shared" si="1"/>
        <v>2.9130558954599275E-3</v>
      </c>
      <c r="O79" s="97">
        <f>L79/'סכום נכסי הקרן'!$C$42</f>
        <v>3.4514201502837725E-4</v>
      </c>
    </row>
    <row r="80" spans="2:15" s="141" customFormat="1">
      <c r="B80" s="89" t="s">
        <v>1347</v>
      </c>
      <c r="C80" s="86" t="s">
        <v>1348</v>
      </c>
      <c r="D80" s="99" t="s">
        <v>130</v>
      </c>
      <c r="E80" s="99" t="s">
        <v>352</v>
      </c>
      <c r="F80" s="86" t="s">
        <v>1349</v>
      </c>
      <c r="G80" s="99" t="s">
        <v>928</v>
      </c>
      <c r="H80" s="99" t="s">
        <v>174</v>
      </c>
      <c r="I80" s="96">
        <v>12638.566749</v>
      </c>
      <c r="J80" s="98">
        <v>269.89999999999998</v>
      </c>
      <c r="K80" s="86"/>
      <c r="L80" s="96">
        <v>34.111491654999995</v>
      </c>
      <c r="M80" s="97">
        <v>1.1246104819582127E-5</v>
      </c>
      <c r="N80" s="97">
        <f t="shared" si="1"/>
        <v>6.7132950651861943E-3</v>
      </c>
      <c r="O80" s="97">
        <f>L80/'סכום נכסי הקרן'!$C$42</f>
        <v>7.9539846450924303E-4</v>
      </c>
    </row>
    <row r="81" spans="2:15" s="141" customFormat="1">
      <c r="B81" s="89" t="s">
        <v>1350</v>
      </c>
      <c r="C81" s="86" t="s">
        <v>1351</v>
      </c>
      <c r="D81" s="99" t="s">
        <v>130</v>
      </c>
      <c r="E81" s="99" t="s">
        <v>352</v>
      </c>
      <c r="F81" s="86" t="s">
        <v>931</v>
      </c>
      <c r="G81" s="99" t="s">
        <v>928</v>
      </c>
      <c r="H81" s="99" t="s">
        <v>174</v>
      </c>
      <c r="I81" s="96">
        <v>1347.3657689999998</v>
      </c>
      <c r="J81" s="98">
        <v>1070</v>
      </c>
      <c r="K81" s="86"/>
      <c r="L81" s="96">
        <v>14.416813727000003</v>
      </c>
      <c r="M81" s="97">
        <v>1.5225233055717947E-5</v>
      </c>
      <c r="N81" s="97">
        <f t="shared" si="1"/>
        <v>2.8372938195738869E-3</v>
      </c>
      <c r="O81" s="97">
        <f>L81/'סכום נכסי הקרן'!$C$42</f>
        <v>3.3616564228702535E-4</v>
      </c>
    </row>
    <row r="82" spans="2:15" s="141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41" customFormat="1">
      <c r="B83" s="104" t="s">
        <v>31</v>
      </c>
      <c r="C83" s="84"/>
      <c r="D83" s="84"/>
      <c r="E83" s="84"/>
      <c r="F83" s="84"/>
      <c r="G83" s="84"/>
      <c r="H83" s="84"/>
      <c r="I83" s="93"/>
      <c r="J83" s="95"/>
      <c r="K83" s="84"/>
      <c r="L83" s="93">
        <v>120.19902381199999</v>
      </c>
      <c r="M83" s="84"/>
      <c r="N83" s="94">
        <f t="shared" ref="N83:N117" si="2">L83/$L$11</f>
        <v>2.3655708802139675E-2</v>
      </c>
      <c r="O83" s="94">
        <f>L83/'סכום נכסי הקרן'!$C$42</f>
        <v>2.8027539792901718E-3</v>
      </c>
    </row>
    <row r="84" spans="2:15" s="141" customFormat="1">
      <c r="B84" s="89" t="s">
        <v>1352</v>
      </c>
      <c r="C84" s="86" t="s">
        <v>1353</v>
      </c>
      <c r="D84" s="99" t="s">
        <v>130</v>
      </c>
      <c r="E84" s="99" t="s">
        <v>352</v>
      </c>
      <c r="F84" s="86" t="s">
        <v>1354</v>
      </c>
      <c r="G84" s="99" t="s">
        <v>1279</v>
      </c>
      <c r="H84" s="99" t="s">
        <v>174</v>
      </c>
      <c r="I84" s="96">
        <v>67.758454999999998</v>
      </c>
      <c r="J84" s="98">
        <v>3627</v>
      </c>
      <c r="K84" s="86"/>
      <c r="L84" s="96">
        <v>2.4575991629999998</v>
      </c>
      <c r="M84" s="97">
        <v>1.3725702713865848E-5</v>
      </c>
      <c r="N84" s="97">
        <f t="shared" si="2"/>
        <v>4.8366657489032117E-4</v>
      </c>
      <c r="O84" s="97">
        <f>L84/'סכום נכסי הקרן'!$C$42</f>
        <v>5.7305339221155818E-5</v>
      </c>
    </row>
    <row r="85" spans="2:15" s="141" customFormat="1">
      <c r="B85" s="89" t="s">
        <v>1355</v>
      </c>
      <c r="C85" s="86" t="s">
        <v>1356</v>
      </c>
      <c r="D85" s="99" t="s">
        <v>130</v>
      </c>
      <c r="E85" s="99" t="s">
        <v>352</v>
      </c>
      <c r="F85" s="86" t="s">
        <v>1357</v>
      </c>
      <c r="G85" s="99" t="s">
        <v>383</v>
      </c>
      <c r="H85" s="99" t="s">
        <v>174</v>
      </c>
      <c r="I85" s="96">
        <v>885.67554399999995</v>
      </c>
      <c r="J85" s="98">
        <v>354.6</v>
      </c>
      <c r="K85" s="86"/>
      <c r="L85" s="96">
        <v>3.1406054770000003</v>
      </c>
      <c r="M85" s="97">
        <v>1.6106735190832893E-5</v>
      </c>
      <c r="N85" s="97">
        <f t="shared" si="2"/>
        <v>6.1808529112946048E-4</v>
      </c>
      <c r="O85" s="97">
        <f>L85/'סכום נכסי הקרן'!$C$42</f>
        <v>7.3231414190266358E-5</v>
      </c>
    </row>
    <row r="86" spans="2:15" s="141" customFormat="1">
      <c r="B86" s="89" t="s">
        <v>1358</v>
      </c>
      <c r="C86" s="86" t="s">
        <v>1359</v>
      </c>
      <c r="D86" s="99" t="s">
        <v>130</v>
      </c>
      <c r="E86" s="99" t="s">
        <v>352</v>
      </c>
      <c r="F86" s="86" t="s">
        <v>1360</v>
      </c>
      <c r="G86" s="99" t="s">
        <v>383</v>
      </c>
      <c r="H86" s="99" t="s">
        <v>174</v>
      </c>
      <c r="I86" s="96">
        <v>281.92183999999997</v>
      </c>
      <c r="J86" s="98">
        <v>1928</v>
      </c>
      <c r="K86" s="86"/>
      <c r="L86" s="96">
        <v>5.4354530709999995</v>
      </c>
      <c r="M86" s="97">
        <v>2.1237453245816794E-5</v>
      </c>
      <c r="N86" s="97">
        <f t="shared" si="2"/>
        <v>1.0697216248309928E-3</v>
      </c>
      <c r="O86" s="97">
        <f>L86/'סכום נכסי הקרן'!$C$42</f>
        <v>1.2674177577197041E-4</v>
      </c>
    </row>
    <row r="87" spans="2:15" s="141" customFormat="1">
      <c r="B87" s="89" t="s">
        <v>1361</v>
      </c>
      <c r="C87" s="86" t="s">
        <v>1362</v>
      </c>
      <c r="D87" s="99" t="s">
        <v>130</v>
      </c>
      <c r="E87" s="99" t="s">
        <v>352</v>
      </c>
      <c r="F87" s="86" t="s">
        <v>1363</v>
      </c>
      <c r="G87" s="99" t="s">
        <v>161</v>
      </c>
      <c r="H87" s="99" t="s">
        <v>174</v>
      </c>
      <c r="I87" s="96">
        <v>30.440884</v>
      </c>
      <c r="J87" s="98">
        <v>6666</v>
      </c>
      <c r="K87" s="86"/>
      <c r="L87" s="96">
        <v>2.0291893339999998</v>
      </c>
      <c r="M87" s="97">
        <v>3.0334712506228203E-6</v>
      </c>
      <c r="N87" s="97">
        <f t="shared" si="2"/>
        <v>3.9935359262642777E-4</v>
      </c>
      <c r="O87" s="97">
        <f>L87/'סכום נכסי הקרן'!$C$42</f>
        <v>4.7315845838291108E-5</v>
      </c>
    </row>
    <row r="88" spans="2:15" s="141" customFormat="1">
      <c r="B88" s="89" t="s">
        <v>1364</v>
      </c>
      <c r="C88" s="86" t="s">
        <v>1365</v>
      </c>
      <c r="D88" s="99" t="s">
        <v>130</v>
      </c>
      <c r="E88" s="99" t="s">
        <v>352</v>
      </c>
      <c r="F88" s="86" t="s">
        <v>1366</v>
      </c>
      <c r="G88" s="99" t="s">
        <v>1367</v>
      </c>
      <c r="H88" s="99" t="s">
        <v>174</v>
      </c>
      <c r="I88" s="96">
        <v>4158.56495</v>
      </c>
      <c r="J88" s="98">
        <v>121.1</v>
      </c>
      <c r="K88" s="86"/>
      <c r="L88" s="96">
        <v>5.0360221549999995</v>
      </c>
      <c r="M88" s="97">
        <v>1.2450692129557642E-5</v>
      </c>
      <c r="N88" s="97">
        <f t="shared" si="2"/>
        <v>9.9111182305550941E-4</v>
      </c>
      <c r="O88" s="97">
        <f>L88/'סכום נכסי הקרן'!$C$42</f>
        <v>1.1742800138540377E-4</v>
      </c>
    </row>
    <row r="89" spans="2:15" s="141" customFormat="1">
      <c r="B89" s="89" t="s">
        <v>1368</v>
      </c>
      <c r="C89" s="86" t="s">
        <v>1369</v>
      </c>
      <c r="D89" s="99" t="s">
        <v>130</v>
      </c>
      <c r="E89" s="99" t="s">
        <v>352</v>
      </c>
      <c r="F89" s="86" t="s">
        <v>1370</v>
      </c>
      <c r="G89" s="99" t="s">
        <v>487</v>
      </c>
      <c r="H89" s="99" t="s">
        <v>174</v>
      </c>
      <c r="I89" s="96">
        <v>443.75183600000003</v>
      </c>
      <c r="J89" s="98">
        <v>232.2</v>
      </c>
      <c r="K89" s="86"/>
      <c r="L89" s="96">
        <v>1.0303917630000001</v>
      </c>
      <c r="M89" s="97">
        <v>2.2988349578539172E-5</v>
      </c>
      <c r="N89" s="97">
        <f t="shared" si="2"/>
        <v>2.0278573589561791E-4</v>
      </c>
      <c r="O89" s="97">
        <f>L89/'סכום נכסי הקרן'!$C$42</f>
        <v>2.4026273445390087E-5</v>
      </c>
    </row>
    <row r="90" spans="2:15" s="141" customFormat="1">
      <c r="B90" s="89" t="s">
        <v>1371</v>
      </c>
      <c r="C90" s="86" t="s">
        <v>1372</v>
      </c>
      <c r="D90" s="99" t="s">
        <v>130</v>
      </c>
      <c r="E90" s="99" t="s">
        <v>352</v>
      </c>
      <c r="F90" s="86" t="s">
        <v>1373</v>
      </c>
      <c r="G90" s="99" t="s">
        <v>199</v>
      </c>
      <c r="H90" s="99" t="s">
        <v>174</v>
      </c>
      <c r="I90" s="96">
        <v>266.33864899999998</v>
      </c>
      <c r="J90" s="98">
        <v>591.9</v>
      </c>
      <c r="K90" s="86"/>
      <c r="L90" s="96">
        <v>1.576458465</v>
      </c>
      <c r="M90" s="97">
        <v>6.1845062309436927E-6</v>
      </c>
      <c r="N90" s="97">
        <f t="shared" si="2"/>
        <v>3.1025412024174071E-4</v>
      </c>
      <c r="O90" s="97">
        <f>L90/'סכום נכסי הקרן'!$C$42</f>
        <v>3.6759243925933744E-5</v>
      </c>
    </row>
    <row r="91" spans="2:15" s="141" customFormat="1">
      <c r="B91" s="89" t="s">
        <v>1374</v>
      </c>
      <c r="C91" s="86" t="s">
        <v>1375</v>
      </c>
      <c r="D91" s="99" t="s">
        <v>130</v>
      </c>
      <c r="E91" s="99" t="s">
        <v>352</v>
      </c>
      <c r="F91" s="86" t="s">
        <v>1376</v>
      </c>
      <c r="G91" s="99" t="s">
        <v>725</v>
      </c>
      <c r="H91" s="99" t="s">
        <v>174</v>
      </c>
      <c r="I91" s="96">
        <v>279.20237100000003</v>
      </c>
      <c r="J91" s="98">
        <v>1890</v>
      </c>
      <c r="K91" s="86"/>
      <c r="L91" s="96">
        <v>5.2769248140000009</v>
      </c>
      <c r="M91" s="97">
        <v>9.9737309803244111E-6</v>
      </c>
      <c r="N91" s="97">
        <f t="shared" si="2"/>
        <v>1.0385225504494224E-3</v>
      </c>
      <c r="O91" s="97">
        <f>L91/'סכום נכסי הקרן'!$C$42</f>
        <v>1.2304527567533381E-4</v>
      </c>
    </row>
    <row r="92" spans="2:15" s="141" customFormat="1">
      <c r="B92" s="89" t="s">
        <v>1377</v>
      </c>
      <c r="C92" s="86" t="s">
        <v>1378</v>
      </c>
      <c r="D92" s="99" t="s">
        <v>130</v>
      </c>
      <c r="E92" s="99" t="s">
        <v>352</v>
      </c>
      <c r="F92" s="86" t="s">
        <v>1379</v>
      </c>
      <c r="G92" s="99" t="s">
        <v>383</v>
      </c>
      <c r="H92" s="99" t="s">
        <v>174</v>
      </c>
      <c r="I92" s="96">
        <v>149.04952800000001</v>
      </c>
      <c r="J92" s="98">
        <v>1973</v>
      </c>
      <c r="K92" s="86"/>
      <c r="L92" s="96">
        <v>2.9407471949999997</v>
      </c>
      <c r="M92" s="97">
        <v>2.2405343026061233E-5</v>
      </c>
      <c r="N92" s="97">
        <f t="shared" si="2"/>
        <v>5.7875228183578667E-4</v>
      </c>
      <c r="O92" s="97">
        <f>L92/'סכום נכסי הקרן'!$C$42</f>
        <v>6.8571196682629023E-5</v>
      </c>
    </row>
    <row r="93" spans="2:15" s="141" customFormat="1">
      <c r="B93" s="89" t="s">
        <v>1380</v>
      </c>
      <c r="C93" s="86" t="s">
        <v>1381</v>
      </c>
      <c r="D93" s="99" t="s">
        <v>130</v>
      </c>
      <c r="E93" s="99" t="s">
        <v>352</v>
      </c>
      <c r="F93" s="86" t="s">
        <v>1382</v>
      </c>
      <c r="G93" s="99" t="s">
        <v>894</v>
      </c>
      <c r="H93" s="99" t="s">
        <v>174</v>
      </c>
      <c r="I93" s="96">
        <v>24.772264</v>
      </c>
      <c r="J93" s="98">
        <v>0</v>
      </c>
      <c r="K93" s="86"/>
      <c r="L93" s="96">
        <v>2.4E-8</v>
      </c>
      <c r="M93" s="97">
        <v>1.5669415047209524E-5</v>
      </c>
      <c r="N93" s="97">
        <f t="shared" si="2"/>
        <v>4.7233080040594511E-12</v>
      </c>
      <c r="O93" s="97">
        <f>L93/'סכום נכסי הקרן'!$C$42</f>
        <v>5.5962264392573761E-13</v>
      </c>
    </row>
    <row r="94" spans="2:15" s="141" customFormat="1">
      <c r="B94" s="89" t="s">
        <v>1383</v>
      </c>
      <c r="C94" s="86" t="s">
        <v>1384</v>
      </c>
      <c r="D94" s="99" t="s">
        <v>130</v>
      </c>
      <c r="E94" s="99" t="s">
        <v>352</v>
      </c>
      <c r="F94" s="86" t="s">
        <v>1385</v>
      </c>
      <c r="G94" s="99" t="s">
        <v>1367</v>
      </c>
      <c r="H94" s="99" t="s">
        <v>174</v>
      </c>
      <c r="I94" s="96">
        <v>277.52723700000001</v>
      </c>
      <c r="J94" s="98">
        <v>466.5</v>
      </c>
      <c r="K94" s="86"/>
      <c r="L94" s="96">
        <v>1.294664561</v>
      </c>
      <c r="M94" s="97">
        <v>1.0248166930575686E-5</v>
      </c>
      <c r="N94" s="97">
        <f t="shared" si="2"/>
        <v>2.5479581181430902E-4</v>
      </c>
      <c r="O94" s="97">
        <f>L94/'סכום נכסי הקרן'!$C$42</f>
        <v>3.0188483525990602E-5</v>
      </c>
    </row>
    <row r="95" spans="2:15" s="141" customFormat="1">
      <c r="B95" s="89" t="s">
        <v>1386</v>
      </c>
      <c r="C95" s="86" t="s">
        <v>1387</v>
      </c>
      <c r="D95" s="99" t="s">
        <v>130</v>
      </c>
      <c r="E95" s="99" t="s">
        <v>352</v>
      </c>
      <c r="F95" s="86" t="s">
        <v>1388</v>
      </c>
      <c r="G95" s="99" t="s">
        <v>197</v>
      </c>
      <c r="H95" s="99" t="s">
        <v>174</v>
      </c>
      <c r="I95" s="96">
        <v>171.68485000000001</v>
      </c>
      <c r="J95" s="98">
        <v>654.5</v>
      </c>
      <c r="K95" s="86"/>
      <c r="L95" s="96">
        <v>1.1236773410000001</v>
      </c>
      <c r="M95" s="97">
        <v>2.8459775842496964E-5</v>
      </c>
      <c r="N95" s="97">
        <f t="shared" si="2"/>
        <v>2.2114475744689757E-4</v>
      </c>
      <c r="O95" s="97">
        <f>L95/'סכום נכסי הקרן'!$C$42</f>
        <v>2.6201470187077612E-5</v>
      </c>
    </row>
    <row r="96" spans="2:15" s="141" customFormat="1">
      <c r="B96" s="89" t="s">
        <v>1389</v>
      </c>
      <c r="C96" s="86" t="s">
        <v>1390</v>
      </c>
      <c r="D96" s="99" t="s">
        <v>130</v>
      </c>
      <c r="E96" s="99" t="s">
        <v>352</v>
      </c>
      <c r="F96" s="86" t="s">
        <v>1391</v>
      </c>
      <c r="G96" s="99" t="s">
        <v>200</v>
      </c>
      <c r="H96" s="99" t="s">
        <v>174</v>
      </c>
      <c r="I96" s="96">
        <v>392.29707000000002</v>
      </c>
      <c r="J96" s="98">
        <v>376.6</v>
      </c>
      <c r="K96" s="86"/>
      <c r="L96" s="96">
        <v>1.4773907660000001</v>
      </c>
      <c r="M96" s="97">
        <v>2.5435301232917845E-5</v>
      </c>
      <c r="N96" s="97">
        <f t="shared" si="2"/>
        <v>2.9075715125713854E-4</v>
      </c>
      <c r="O96" s="97">
        <f>L96/'סכום נכסי הקרן'!$C$42</f>
        <v>3.4449221940849618E-5</v>
      </c>
    </row>
    <row r="97" spans="2:15" s="141" customFormat="1">
      <c r="B97" s="89" t="s">
        <v>1392</v>
      </c>
      <c r="C97" s="86" t="s">
        <v>1393</v>
      </c>
      <c r="D97" s="99" t="s">
        <v>130</v>
      </c>
      <c r="E97" s="99" t="s">
        <v>352</v>
      </c>
      <c r="F97" s="86" t="s">
        <v>1394</v>
      </c>
      <c r="G97" s="99" t="s">
        <v>531</v>
      </c>
      <c r="H97" s="99" t="s">
        <v>174</v>
      </c>
      <c r="I97" s="96">
        <v>549.18633399999999</v>
      </c>
      <c r="J97" s="98">
        <v>700.1</v>
      </c>
      <c r="K97" s="86"/>
      <c r="L97" s="96">
        <v>3.8448535260000001</v>
      </c>
      <c r="M97" s="97">
        <v>1.6043144805721503E-5</v>
      </c>
      <c r="N97" s="97">
        <f t="shared" si="2"/>
        <v>7.5668447640800016E-4</v>
      </c>
      <c r="O97" s="97">
        <f>L97/'סכום נכסי הקרן'!$C$42</f>
        <v>8.9652795655304786E-5</v>
      </c>
    </row>
    <row r="98" spans="2:15" s="141" customFormat="1">
      <c r="B98" s="89" t="s">
        <v>1395</v>
      </c>
      <c r="C98" s="86" t="s">
        <v>1396</v>
      </c>
      <c r="D98" s="99" t="s">
        <v>130</v>
      </c>
      <c r="E98" s="99" t="s">
        <v>352</v>
      </c>
      <c r="F98" s="86" t="s">
        <v>1397</v>
      </c>
      <c r="G98" s="99" t="s">
        <v>531</v>
      </c>
      <c r="H98" s="99" t="s">
        <v>174</v>
      </c>
      <c r="I98" s="96">
        <v>342.870362</v>
      </c>
      <c r="J98" s="98">
        <v>1734</v>
      </c>
      <c r="K98" s="86"/>
      <c r="L98" s="96">
        <v>5.9453720789999984</v>
      </c>
      <c r="M98" s="97">
        <v>2.2587327065033343E-5</v>
      </c>
      <c r="N98" s="97">
        <f t="shared" si="2"/>
        <v>1.1700759803271782E-3</v>
      </c>
      <c r="O98" s="97">
        <f>L98/'סכום נכסי הקרן'!$C$42</f>
        <v>1.3863186841550995E-4</v>
      </c>
    </row>
    <row r="99" spans="2:15" s="141" customFormat="1">
      <c r="B99" s="89" t="s">
        <v>1398</v>
      </c>
      <c r="C99" s="86" t="s">
        <v>1399</v>
      </c>
      <c r="D99" s="99" t="s">
        <v>130</v>
      </c>
      <c r="E99" s="99" t="s">
        <v>352</v>
      </c>
      <c r="F99" s="86" t="s">
        <v>1400</v>
      </c>
      <c r="G99" s="99" t="s">
        <v>928</v>
      </c>
      <c r="H99" s="99" t="s">
        <v>174</v>
      </c>
      <c r="I99" s="96">
        <v>322.71244999999999</v>
      </c>
      <c r="J99" s="98">
        <v>916.7</v>
      </c>
      <c r="K99" s="86"/>
      <c r="L99" s="96">
        <v>2.9583050289999999</v>
      </c>
      <c r="M99" s="97">
        <v>1.613481575921204E-5</v>
      </c>
      <c r="N99" s="97">
        <f t="shared" si="2"/>
        <v>5.8220774258020951E-4</v>
      </c>
      <c r="O99" s="97">
        <f>L99/'סכום נכסי הקרן'!$C$42</f>
        <v>6.8980603411157744E-5</v>
      </c>
    </row>
    <row r="100" spans="2:15" s="141" customFormat="1">
      <c r="B100" s="89" t="s">
        <v>1401</v>
      </c>
      <c r="C100" s="86" t="s">
        <v>1402</v>
      </c>
      <c r="D100" s="99" t="s">
        <v>130</v>
      </c>
      <c r="E100" s="99" t="s">
        <v>352</v>
      </c>
      <c r="F100" s="86" t="s">
        <v>1403</v>
      </c>
      <c r="G100" s="99" t="s">
        <v>754</v>
      </c>
      <c r="H100" s="99" t="s">
        <v>174</v>
      </c>
      <c r="I100" s="96">
        <v>237.848511</v>
      </c>
      <c r="J100" s="98">
        <v>1494</v>
      </c>
      <c r="K100" s="86"/>
      <c r="L100" s="96">
        <v>3.5534567470000002</v>
      </c>
      <c r="M100" s="97">
        <v>1.6460852995184626E-5</v>
      </c>
      <c r="N100" s="97">
        <f t="shared" si="2"/>
        <v>6.9933627896600682E-4</v>
      </c>
      <c r="O100" s="97">
        <f>L100/'סכום נכסי הקרן'!$C$42</f>
        <v>8.285811915966213E-5</v>
      </c>
    </row>
    <row r="101" spans="2:15" s="141" customFormat="1">
      <c r="B101" s="89" t="s">
        <v>1404</v>
      </c>
      <c r="C101" s="86" t="s">
        <v>1405</v>
      </c>
      <c r="D101" s="99" t="s">
        <v>130</v>
      </c>
      <c r="E101" s="99" t="s">
        <v>352</v>
      </c>
      <c r="F101" s="86" t="s">
        <v>1406</v>
      </c>
      <c r="G101" s="99" t="s">
        <v>894</v>
      </c>
      <c r="H101" s="99" t="s">
        <v>174</v>
      </c>
      <c r="I101" s="96">
        <v>177.52938399999999</v>
      </c>
      <c r="J101" s="98">
        <v>1316</v>
      </c>
      <c r="K101" s="86"/>
      <c r="L101" s="96">
        <v>2.3362866929999999</v>
      </c>
      <c r="M101" s="97">
        <v>1.4444439526463528E-5</v>
      </c>
      <c r="N101" s="97">
        <f t="shared" si="2"/>
        <v>4.5979173486768691E-4</v>
      </c>
      <c r="O101" s="97">
        <f>L101/'סכום נכסי הקרן'!$C$42</f>
        <v>5.4476622337715749E-5</v>
      </c>
    </row>
    <row r="102" spans="2:15" s="141" customFormat="1">
      <c r="B102" s="89" t="s">
        <v>1407</v>
      </c>
      <c r="C102" s="86" t="s">
        <v>1408</v>
      </c>
      <c r="D102" s="99" t="s">
        <v>130</v>
      </c>
      <c r="E102" s="99" t="s">
        <v>352</v>
      </c>
      <c r="F102" s="86" t="s">
        <v>1409</v>
      </c>
      <c r="G102" s="99" t="s">
        <v>383</v>
      </c>
      <c r="H102" s="99" t="s">
        <v>174</v>
      </c>
      <c r="I102" s="96">
        <v>238.04572899999999</v>
      </c>
      <c r="J102" s="98">
        <v>612.5</v>
      </c>
      <c r="K102" s="86"/>
      <c r="L102" s="96">
        <v>1.4580300930000001</v>
      </c>
      <c r="M102" s="97">
        <v>2.0655307706698217E-5</v>
      </c>
      <c r="N102" s="97">
        <f t="shared" si="2"/>
        <v>2.8694688368443531E-4</v>
      </c>
      <c r="O102" s="97">
        <f>L102/'סכום נכסי הקרן'!$C$42</f>
        <v>3.3997777315331215E-5</v>
      </c>
    </row>
    <row r="103" spans="2:15" s="141" customFormat="1">
      <c r="B103" s="89" t="s">
        <v>1410</v>
      </c>
      <c r="C103" s="86" t="s">
        <v>1411</v>
      </c>
      <c r="D103" s="99" t="s">
        <v>130</v>
      </c>
      <c r="E103" s="99" t="s">
        <v>352</v>
      </c>
      <c r="F103" s="86" t="s">
        <v>1412</v>
      </c>
      <c r="G103" s="99" t="s">
        <v>680</v>
      </c>
      <c r="H103" s="99" t="s">
        <v>174</v>
      </c>
      <c r="I103" s="96">
        <v>99.853177000000002</v>
      </c>
      <c r="J103" s="98">
        <v>15460</v>
      </c>
      <c r="K103" s="86"/>
      <c r="L103" s="96">
        <v>15.437301163999999</v>
      </c>
      <c r="M103" s="97">
        <v>2.7355595815233829E-5</v>
      </c>
      <c r="N103" s="97">
        <f t="shared" si="2"/>
        <v>3.038130339541562E-3</v>
      </c>
      <c r="O103" s="97">
        <f>L103/'סכום נכסי הקרן'!$C$42</f>
        <v>3.5996097051981441E-4</v>
      </c>
    </row>
    <row r="104" spans="2:15" s="141" customFormat="1">
      <c r="B104" s="89" t="s">
        <v>1413</v>
      </c>
      <c r="C104" s="86" t="s">
        <v>1414</v>
      </c>
      <c r="D104" s="99" t="s">
        <v>130</v>
      </c>
      <c r="E104" s="99" t="s">
        <v>352</v>
      </c>
      <c r="F104" s="86" t="s">
        <v>1415</v>
      </c>
      <c r="G104" s="99" t="s">
        <v>161</v>
      </c>
      <c r="H104" s="99" t="s">
        <v>174</v>
      </c>
      <c r="I104" s="96">
        <v>246.81669099999999</v>
      </c>
      <c r="J104" s="98">
        <v>1636</v>
      </c>
      <c r="K104" s="86"/>
      <c r="L104" s="96">
        <v>4.0379210570000001</v>
      </c>
      <c r="M104" s="97">
        <v>1.7146220625536305E-5</v>
      </c>
      <c r="N104" s="97">
        <f t="shared" si="2"/>
        <v>7.9468103534534589E-4</v>
      </c>
      <c r="O104" s="97">
        <f>L104/'סכום נכסי הקרן'!$C$42</f>
        <v>9.4154669078406211E-5</v>
      </c>
    </row>
    <row r="105" spans="2:15" s="141" customFormat="1">
      <c r="B105" s="89" t="s">
        <v>1416</v>
      </c>
      <c r="C105" s="86" t="s">
        <v>1417</v>
      </c>
      <c r="D105" s="99" t="s">
        <v>130</v>
      </c>
      <c r="E105" s="99" t="s">
        <v>352</v>
      </c>
      <c r="F105" s="86" t="s">
        <v>1418</v>
      </c>
      <c r="G105" s="99" t="s">
        <v>161</v>
      </c>
      <c r="H105" s="99" t="s">
        <v>174</v>
      </c>
      <c r="I105" s="96">
        <v>645.07246299999997</v>
      </c>
      <c r="J105" s="98">
        <v>728.9</v>
      </c>
      <c r="K105" s="86"/>
      <c r="L105" s="96">
        <v>4.7019331810000002</v>
      </c>
      <c r="M105" s="97">
        <v>1.6281441718468855E-5</v>
      </c>
      <c r="N105" s="97">
        <f t="shared" si="2"/>
        <v>9.2536160951541739E-4</v>
      </c>
      <c r="O105" s="97">
        <f>L105/'סכום נכסי הקרן'!$C$42</f>
        <v>1.0963784492972392E-4</v>
      </c>
    </row>
    <row r="106" spans="2:15" s="141" customFormat="1">
      <c r="B106" s="89" t="s">
        <v>1419</v>
      </c>
      <c r="C106" s="86" t="s">
        <v>1420</v>
      </c>
      <c r="D106" s="99" t="s">
        <v>130</v>
      </c>
      <c r="E106" s="99" t="s">
        <v>352</v>
      </c>
      <c r="F106" s="86" t="s">
        <v>1421</v>
      </c>
      <c r="G106" s="99" t="s">
        <v>161</v>
      </c>
      <c r="H106" s="99" t="s">
        <v>174</v>
      </c>
      <c r="I106" s="96">
        <v>1055.23461</v>
      </c>
      <c r="J106" s="98">
        <v>86.7</v>
      </c>
      <c r="K106" s="86"/>
      <c r="L106" s="96">
        <v>0.91488840599999988</v>
      </c>
      <c r="M106" s="97">
        <v>6.035265199425829E-6</v>
      </c>
      <c r="N106" s="97">
        <f t="shared" si="2"/>
        <v>1.800541554533747E-4</v>
      </c>
      <c r="O106" s="97">
        <f>L106/'סכום נכסי הקרן'!$C$42</f>
        <v>2.133301119428015E-5</v>
      </c>
    </row>
    <row r="107" spans="2:15" s="141" customFormat="1">
      <c r="B107" s="89" t="s">
        <v>1422</v>
      </c>
      <c r="C107" s="86" t="s">
        <v>1423</v>
      </c>
      <c r="D107" s="99" t="s">
        <v>130</v>
      </c>
      <c r="E107" s="99" t="s">
        <v>352</v>
      </c>
      <c r="F107" s="86" t="s">
        <v>1424</v>
      </c>
      <c r="G107" s="99" t="s">
        <v>383</v>
      </c>
      <c r="H107" s="99" t="s">
        <v>174</v>
      </c>
      <c r="I107" s="96">
        <v>2671.4106179999999</v>
      </c>
      <c r="J107" s="98">
        <v>146.9</v>
      </c>
      <c r="K107" s="86"/>
      <c r="L107" s="96">
        <v>3.9243021979999995</v>
      </c>
      <c r="M107" s="97">
        <v>7.6326017657142859E-6</v>
      </c>
      <c r="N107" s="97">
        <f t="shared" si="2"/>
        <v>7.7232033259006232E-4</v>
      </c>
      <c r="O107" s="97">
        <f>L107/'סכום נכסי הקרן'!$C$42</f>
        <v>9.1505348817014294E-5</v>
      </c>
    </row>
    <row r="108" spans="2:15" s="141" customFormat="1">
      <c r="B108" s="89" t="s">
        <v>1425</v>
      </c>
      <c r="C108" s="86" t="s">
        <v>1426</v>
      </c>
      <c r="D108" s="99" t="s">
        <v>130</v>
      </c>
      <c r="E108" s="99" t="s">
        <v>352</v>
      </c>
      <c r="F108" s="86" t="s">
        <v>1427</v>
      </c>
      <c r="G108" s="99" t="s">
        <v>1249</v>
      </c>
      <c r="H108" s="99" t="s">
        <v>174</v>
      </c>
      <c r="I108" s="96">
        <v>118.48805299999999</v>
      </c>
      <c r="J108" s="98">
        <v>2340</v>
      </c>
      <c r="K108" s="86"/>
      <c r="L108" s="96">
        <v>2.7726204330000002</v>
      </c>
      <c r="M108" s="97">
        <v>1.1251631698577042E-5</v>
      </c>
      <c r="N108" s="97">
        <f t="shared" si="2"/>
        <v>5.4566417847532009E-4</v>
      </c>
      <c r="O108" s="97">
        <f>L108/'סכום נכסי הקרן'!$C$42</f>
        <v>6.4650882388249314E-5</v>
      </c>
    </row>
    <row r="109" spans="2:15" s="141" customFormat="1">
      <c r="B109" s="89" t="s">
        <v>1428</v>
      </c>
      <c r="C109" s="86" t="s">
        <v>1429</v>
      </c>
      <c r="D109" s="99" t="s">
        <v>130</v>
      </c>
      <c r="E109" s="99" t="s">
        <v>352</v>
      </c>
      <c r="F109" s="86" t="s">
        <v>1430</v>
      </c>
      <c r="G109" s="99" t="s">
        <v>680</v>
      </c>
      <c r="H109" s="99" t="s">
        <v>174</v>
      </c>
      <c r="I109" s="96">
        <v>3.1029559999999998</v>
      </c>
      <c r="J109" s="98">
        <v>70.3</v>
      </c>
      <c r="K109" s="86"/>
      <c r="L109" s="96">
        <v>2.1813779999999999E-3</v>
      </c>
      <c r="M109" s="97">
        <v>4.5261605726002512E-7</v>
      </c>
      <c r="N109" s="97">
        <f t="shared" si="2"/>
        <v>4.2930500696996656E-7</v>
      </c>
      <c r="O109" s="97">
        <f>L109/'סכום נכסי הקרן'!$C$42</f>
        <v>5.0864521823393232E-8</v>
      </c>
    </row>
    <row r="110" spans="2:15" s="141" customFormat="1">
      <c r="B110" s="89" t="s">
        <v>1431</v>
      </c>
      <c r="C110" s="86" t="s">
        <v>1432</v>
      </c>
      <c r="D110" s="99" t="s">
        <v>130</v>
      </c>
      <c r="E110" s="99" t="s">
        <v>352</v>
      </c>
      <c r="F110" s="86" t="s">
        <v>1433</v>
      </c>
      <c r="G110" s="99" t="s">
        <v>531</v>
      </c>
      <c r="H110" s="99" t="s">
        <v>174</v>
      </c>
      <c r="I110" s="96">
        <v>149.80249000000001</v>
      </c>
      <c r="J110" s="98">
        <v>603</v>
      </c>
      <c r="K110" s="86"/>
      <c r="L110" s="96">
        <v>0.90330901699999999</v>
      </c>
      <c r="M110" s="97">
        <v>1.1413198695381838E-5</v>
      </c>
      <c r="N110" s="97">
        <f t="shared" si="2"/>
        <v>1.7777527958896564E-4</v>
      </c>
      <c r="O110" s="97">
        <f>L110/'סכום נכסי הקרן'!$C$42</f>
        <v>2.1063007515645795E-5</v>
      </c>
    </row>
    <row r="111" spans="2:15" s="141" customFormat="1">
      <c r="B111" s="89" t="s">
        <v>1434</v>
      </c>
      <c r="C111" s="86" t="s">
        <v>1435</v>
      </c>
      <c r="D111" s="99" t="s">
        <v>130</v>
      </c>
      <c r="E111" s="99" t="s">
        <v>352</v>
      </c>
      <c r="F111" s="86" t="s">
        <v>1436</v>
      </c>
      <c r="G111" s="99" t="s">
        <v>531</v>
      </c>
      <c r="H111" s="99" t="s">
        <v>174</v>
      </c>
      <c r="I111" s="96">
        <v>328.66086900000005</v>
      </c>
      <c r="J111" s="98">
        <v>1730</v>
      </c>
      <c r="K111" s="86"/>
      <c r="L111" s="96">
        <v>5.6858330390000011</v>
      </c>
      <c r="M111" s="97">
        <v>1.2775690854754277E-5</v>
      </c>
      <c r="N111" s="97">
        <f t="shared" si="2"/>
        <v>1.1189975292855991E-3</v>
      </c>
      <c r="O111" s="97">
        <f>L111/'סכום נכסי הקרן'!$C$42</f>
        <v>1.3258003825856218E-4</v>
      </c>
    </row>
    <row r="112" spans="2:15" s="141" customFormat="1">
      <c r="B112" s="89" t="s">
        <v>1437</v>
      </c>
      <c r="C112" s="86" t="s">
        <v>1438</v>
      </c>
      <c r="D112" s="99" t="s">
        <v>130</v>
      </c>
      <c r="E112" s="99" t="s">
        <v>352</v>
      </c>
      <c r="F112" s="86" t="s">
        <v>1439</v>
      </c>
      <c r="G112" s="99" t="s">
        <v>354</v>
      </c>
      <c r="H112" s="99" t="s">
        <v>174</v>
      </c>
      <c r="I112" s="96">
        <v>2525.2315159999998</v>
      </c>
      <c r="J112" s="98">
        <v>251.1</v>
      </c>
      <c r="K112" s="86"/>
      <c r="L112" s="96">
        <v>6.3408563359999999</v>
      </c>
      <c r="M112" s="97">
        <v>1.6037062527689578E-5</v>
      </c>
      <c r="N112" s="97">
        <f t="shared" si="2"/>
        <v>1.2479090618508287E-3</v>
      </c>
      <c r="O112" s="97">
        <f>L112/'סכום נכסי הקרן'!$C$42</f>
        <v>1.4785361614606603E-4</v>
      </c>
    </row>
    <row r="113" spans="2:15" s="141" customFormat="1">
      <c r="B113" s="89" t="s">
        <v>1440</v>
      </c>
      <c r="C113" s="86" t="s">
        <v>1441</v>
      </c>
      <c r="D113" s="99" t="s">
        <v>130</v>
      </c>
      <c r="E113" s="99" t="s">
        <v>352</v>
      </c>
      <c r="F113" s="86" t="s">
        <v>1442</v>
      </c>
      <c r="G113" s="99" t="s">
        <v>451</v>
      </c>
      <c r="H113" s="99" t="s">
        <v>174</v>
      </c>
      <c r="I113" s="96">
        <v>145.74306999999999</v>
      </c>
      <c r="J113" s="98">
        <v>1459</v>
      </c>
      <c r="K113" s="86"/>
      <c r="L113" s="96">
        <v>2.1263913910000003</v>
      </c>
      <c r="M113" s="97">
        <v>1.6477398773932791E-5</v>
      </c>
      <c r="N113" s="97">
        <f t="shared" si="2"/>
        <v>4.184833948697255E-4</v>
      </c>
      <c r="O113" s="97">
        <f>L113/'סכום נכסי הקרן'!$C$42</f>
        <v>4.9582365510514461E-5</v>
      </c>
    </row>
    <row r="114" spans="2:15" s="141" customFormat="1">
      <c r="B114" s="89" t="s">
        <v>1443</v>
      </c>
      <c r="C114" s="86" t="s">
        <v>1444</v>
      </c>
      <c r="D114" s="99" t="s">
        <v>130</v>
      </c>
      <c r="E114" s="99" t="s">
        <v>352</v>
      </c>
      <c r="F114" s="86" t="s">
        <v>1445</v>
      </c>
      <c r="G114" s="99" t="s">
        <v>197</v>
      </c>
      <c r="H114" s="99" t="s">
        <v>174</v>
      </c>
      <c r="I114" s="96">
        <v>76.294048000000004</v>
      </c>
      <c r="J114" s="98">
        <v>5692</v>
      </c>
      <c r="K114" s="86"/>
      <c r="L114" s="96">
        <v>4.3426572200000004</v>
      </c>
      <c r="M114" s="97">
        <v>9.2504207875474532E-6</v>
      </c>
      <c r="N114" s="97">
        <f t="shared" si="2"/>
        <v>8.5465448358802362E-4</v>
      </c>
      <c r="O114" s="97">
        <f>L114/'סכום נכסי הקרן'!$C$42</f>
        <v>1.0126038812998307E-4</v>
      </c>
    </row>
    <row r="115" spans="2:15" s="141" customFormat="1">
      <c r="B115" s="89" t="s">
        <v>1446</v>
      </c>
      <c r="C115" s="86" t="s">
        <v>1447</v>
      </c>
      <c r="D115" s="99" t="s">
        <v>130</v>
      </c>
      <c r="E115" s="99" t="s">
        <v>352</v>
      </c>
      <c r="F115" s="86" t="s">
        <v>1448</v>
      </c>
      <c r="G115" s="99" t="s">
        <v>531</v>
      </c>
      <c r="H115" s="99" t="s">
        <v>174</v>
      </c>
      <c r="I115" s="96">
        <v>1679.959652</v>
      </c>
      <c r="J115" s="98">
        <v>704.9</v>
      </c>
      <c r="K115" s="86"/>
      <c r="L115" s="96">
        <v>11.842035586000002</v>
      </c>
      <c r="M115" s="97">
        <v>1.9945284875432352E-5</v>
      </c>
      <c r="N115" s="97">
        <f t="shared" si="2"/>
        <v>2.3305658944879444E-3</v>
      </c>
      <c r="O115" s="97">
        <f>L115/'סכום נכסי הקרן'!$C$42</f>
        <v>2.7612796933749968E-4</v>
      </c>
    </row>
    <row r="116" spans="2:15" s="141" customFormat="1">
      <c r="B116" s="89" t="s">
        <v>1449</v>
      </c>
      <c r="C116" s="86" t="s">
        <v>1450</v>
      </c>
      <c r="D116" s="99" t="s">
        <v>130</v>
      </c>
      <c r="E116" s="99" t="s">
        <v>352</v>
      </c>
      <c r="F116" s="86" t="s">
        <v>1451</v>
      </c>
      <c r="G116" s="99" t="s">
        <v>531</v>
      </c>
      <c r="H116" s="99" t="s">
        <v>174</v>
      </c>
      <c r="I116" s="96">
        <v>397.80411700000002</v>
      </c>
      <c r="J116" s="98">
        <v>1001</v>
      </c>
      <c r="K116" s="86"/>
      <c r="L116" s="96">
        <v>3.9820192090000002</v>
      </c>
      <c r="M116" s="97">
        <v>2.3683278248550994E-5</v>
      </c>
      <c r="N116" s="97">
        <f t="shared" si="2"/>
        <v>7.8367930009117447E-4</v>
      </c>
      <c r="O116" s="97">
        <f>L116/'סכום נכסי הקרן'!$C$42</f>
        <v>9.2851171579318932E-5</v>
      </c>
    </row>
    <row r="117" spans="2:15" s="141" customFormat="1">
      <c r="B117" s="89" t="s">
        <v>1452</v>
      </c>
      <c r="C117" s="86" t="s">
        <v>1453</v>
      </c>
      <c r="D117" s="99" t="s">
        <v>130</v>
      </c>
      <c r="E117" s="99" t="s">
        <v>352</v>
      </c>
      <c r="F117" s="86" t="s">
        <v>1454</v>
      </c>
      <c r="G117" s="99" t="s">
        <v>894</v>
      </c>
      <c r="H117" s="99" t="s">
        <v>174</v>
      </c>
      <c r="I117" s="96">
        <v>2056.075585</v>
      </c>
      <c r="J117" s="98">
        <v>13.1</v>
      </c>
      <c r="K117" s="86"/>
      <c r="L117" s="96">
        <v>0.269345901</v>
      </c>
      <c r="M117" s="97">
        <v>4.9934513026512636E-6</v>
      </c>
      <c r="N117" s="97">
        <f t="shared" si="2"/>
        <v>5.3008485418912692E-5</v>
      </c>
      <c r="O117" s="97">
        <f>L117/'סכום נכסי הקרן'!$C$42</f>
        <v>6.2805027186741655E-6</v>
      </c>
    </row>
    <row r="118" spans="2:15" s="141" customFormat="1">
      <c r="B118" s="85"/>
      <c r="C118" s="86"/>
      <c r="D118" s="86"/>
      <c r="E118" s="86"/>
      <c r="F118" s="86"/>
      <c r="G118" s="86"/>
      <c r="H118" s="86"/>
      <c r="I118" s="96"/>
      <c r="J118" s="98"/>
      <c r="K118" s="86"/>
      <c r="L118" s="86"/>
      <c r="M118" s="86"/>
      <c r="N118" s="97"/>
      <c r="O118" s="86"/>
    </row>
    <row r="119" spans="2:15" s="141" customFormat="1">
      <c r="B119" s="83" t="s">
        <v>240</v>
      </c>
      <c r="C119" s="84"/>
      <c r="D119" s="84"/>
      <c r="E119" s="84"/>
      <c r="F119" s="84"/>
      <c r="G119" s="84"/>
      <c r="H119" s="84"/>
      <c r="I119" s="93"/>
      <c r="J119" s="95"/>
      <c r="K119" s="93">
        <v>0.66888982900000005</v>
      </c>
      <c r="L119" s="93">
        <v>1429.5423255540004</v>
      </c>
      <c r="M119" s="84"/>
      <c r="N119" s="94">
        <f t="shared" ref="N119:N141" si="3">L119/$L$11</f>
        <v>0.28134036285129049</v>
      </c>
      <c r="O119" s="94">
        <f>L119/'סכום נכסי הקרן'!$C$42</f>
        <v>3.3333510659594882E-2</v>
      </c>
    </row>
    <row r="120" spans="2:15" s="141" customFormat="1">
      <c r="B120" s="104" t="s">
        <v>68</v>
      </c>
      <c r="C120" s="84"/>
      <c r="D120" s="84"/>
      <c r="E120" s="84"/>
      <c r="F120" s="84"/>
      <c r="G120" s="84"/>
      <c r="H120" s="84"/>
      <c r="I120" s="93"/>
      <c r="J120" s="95"/>
      <c r="K120" s="93">
        <v>6.5503882999999999E-2</v>
      </c>
      <c r="L120" s="93">
        <f>SUM(L121:L141)</f>
        <v>368.90834764999988</v>
      </c>
      <c r="M120" s="84"/>
      <c r="N120" s="94">
        <f t="shared" si="3"/>
        <v>7.2602822967482966E-2</v>
      </c>
      <c r="O120" s="94">
        <f>L120/'סכום נכסי הקרן'!$C$42</f>
        <v>8.6020610365903378E-3</v>
      </c>
    </row>
    <row r="121" spans="2:15" s="141" customFormat="1">
      <c r="B121" s="89" t="s">
        <v>1455</v>
      </c>
      <c r="C121" s="86" t="s">
        <v>1456</v>
      </c>
      <c r="D121" s="99" t="s">
        <v>1457</v>
      </c>
      <c r="E121" s="99" t="s">
        <v>938</v>
      </c>
      <c r="F121" s="86" t="s">
        <v>1261</v>
      </c>
      <c r="G121" s="99" t="s">
        <v>202</v>
      </c>
      <c r="H121" s="99" t="s">
        <v>173</v>
      </c>
      <c r="I121" s="96">
        <v>408.929327</v>
      </c>
      <c r="J121" s="98">
        <v>721</v>
      </c>
      <c r="K121" s="86"/>
      <c r="L121" s="96">
        <v>10.513924668</v>
      </c>
      <c r="M121" s="97">
        <v>1.2064142620332077E-5</v>
      </c>
      <c r="N121" s="97">
        <f t="shared" si="3"/>
        <v>2.0691876891017714E-3</v>
      </c>
      <c r="O121" s="97">
        <f>L121/'סכום נכסי הקרן'!$C$42</f>
        <v>2.4515959669759135E-4</v>
      </c>
    </row>
    <row r="122" spans="2:15" s="141" customFormat="1">
      <c r="B122" s="89" t="s">
        <v>1458</v>
      </c>
      <c r="C122" s="86" t="s">
        <v>1459</v>
      </c>
      <c r="D122" s="99" t="s">
        <v>1457</v>
      </c>
      <c r="E122" s="99" t="s">
        <v>938</v>
      </c>
      <c r="F122" s="86" t="s">
        <v>1460</v>
      </c>
      <c r="G122" s="99" t="s">
        <v>954</v>
      </c>
      <c r="H122" s="99" t="s">
        <v>173</v>
      </c>
      <c r="I122" s="96">
        <v>59.786310999999998</v>
      </c>
      <c r="J122" s="98">
        <v>11561</v>
      </c>
      <c r="K122" s="86"/>
      <c r="L122" s="96">
        <v>24.647819091000002</v>
      </c>
      <c r="M122" s="97">
        <v>3.9271219268522598E-7</v>
      </c>
      <c r="N122" s="97">
        <f t="shared" si="3"/>
        <v>4.8508017164637356E-3</v>
      </c>
      <c r="O122" s="97">
        <f>L122/'סכום נכסי הקרן'!$C$42</f>
        <v>5.7472823694619546E-4</v>
      </c>
    </row>
    <row r="123" spans="2:15" s="141" customFormat="1">
      <c r="B123" s="89" t="s">
        <v>1461</v>
      </c>
      <c r="C123" s="86" t="s">
        <v>1462</v>
      </c>
      <c r="D123" s="99" t="s">
        <v>1457</v>
      </c>
      <c r="E123" s="99" t="s">
        <v>938</v>
      </c>
      <c r="F123" s="86" t="s">
        <v>1463</v>
      </c>
      <c r="G123" s="99" t="s">
        <v>954</v>
      </c>
      <c r="H123" s="99" t="s">
        <v>173</v>
      </c>
      <c r="I123" s="96">
        <v>26.985700000000001</v>
      </c>
      <c r="J123" s="98">
        <v>12784</v>
      </c>
      <c r="K123" s="86"/>
      <c r="L123" s="96">
        <v>12.302171833000003</v>
      </c>
      <c r="M123" s="97">
        <v>7.1753479255499792E-7</v>
      </c>
      <c r="N123" s="97">
        <f t="shared" si="3"/>
        <v>2.4211227785884853E-3</v>
      </c>
      <c r="O123" s="97">
        <f>L123/'סכום נכסי הקרן'!$C$42</f>
        <v>2.8685724696717496E-4</v>
      </c>
    </row>
    <row r="124" spans="2:15" s="141" customFormat="1">
      <c r="B124" s="89" t="s">
        <v>1464</v>
      </c>
      <c r="C124" s="86" t="s">
        <v>1465</v>
      </c>
      <c r="D124" s="99" t="s">
        <v>133</v>
      </c>
      <c r="E124" s="99" t="s">
        <v>938</v>
      </c>
      <c r="F124" s="86" t="s">
        <v>1193</v>
      </c>
      <c r="G124" s="99" t="s">
        <v>928</v>
      </c>
      <c r="H124" s="99" t="s">
        <v>176</v>
      </c>
      <c r="I124" s="96">
        <v>543.42565000000002</v>
      </c>
      <c r="J124" s="98">
        <v>831</v>
      </c>
      <c r="K124" s="86"/>
      <c r="L124" s="96">
        <v>20.418944902</v>
      </c>
      <c r="M124" s="97">
        <v>3.544229006493779E-6</v>
      </c>
      <c r="N124" s="97">
        <f t="shared" si="3"/>
        <v>4.0185402454193967E-3</v>
      </c>
      <c r="O124" s="97">
        <f>L124/'סכום נכסי הקרן'!$C$42</f>
        <v>4.7612099717630004E-4</v>
      </c>
    </row>
    <row r="125" spans="2:15" s="141" customFormat="1">
      <c r="B125" s="89" t="s">
        <v>1466</v>
      </c>
      <c r="C125" s="86" t="s">
        <v>1467</v>
      </c>
      <c r="D125" s="99" t="s">
        <v>1457</v>
      </c>
      <c r="E125" s="99" t="s">
        <v>938</v>
      </c>
      <c r="F125" s="86" t="s">
        <v>1468</v>
      </c>
      <c r="G125" s="99" t="s">
        <v>1335</v>
      </c>
      <c r="H125" s="99" t="s">
        <v>173</v>
      </c>
      <c r="I125" s="96">
        <v>147.95326</v>
      </c>
      <c r="J125" s="98">
        <v>434</v>
      </c>
      <c r="K125" s="86"/>
      <c r="L125" s="96">
        <v>2.2897897459999998</v>
      </c>
      <c r="M125" s="97">
        <v>4.4433916419407404E-6</v>
      </c>
      <c r="N125" s="97">
        <f t="shared" si="3"/>
        <v>4.5064092645396073E-4</v>
      </c>
      <c r="O125" s="97">
        <f>L125/'סכום נכסי הקרן'!$C$42</f>
        <v>5.3392424653773462E-5</v>
      </c>
    </row>
    <row r="126" spans="2:15" s="141" customFormat="1">
      <c r="B126" s="89" t="s">
        <v>1469</v>
      </c>
      <c r="C126" s="86" t="s">
        <v>1470</v>
      </c>
      <c r="D126" s="99" t="s">
        <v>1471</v>
      </c>
      <c r="E126" s="99" t="s">
        <v>938</v>
      </c>
      <c r="F126" s="86">
        <v>29389</v>
      </c>
      <c r="G126" s="99" t="s">
        <v>1040</v>
      </c>
      <c r="H126" s="99" t="s">
        <v>173</v>
      </c>
      <c r="I126" s="96">
        <v>67.565700000000007</v>
      </c>
      <c r="J126" s="98">
        <v>14509</v>
      </c>
      <c r="K126" s="96">
        <v>1.584556E-3</v>
      </c>
      <c r="L126" s="96">
        <v>34.959465590000001</v>
      </c>
      <c r="M126" s="97">
        <v>6.3328315640689073E-7</v>
      </c>
      <c r="N126" s="97">
        <f t="shared" si="3"/>
        <v>6.8801801516203322E-3</v>
      </c>
      <c r="O126" s="97">
        <f>L126/'סכום נכסי הקרן'!$C$42</f>
        <v>8.1517119015444357E-4</v>
      </c>
    </row>
    <row r="127" spans="2:15" s="141" customFormat="1">
      <c r="B127" s="89" t="s">
        <v>1472</v>
      </c>
      <c r="C127" s="86" t="s">
        <v>1473</v>
      </c>
      <c r="D127" s="99" t="s">
        <v>1457</v>
      </c>
      <c r="E127" s="99" t="s">
        <v>938</v>
      </c>
      <c r="F127" s="86" t="s">
        <v>1474</v>
      </c>
      <c r="G127" s="99" t="s">
        <v>383</v>
      </c>
      <c r="H127" s="99" t="s">
        <v>173</v>
      </c>
      <c r="I127" s="96">
        <v>74.686070000000001</v>
      </c>
      <c r="J127" s="98">
        <v>3009</v>
      </c>
      <c r="K127" s="96">
        <v>6.3919326999999998E-2</v>
      </c>
      <c r="L127" s="96">
        <v>8.0778048120000001</v>
      </c>
      <c r="M127" s="97">
        <v>3.1814568175553414E-6</v>
      </c>
      <c r="N127" s="97">
        <f t="shared" si="3"/>
        <v>1.5897483384895647E-3</v>
      </c>
      <c r="O127" s="97">
        <f>L127/'סכום נכסי הקרן'!$C$42</f>
        <v>1.8835510358364524E-4</v>
      </c>
    </row>
    <row r="128" spans="2:15" s="141" customFormat="1">
      <c r="B128" s="89" t="s">
        <v>1475</v>
      </c>
      <c r="C128" s="86" t="s">
        <v>1476</v>
      </c>
      <c r="D128" s="99" t="s">
        <v>1457</v>
      </c>
      <c r="E128" s="99" t="s">
        <v>938</v>
      </c>
      <c r="F128" s="86" t="s">
        <v>1334</v>
      </c>
      <c r="G128" s="99" t="s">
        <v>1335</v>
      </c>
      <c r="H128" s="99" t="s">
        <v>173</v>
      </c>
      <c r="I128" s="96">
        <v>93.673654999999997</v>
      </c>
      <c r="J128" s="98">
        <v>552</v>
      </c>
      <c r="K128" s="86"/>
      <c r="L128" s="96">
        <v>1.8439021920000001</v>
      </c>
      <c r="M128" s="97">
        <v>2.3262827886102863E-6</v>
      </c>
      <c r="N128" s="97">
        <f t="shared" si="3"/>
        <v>3.6288824925734866E-4</v>
      </c>
      <c r="O128" s="97">
        <f>L128/'סכום נכסי הקרן'!$C$42</f>
        <v>4.2995392492812628E-5</v>
      </c>
    </row>
    <row r="129" spans="2:15" s="141" customFormat="1">
      <c r="B129" s="89" t="s">
        <v>1477</v>
      </c>
      <c r="C129" s="86" t="s">
        <v>1478</v>
      </c>
      <c r="D129" s="99" t="s">
        <v>1457</v>
      </c>
      <c r="E129" s="99" t="s">
        <v>938</v>
      </c>
      <c r="F129" s="86" t="s">
        <v>1479</v>
      </c>
      <c r="G129" s="99" t="s">
        <v>30</v>
      </c>
      <c r="H129" s="99" t="s">
        <v>173</v>
      </c>
      <c r="I129" s="96">
        <v>199.16522000000001</v>
      </c>
      <c r="J129" s="98">
        <v>3166</v>
      </c>
      <c r="K129" s="86"/>
      <c r="L129" s="96">
        <v>22.485665672</v>
      </c>
      <c r="M129" s="97">
        <v>5.0163575161722039E-6</v>
      </c>
      <c r="N129" s="97">
        <f t="shared" si="3"/>
        <v>4.4252801935484353E-3</v>
      </c>
      <c r="O129" s="97">
        <f>L129/'סכום נכסי הקרן'!$C$42</f>
        <v>5.2431198640811823E-4</v>
      </c>
    </row>
    <row r="130" spans="2:15" s="141" customFormat="1">
      <c r="B130" s="89" t="s">
        <v>1480</v>
      </c>
      <c r="C130" s="86" t="s">
        <v>1481</v>
      </c>
      <c r="D130" s="99" t="s">
        <v>1457</v>
      </c>
      <c r="E130" s="99" t="s">
        <v>938</v>
      </c>
      <c r="F130" s="86" t="s">
        <v>1482</v>
      </c>
      <c r="G130" s="99" t="s">
        <v>1144</v>
      </c>
      <c r="H130" s="99" t="s">
        <v>173</v>
      </c>
      <c r="I130" s="96">
        <v>387.35882500000002</v>
      </c>
      <c r="J130" s="98">
        <v>338</v>
      </c>
      <c r="K130" s="86"/>
      <c r="L130" s="96">
        <v>4.6688669030000005</v>
      </c>
      <c r="M130" s="97">
        <v>1.425222118575411E-5</v>
      </c>
      <c r="N130" s="97">
        <f t="shared" si="3"/>
        <v>9.1885401720117352E-4</v>
      </c>
      <c r="O130" s="97">
        <f>L130/'סכום נכסי הקרן'!$C$42</f>
        <v>1.088668183497596E-4</v>
      </c>
    </row>
    <row r="131" spans="2:15" s="141" customFormat="1">
      <c r="B131" s="89" t="s">
        <v>1483</v>
      </c>
      <c r="C131" s="86" t="s">
        <v>1484</v>
      </c>
      <c r="D131" s="99" t="s">
        <v>1457</v>
      </c>
      <c r="E131" s="99" t="s">
        <v>938</v>
      </c>
      <c r="F131" s="86" t="s">
        <v>1229</v>
      </c>
      <c r="G131" s="99" t="s">
        <v>202</v>
      </c>
      <c r="H131" s="99" t="s">
        <v>173</v>
      </c>
      <c r="I131" s="96">
        <v>230.08251300000001</v>
      </c>
      <c r="J131" s="98">
        <v>13700</v>
      </c>
      <c r="K131" s="86"/>
      <c r="L131" s="96">
        <v>112.404971066</v>
      </c>
      <c r="M131" s="97">
        <v>3.6952597328228553E-6</v>
      </c>
      <c r="N131" s="97">
        <f t="shared" si="3"/>
        <v>2.2121804147171204E-2</v>
      </c>
      <c r="O131" s="97">
        <f>L131/'סכום נכסי הקרן'!$C$42</f>
        <v>2.6210152957646233E-3</v>
      </c>
    </row>
    <row r="132" spans="2:15" s="141" customFormat="1">
      <c r="B132" s="89" t="s">
        <v>1485</v>
      </c>
      <c r="C132" s="86" t="s">
        <v>1486</v>
      </c>
      <c r="D132" s="99" t="s">
        <v>1457</v>
      </c>
      <c r="E132" s="99" t="s">
        <v>938</v>
      </c>
      <c r="F132" s="86" t="s">
        <v>1315</v>
      </c>
      <c r="G132" s="99" t="s">
        <v>1212</v>
      </c>
      <c r="H132" s="99" t="s">
        <v>173</v>
      </c>
      <c r="I132" s="96">
        <v>165.023034</v>
      </c>
      <c r="J132" s="98">
        <v>2559</v>
      </c>
      <c r="K132" s="86"/>
      <c r="L132" s="96">
        <v>15.059002025</v>
      </c>
      <c r="M132" s="97">
        <v>5.9074231947975819E-6</v>
      </c>
      <c r="N132" s="97">
        <f t="shared" si="3"/>
        <v>2.9636793665762493E-3</v>
      </c>
      <c r="O132" s="97">
        <f>L132/'סכום נכסי הקרן'!$C$42</f>
        <v>3.5113993867139738E-4</v>
      </c>
    </row>
    <row r="133" spans="2:15" s="141" customFormat="1">
      <c r="B133" s="89" t="s">
        <v>1489</v>
      </c>
      <c r="C133" s="86" t="s">
        <v>1490</v>
      </c>
      <c r="D133" s="99" t="s">
        <v>1457</v>
      </c>
      <c r="E133" s="99" t="s">
        <v>938</v>
      </c>
      <c r="F133" s="86" t="s">
        <v>883</v>
      </c>
      <c r="G133" s="99" t="s">
        <v>451</v>
      </c>
      <c r="H133" s="99" t="s">
        <v>173</v>
      </c>
      <c r="I133" s="96">
        <v>15.005874999999998</v>
      </c>
      <c r="J133" s="98">
        <v>420</v>
      </c>
      <c r="K133" s="86"/>
      <c r="L133" s="96">
        <v>0.224745995</v>
      </c>
      <c r="M133" s="97">
        <v>9.1516881590012873E-8</v>
      </c>
      <c r="N133" s="97">
        <f t="shared" si="3"/>
        <v>4.4231023210991896E-5</v>
      </c>
      <c r="O133" s="97">
        <f>L133/'סכום נכסי הקרן'!$C$42</f>
        <v>5.2405394972341916E-6</v>
      </c>
    </row>
    <row r="134" spans="2:15" s="141" customFormat="1">
      <c r="B134" s="89" t="s">
        <v>1493</v>
      </c>
      <c r="C134" s="86" t="s">
        <v>1494</v>
      </c>
      <c r="D134" s="99" t="s">
        <v>133</v>
      </c>
      <c r="E134" s="99" t="s">
        <v>938</v>
      </c>
      <c r="F134" s="86" t="s">
        <v>1430</v>
      </c>
      <c r="G134" s="99" t="s">
        <v>680</v>
      </c>
      <c r="H134" s="99" t="s">
        <v>176</v>
      </c>
      <c r="I134" s="96">
        <v>3.8057949999999998</v>
      </c>
      <c r="J134" s="98">
        <v>22.5</v>
      </c>
      <c r="K134" s="86"/>
      <c r="L134" s="96">
        <v>3.8718680000000001E-3</v>
      </c>
      <c r="M134" s="97">
        <v>5.5513643365871678E-7</v>
      </c>
      <c r="N134" s="97">
        <f t="shared" si="3"/>
        <v>7.6200104646090255E-7</v>
      </c>
      <c r="O134" s="97">
        <f>L134/'סכום נכסי הקרן'!$C$42</f>
        <v>9.0282708628810739E-8</v>
      </c>
    </row>
    <row r="135" spans="2:15" s="141" customFormat="1">
      <c r="B135" s="89" t="s">
        <v>1495</v>
      </c>
      <c r="C135" s="86" t="s">
        <v>1496</v>
      </c>
      <c r="D135" s="99" t="s">
        <v>1457</v>
      </c>
      <c r="E135" s="99" t="s">
        <v>938</v>
      </c>
      <c r="F135" s="86" t="s">
        <v>1341</v>
      </c>
      <c r="G135" s="99" t="s">
        <v>1335</v>
      </c>
      <c r="H135" s="99" t="s">
        <v>173</v>
      </c>
      <c r="I135" s="96">
        <v>79.113551000000001</v>
      </c>
      <c r="J135" s="98">
        <v>650</v>
      </c>
      <c r="K135" s="86"/>
      <c r="L135" s="96">
        <v>1.8337729899999999</v>
      </c>
      <c r="M135" s="97">
        <v>2.7887628301214179E-6</v>
      </c>
      <c r="N135" s="97">
        <f t="shared" si="3"/>
        <v>3.6089477672062635E-4</v>
      </c>
      <c r="O135" s="97">
        <f>L135/'סכום נכסי הקרן'!$C$42</f>
        <v>4.2759203709308552E-5</v>
      </c>
    </row>
    <row r="136" spans="2:15" s="141" customFormat="1">
      <c r="B136" s="89" t="s">
        <v>1497</v>
      </c>
      <c r="C136" s="86" t="s">
        <v>1498</v>
      </c>
      <c r="D136" s="99" t="s">
        <v>1457</v>
      </c>
      <c r="E136" s="99" t="s">
        <v>938</v>
      </c>
      <c r="F136" s="86" t="s">
        <v>1499</v>
      </c>
      <c r="G136" s="99" t="s">
        <v>1026</v>
      </c>
      <c r="H136" s="99" t="s">
        <v>173</v>
      </c>
      <c r="I136" s="96">
        <v>92.843185000000005</v>
      </c>
      <c r="J136" s="98">
        <v>6246</v>
      </c>
      <c r="K136" s="86"/>
      <c r="L136" s="96">
        <v>20.679181681999999</v>
      </c>
      <c r="M136" s="97">
        <v>1.9526330070980531E-6</v>
      </c>
      <c r="N136" s="97">
        <f t="shared" si="3"/>
        <v>4.0697560148329247E-3</v>
      </c>
      <c r="O136" s="97">
        <f>L136/'סכום נכסי הקרן'!$C$42</f>
        <v>4.8218909696256341E-4</v>
      </c>
    </row>
    <row r="137" spans="2:15" s="141" customFormat="1">
      <c r="B137" s="89" t="s">
        <v>1500</v>
      </c>
      <c r="C137" s="86" t="s">
        <v>1501</v>
      </c>
      <c r="D137" s="99" t="s">
        <v>1457</v>
      </c>
      <c r="E137" s="99" t="s">
        <v>938</v>
      </c>
      <c r="F137" s="86" t="s">
        <v>1215</v>
      </c>
      <c r="G137" s="99" t="s">
        <v>1216</v>
      </c>
      <c r="H137" s="99" t="s">
        <v>173</v>
      </c>
      <c r="I137" s="96">
        <v>672.16711999999995</v>
      </c>
      <c r="J137" s="98">
        <v>923</v>
      </c>
      <c r="K137" s="86"/>
      <c r="L137" s="96">
        <v>22.123829577000002</v>
      </c>
      <c r="M137" s="97">
        <v>6.1576433646150591E-7</v>
      </c>
      <c r="N137" s="97">
        <f t="shared" si="3"/>
        <v>4.3540692217288058E-3</v>
      </c>
      <c r="O137" s="97">
        <f>L137/'סכום נכסי הקרן'!$C$42</f>
        <v>5.1587483340179889E-4</v>
      </c>
    </row>
    <row r="138" spans="2:15" s="141" customFormat="1">
      <c r="B138" s="89" t="s">
        <v>1502</v>
      </c>
      <c r="C138" s="86" t="s">
        <v>1503</v>
      </c>
      <c r="D138" s="99" t="s">
        <v>1457</v>
      </c>
      <c r="E138" s="99" t="s">
        <v>938</v>
      </c>
      <c r="F138" s="86" t="s">
        <v>1211</v>
      </c>
      <c r="G138" s="99" t="s">
        <v>1212</v>
      </c>
      <c r="H138" s="99" t="s">
        <v>173</v>
      </c>
      <c r="I138" s="96">
        <v>208.597432</v>
      </c>
      <c r="J138" s="98">
        <v>1577</v>
      </c>
      <c r="K138" s="86"/>
      <c r="L138" s="96">
        <v>11.730647639000001</v>
      </c>
      <c r="M138" s="97">
        <v>1.9626002997772442E-6</v>
      </c>
      <c r="N138" s="97">
        <f t="shared" si="3"/>
        <v>2.3086442452537421E-3</v>
      </c>
      <c r="O138" s="97">
        <f>L138/'סכום נכסי הקרן'!$C$42</f>
        <v>2.7353066861243302E-4</v>
      </c>
    </row>
    <row r="139" spans="2:15" s="141" customFormat="1">
      <c r="B139" s="89" t="s">
        <v>1504</v>
      </c>
      <c r="C139" s="86" t="s">
        <v>1505</v>
      </c>
      <c r="D139" s="99" t="s">
        <v>1457</v>
      </c>
      <c r="E139" s="99" t="s">
        <v>938</v>
      </c>
      <c r="F139" s="86" t="s">
        <v>1506</v>
      </c>
      <c r="G139" s="99" t="s">
        <v>1051</v>
      </c>
      <c r="H139" s="99" t="s">
        <v>173</v>
      </c>
      <c r="I139" s="96">
        <v>71.684976000000006</v>
      </c>
      <c r="J139" s="98">
        <v>3594</v>
      </c>
      <c r="K139" s="86"/>
      <c r="L139" s="96">
        <v>9.1872927369999999</v>
      </c>
      <c r="M139" s="97">
        <v>3.4478111550207313E-6</v>
      </c>
      <c r="N139" s="97">
        <f t="shared" si="3"/>
        <v>1.8081005550128902E-3</v>
      </c>
      <c r="O139" s="97">
        <f>L139/'סכום נכסי הקרן'!$C$42</f>
        <v>2.1422571049998609E-4</v>
      </c>
    </row>
    <row r="140" spans="2:15" s="141" customFormat="1">
      <c r="B140" s="89" t="s">
        <v>1507</v>
      </c>
      <c r="C140" s="86" t="s">
        <v>1508</v>
      </c>
      <c r="D140" s="99" t="s">
        <v>1457</v>
      </c>
      <c r="E140" s="99" t="s">
        <v>938</v>
      </c>
      <c r="F140" s="86" t="s">
        <v>1509</v>
      </c>
      <c r="G140" s="99" t="s">
        <v>954</v>
      </c>
      <c r="H140" s="99" t="s">
        <v>173</v>
      </c>
      <c r="I140" s="96">
        <v>68.783100000000005</v>
      </c>
      <c r="J140" s="98">
        <v>5378</v>
      </c>
      <c r="K140" s="86"/>
      <c r="L140" s="96">
        <v>13.191187150999998</v>
      </c>
      <c r="M140" s="97">
        <v>1.0457597645051503E-6</v>
      </c>
      <c r="N140" s="97">
        <f t="shared" si="3"/>
        <v>2.5960849938901865E-3</v>
      </c>
      <c r="O140" s="97">
        <f>L140/'סכום נכסי הקרן'!$C$42</f>
        <v>3.0758695958174321E-4</v>
      </c>
    </row>
    <row r="141" spans="2:15" s="141" customFormat="1">
      <c r="B141" s="89" t="s">
        <v>1510</v>
      </c>
      <c r="C141" s="86" t="s">
        <v>1511</v>
      </c>
      <c r="D141" s="99" t="s">
        <v>1457</v>
      </c>
      <c r="E141" s="99" t="s">
        <v>938</v>
      </c>
      <c r="F141" s="86" t="s">
        <v>1512</v>
      </c>
      <c r="G141" s="99" t="s">
        <v>954</v>
      </c>
      <c r="H141" s="99" t="s">
        <v>173</v>
      </c>
      <c r="I141" s="96">
        <v>39.984893999999997</v>
      </c>
      <c r="J141" s="98">
        <v>14210</v>
      </c>
      <c r="K141" s="86"/>
      <c r="L141" s="96">
        <v>20.261489511000001</v>
      </c>
      <c r="M141" s="97">
        <v>8.056820836765072E-7</v>
      </c>
      <c r="N141" s="97">
        <f t="shared" si="3"/>
        <v>3.9875523158947055E-3</v>
      </c>
      <c r="O141" s="97">
        <f>L141/'סכום נכסי הקרן'!$C$42</f>
        <v>4.724495137508092E-4</v>
      </c>
    </row>
    <row r="142" spans="2:15" s="141" customFormat="1">
      <c r="B142" s="85"/>
      <c r="C142" s="86"/>
      <c r="D142" s="86"/>
      <c r="E142" s="86"/>
      <c r="F142" s="86"/>
      <c r="G142" s="86"/>
      <c r="H142" s="86"/>
      <c r="I142" s="96"/>
      <c r="J142" s="98"/>
      <c r="K142" s="86"/>
      <c r="L142" s="86"/>
      <c r="M142" s="86"/>
      <c r="N142" s="97"/>
      <c r="O142" s="86"/>
    </row>
    <row r="143" spans="2:15" s="141" customFormat="1">
      <c r="B143" s="104" t="s">
        <v>67</v>
      </c>
      <c r="C143" s="84"/>
      <c r="D143" s="84"/>
      <c r="E143" s="84"/>
      <c r="F143" s="84"/>
      <c r="G143" s="84"/>
      <c r="H143" s="84"/>
      <c r="I143" s="93"/>
      <c r="J143" s="95"/>
      <c r="K143" s="93">
        <v>0.60338594599999995</v>
      </c>
      <c r="L143" s="93">
        <f>SUM(L144:L208)</f>
        <v>1060.6339779039997</v>
      </c>
      <c r="M143" s="84"/>
      <c r="N143" s="94">
        <f t="shared" ref="N143:N208" si="4">L143/$L$11</f>
        <v>0.20873753988380739</v>
      </c>
      <c r="O143" s="94">
        <f>L143/'סכום נכסי הקרן'!$C$42</f>
        <v>2.4731449623004529E-2</v>
      </c>
    </row>
    <row r="144" spans="2:15" s="141" customFormat="1">
      <c r="B144" s="89" t="s">
        <v>1513</v>
      </c>
      <c r="C144" s="86" t="s">
        <v>1514</v>
      </c>
      <c r="D144" s="99" t="s">
        <v>30</v>
      </c>
      <c r="E144" s="99" t="s">
        <v>938</v>
      </c>
      <c r="F144" s="86"/>
      <c r="G144" s="99" t="s">
        <v>1098</v>
      </c>
      <c r="H144" s="99" t="s">
        <v>175</v>
      </c>
      <c r="I144" s="96">
        <v>28.902921000000003</v>
      </c>
      <c r="J144" s="98">
        <v>27090</v>
      </c>
      <c r="K144" s="86"/>
      <c r="L144" s="96">
        <v>31.801520683</v>
      </c>
      <c r="M144" s="97">
        <v>1.4421450471071236E-7</v>
      </c>
      <c r="N144" s="97">
        <f t="shared" si="4"/>
        <v>6.2586823826365039E-3</v>
      </c>
      <c r="O144" s="97">
        <f>L144/'סכום נכסי הקרן'!$C$42</f>
        <v>7.4153546189497873E-4</v>
      </c>
    </row>
    <row r="145" spans="2:15" s="141" customFormat="1">
      <c r="B145" s="89" t="s">
        <v>1515</v>
      </c>
      <c r="C145" s="86" t="s">
        <v>1516</v>
      </c>
      <c r="D145" s="99" t="s">
        <v>30</v>
      </c>
      <c r="E145" s="99" t="s">
        <v>938</v>
      </c>
      <c r="F145" s="86"/>
      <c r="G145" s="99" t="s">
        <v>982</v>
      </c>
      <c r="H145" s="99" t="s">
        <v>175</v>
      </c>
      <c r="I145" s="96">
        <v>64.558012000000005</v>
      </c>
      <c r="J145" s="98">
        <v>12468</v>
      </c>
      <c r="K145" s="86"/>
      <c r="L145" s="96">
        <v>32.692196017999997</v>
      </c>
      <c r="M145" s="97">
        <v>8.2969135144318393E-8</v>
      </c>
      <c r="N145" s="97">
        <f t="shared" si="4"/>
        <v>6.433971296754163E-3</v>
      </c>
      <c r="O145" s="97">
        <f>L145/'סכום נכסי הקרן'!$C$42</f>
        <v>7.6230388213881792E-4</v>
      </c>
    </row>
    <row r="146" spans="2:15" s="141" customFormat="1">
      <c r="B146" s="89" t="s">
        <v>1517</v>
      </c>
      <c r="C146" s="86" t="s">
        <v>1518</v>
      </c>
      <c r="D146" s="99" t="s">
        <v>1471</v>
      </c>
      <c r="E146" s="99" t="s">
        <v>938</v>
      </c>
      <c r="F146" s="86"/>
      <c r="G146" s="99" t="s">
        <v>1126</v>
      </c>
      <c r="H146" s="99" t="s">
        <v>173</v>
      </c>
      <c r="I146" s="96">
        <v>10.166480999999999</v>
      </c>
      <c r="J146" s="98">
        <v>14109</v>
      </c>
      <c r="K146" s="96">
        <v>3.6253670999999994E-2</v>
      </c>
      <c r="L146" s="96">
        <v>5.1512839999999995</v>
      </c>
      <c r="M146" s="97">
        <v>8.6179245077896256E-8</v>
      </c>
      <c r="N146" s="97">
        <f t="shared" si="4"/>
        <v>1.0137958728493076E-3</v>
      </c>
      <c r="O146" s="97">
        <f>L146/'סכום נכסי הקרן'!$C$42</f>
        <v>1.2011563215384787E-4</v>
      </c>
    </row>
    <row r="147" spans="2:15" s="141" customFormat="1">
      <c r="B147" s="89" t="s">
        <v>1519</v>
      </c>
      <c r="C147" s="86" t="s">
        <v>1520</v>
      </c>
      <c r="D147" s="99" t="s">
        <v>1471</v>
      </c>
      <c r="E147" s="99" t="s">
        <v>938</v>
      </c>
      <c r="F147" s="86"/>
      <c r="G147" s="99" t="s">
        <v>1521</v>
      </c>
      <c r="H147" s="99" t="s">
        <v>173</v>
      </c>
      <c r="I147" s="96">
        <v>48.493766999999998</v>
      </c>
      <c r="J147" s="98">
        <v>16945</v>
      </c>
      <c r="K147" s="86"/>
      <c r="L147" s="96">
        <v>29.302780600999998</v>
      </c>
      <c r="M147" s="97">
        <v>1.8625866984376869E-8</v>
      </c>
      <c r="N147" s="97">
        <f t="shared" si="4"/>
        <v>5.7669190897458884E-3</v>
      </c>
      <c r="O147" s="97">
        <f>L147/'סכום נכסי הקרן'!$C$42</f>
        <v>6.8327081476280977E-4</v>
      </c>
    </row>
    <row r="148" spans="2:15" s="141" customFormat="1">
      <c r="B148" s="89" t="s">
        <v>1522</v>
      </c>
      <c r="C148" s="86" t="s">
        <v>1523</v>
      </c>
      <c r="D148" s="99" t="s">
        <v>1457</v>
      </c>
      <c r="E148" s="99" t="s">
        <v>938</v>
      </c>
      <c r="F148" s="86"/>
      <c r="G148" s="99" t="s">
        <v>954</v>
      </c>
      <c r="H148" s="99" t="s">
        <v>173</v>
      </c>
      <c r="I148" s="96">
        <v>10.750864</v>
      </c>
      <c r="J148" s="98">
        <v>108091</v>
      </c>
      <c r="K148" s="86"/>
      <c r="L148" s="96">
        <v>41.439475856999998</v>
      </c>
      <c r="M148" s="97">
        <v>3.0869912445721988E-8</v>
      </c>
      <c r="N148" s="97">
        <f t="shared" si="4"/>
        <v>8.1554753333081872E-3</v>
      </c>
      <c r="O148" s="97">
        <f>L148/'סכום נכסי הקרן'!$C$42</f>
        <v>9.662695434162963E-4</v>
      </c>
    </row>
    <row r="149" spans="2:15" s="141" customFormat="1">
      <c r="B149" s="89" t="s">
        <v>1524</v>
      </c>
      <c r="C149" s="86" t="s">
        <v>1525</v>
      </c>
      <c r="D149" s="99" t="s">
        <v>1457</v>
      </c>
      <c r="E149" s="99" t="s">
        <v>938</v>
      </c>
      <c r="F149" s="86"/>
      <c r="G149" s="99" t="s">
        <v>1521</v>
      </c>
      <c r="H149" s="99" t="s">
        <v>173</v>
      </c>
      <c r="I149" s="96">
        <v>8.1512510000000002</v>
      </c>
      <c r="J149" s="98">
        <v>189363</v>
      </c>
      <c r="K149" s="86"/>
      <c r="L149" s="96">
        <v>55.042824073000006</v>
      </c>
      <c r="M149" s="97">
        <v>1.6556418653749459E-8</v>
      </c>
      <c r="N149" s="97">
        <f t="shared" si="4"/>
        <v>1.0832675479584882E-2</v>
      </c>
      <c r="O149" s="97">
        <f>L149/'סכום נכסי הקרן'!$C$42</f>
        <v>1.2834671140363125E-3</v>
      </c>
    </row>
    <row r="150" spans="2:15" s="141" customFormat="1">
      <c r="B150" s="89" t="s">
        <v>1526</v>
      </c>
      <c r="C150" s="86" t="s">
        <v>1527</v>
      </c>
      <c r="D150" s="99" t="s">
        <v>30</v>
      </c>
      <c r="E150" s="99" t="s">
        <v>938</v>
      </c>
      <c r="F150" s="86"/>
      <c r="G150" s="99" t="s">
        <v>1026</v>
      </c>
      <c r="H150" s="99" t="s">
        <v>175</v>
      </c>
      <c r="I150" s="96">
        <v>11.88876</v>
      </c>
      <c r="J150" s="98">
        <v>18374</v>
      </c>
      <c r="K150" s="86"/>
      <c r="L150" s="96">
        <v>8.8723244040000004</v>
      </c>
      <c r="M150" s="97">
        <v>2.7930217401628483E-8</v>
      </c>
      <c r="N150" s="97">
        <f t="shared" si="4"/>
        <v>1.7461133696677169E-3</v>
      </c>
      <c r="O150" s="97">
        <f>L150/'סכום נכסי הקרן'!$C$42</f>
        <v>2.0688140169722186E-4</v>
      </c>
    </row>
    <row r="151" spans="2:15" s="141" customFormat="1">
      <c r="B151" s="89" t="s">
        <v>1528</v>
      </c>
      <c r="C151" s="86" t="s">
        <v>1529</v>
      </c>
      <c r="D151" s="99" t="s">
        <v>133</v>
      </c>
      <c r="E151" s="99" t="s">
        <v>938</v>
      </c>
      <c r="F151" s="86"/>
      <c r="G151" s="99" t="s">
        <v>982</v>
      </c>
      <c r="H151" s="99" t="s">
        <v>176</v>
      </c>
      <c r="I151" s="96">
        <v>251.35888600000001</v>
      </c>
      <c r="J151" s="98">
        <v>495.4</v>
      </c>
      <c r="K151" s="86"/>
      <c r="L151" s="96">
        <v>5.6304406509999998</v>
      </c>
      <c r="M151" s="97">
        <v>7.8475449217803492E-8</v>
      </c>
      <c r="N151" s="97">
        <f t="shared" si="4"/>
        <v>1.1080960580520836E-3</v>
      </c>
      <c r="O151" s="97">
        <f>L151/'סכום נכסי הקרן'!$C$42</f>
        <v>1.3128842014914881E-4</v>
      </c>
    </row>
    <row r="152" spans="2:15" s="141" customFormat="1">
      <c r="B152" s="89" t="s">
        <v>1530</v>
      </c>
      <c r="C152" s="86" t="s">
        <v>1531</v>
      </c>
      <c r="D152" s="99" t="s">
        <v>1471</v>
      </c>
      <c r="E152" s="99" t="s">
        <v>938</v>
      </c>
      <c r="F152" s="86"/>
      <c r="G152" s="99" t="s">
        <v>979</v>
      </c>
      <c r="H152" s="99" t="s">
        <v>173</v>
      </c>
      <c r="I152" s="96">
        <v>115.500221</v>
      </c>
      <c r="J152" s="98">
        <v>2900</v>
      </c>
      <c r="K152" s="86"/>
      <c r="L152" s="96">
        <v>11.944339824999998</v>
      </c>
      <c r="M152" s="97">
        <v>1.2147428736203942E-8</v>
      </c>
      <c r="N152" s="97">
        <f t="shared" si="4"/>
        <v>2.3506998291095232E-3</v>
      </c>
      <c r="O152" s="97">
        <f>L152/'סכום נכסי הקרן'!$C$42</f>
        <v>2.7851345970058254E-4</v>
      </c>
    </row>
    <row r="153" spans="2:15" s="141" customFormat="1">
      <c r="B153" s="89" t="s">
        <v>1532</v>
      </c>
      <c r="C153" s="86" t="s">
        <v>1533</v>
      </c>
      <c r="D153" s="99" t="s">
        <v>1471</v>
      </c>
      <c r="E153" s="99" t="s">
        <v>938</v>
      </c>
      <c r="F153" s="86"/>
      <c r="G153" s="99" t="s">
        <v>1144</v>
      </c>
      <c r="H153" s="99" t="s">
        <v>173</v>
      </c>
      <c r="I153" s="96">
        <v>11.571982999999999</v>
      </c>
      <c r="J153" s="98">
        <v>25201</v>
      </c>
      <c r="K153" s="86"/>
      <c r="L153" s="96">
        <v>10.399366925000001</v>
      </c>
      <c r="M153" s="97">
        <v>4.2901795713798079E-8</v>
      </c>
      <c r="N153" s="97">
        <f t="shared" si="4"/>
        <v>2.0466422097501513E-3</v>
      </c>
      <c r="O153" s="97">
        <f>L153/'סכום נכסי הקרן'!$C$42</f>
        <v>2.4248838390509867E-4</v>
      </c>
    </row>
    <row r="154" spans="2:15" s="141" customFormat="1">
      <c r="B154" s="89" t="s">
        <v>1534</v>
      </c>
      <c r="C154" s="86" t="s">
        <v>1535</v>
      </c>
      <c r="D154" s="99" t="s">
        <v>1471</v>
      </c>
      <c r="E154" s="99" t="s">
        <v>938</v>
      </c>
      <c r="F154" s="86"/>
      <c r="G154" s="99" t="s">
        <v>996</v>
      </c>
      <c r="H154" s="99" t="s">
        <v>173</v>
      </c>
      <c r="I154" s="96">
        <v>4.4029680000000004</v>
      </c>
      <c r="J154" s="98">
        <v>46930</v>
      </c>
      <c r="K154" s="86"/>
      <c r="L154" s="96">
        <v>7.3684719200000002</v>
      </c>
      <c r="M154" s="97">
        <v>2.849416067697648E-8</v>
      </c>
      <c r="N154" s="97">
        <f t="shared" si="4"/>
        <v>1.4501484332259714E-3</v>
      </c>
      <c r="O154" s="97">
        <f>L154/'סכום נכסי הקרן'!$C$42</f>
        <v>1.7181515573178984E-4</v>
      </c>
    </row>
    <row r="155" spans="2:15" s="141" customFormat="1">
      <c r="B155" s="89" t="s">
        <v>1536</v>
      </c>
      <c r="C155" s="86" t="s">
        <v>1537</v>
      </c>
      <c r="D155" s="99" t="s">
        <v>1471</v>
      </c>
      <c r="E155" s="99" t="s">
        <v>938</v>
      </c>
      <c r="F155" s="86"/>
      <c r="G155" s="99" t="s">
        <v>982</v>
      </c>
      <c r="H155" s="99" t="s">
        <v>173</v>
      </c>
      <c r="I155" s="96">
        <v>13.406967</v>
      </c>
      <c r="J155" s="98">
        <v>36401</v>
      </c>
      <c r="K155" s="86"/>
      <c r="L155" s="96">
        <v>17.403043608000001</v>
      </c>
      <c r="M155" s="97">
        <v>2.3829082914700471E-8</v>
      </c>
      <c r="N155" s="97">
        <f t="shared" si="4"/>
        <v>3.4249972986942533E-3</v>
      </c>
      <c r="O155" s="97">
        <f>L155/'סכום נכסי הקרן'!$C$42</f>
        <v>4.0579738651099449E-4</v>
      </c>
    </row>
    <row r="156" spans="2:15" s="141" customFormat="1">
      <c r="B156" s="89" t="s">
        <v>1538</v>
      </c>
      <c r="C156" s="86" t="s">
        <v>1539</v>
      </c>
      <c r="D156" s="99" t="s">
        <v>1471</v>
      </c>
      <c r="E156" s="99" t="s">
        <v>938</v>
      </c>
      <c r="F156" s="86"/>
      <c r="G156" s="99" t="s">
        <v>1126</v>
      </c>
      <c r="H156" s="99" t="s">
        <v>173</v>
      </c>
      <c r="I156" s="96">
        <v>10.119244</v>
      </c>
      <c r="J156" s="98">
        <v>12900</v>
      </c>
      <c r="K156" s="96">
        <v>3.4280962000000005E-2</v>
      </c>
      <c r="L156" s="96">
        <v>4.689274824</v>
      </c>
      <c r="M156" s="97">
        <v>6.5488303843802811E-8</v>
      </c>
      <c r="N156" s="97">
        <f t="shared" si="4"/>
        <v>9.2287038789306977E-4</v>
      </c>
      <c r="O156" s="97">
        <f>L156/'סכום נכסי הקרן'!$C$42</f>
        <v>1.0934268229588658E-4</v>
      </c>
    </row>
    <row r="157" spans="2:15" s="141" customFormat="1">
      <c r="B157" s="89" t="s">
        <v>1540</v>
      </c>
      <c r="C157" s="86" t="s">
        <v>1541</v>
      </c>
      <c r="D157" s="99" t="s">
        <v>133</v>
      </c>
      <c r="E157" s="99" t="s">
        <v>938</v>
      </c>
      <c r="F157" s="86"/>
      <c r="G157" s="99" t="s">
        <v>940</v>
      </c>
      <c r="H157" s="99" t="s">
        <v>176</v>
      </c>
      <c r="I157" s="96">
        <v>484.26288799999998</v>
      </c>
      <c r="J157" s="98">
        <v>548.6</v>
      </c>
      <c r="K157" s="86"/>
      <c r="L157" s="96">
        <v>12.012381906</v>
      </c>
      <c r="M157" s="97">
        <v>2.3753377496729424E-8</v>
      </c>
      <c r="N157" s="97">
        <f t="shared" si="4"/>
        <v>2.364090816851197E-3</v>
      </c>
      <c r="O157" s="97">
        <f>L157/'סכום נכסי הקרן'!$C$42</f>
        <v>2.8010003842005878E-4</v>
      </c>
    </row>
    <row r="158" spans="2:15" s="141" customFormat="1">
      <c r="B158" s="89" t="s">
        <v>1542</v>
      </c>
      <c r="C158" s="86" t="s">
        <v>1543</v>
      </c>
      <c r="D158" s="99" t="s">
        <v>1471</v>
      </c>
      <c r="E158" s="99" t="s">
        <v>938</v>
      </c>
      <c r="F158" s="86"/>
      <c r="G158" s="99" t="s">
        <v>940</v>
      </c>
      <c r="H158" s="99" t="s">
        <v>173</v>
      </c>
      <c r="I158" s="96">
        <v>31.578638000000002</v>
      </c>
      <c r="J158" s="98">
        <v>6845</v>
      </c>
      <c r="K158" s="86"/>
      <c r="L158" s="96">
        <v>7.7081148989999999</v>
      </c>
      <c r="M158" s="97">
        <v>1.2267644749611624E-7</v>
      </c>
      <c r="N158" s="97">
        <f t="shared" si="4"/>
        <v>1.5169916999440254E-3</v>
      </c>
      <c r="O158" s="97">
        <f>L158/'סכום נכסי הקרן'!$C$42</f>
        <v>1.7973481831090626E-4</v>
      </c>
    </row>
    <row r="159" spans="2:15" s="141" customFormat="1">
      <c r="B159" s="89" t="s">
        <v>1544</v>
      </c>
      <c r="C159" s="86" t="s">
        <v>1545</v>
      </c>
      <c r="D159" s="99" t="s">
        <v>1457</v>
      </c>
      <c r="E159" s="99" t="s">
        <v>938</v>
      </c>
      <c r="F159" s="86"/>
      <c r="G159" s="99" t="s">
        <v>1003</v>
      </c>
      <c r="H159" s="99" t="s">
        <v>173</v>
      </c>
      <c r="I159" s="96">
        <v>80.277096999999998</v>
      </c>
      <c r="J159" s="98">
        <v>5473</v>
      </c>
      <c r="K159" s="86"/>
      <c r="L159" s="96">
        <v>15.667454714</v>
      </c>
      <c r="M159" s="97">
        <v>1.8753119348946791E-8</v>
      </c>
      <c r="N159" s="97">
        <f t="shared" si="4"/>
        <v>3.0834255939114659E-3</v>
      </c>
      <c r="O159" s="97">
        <f>L159/'סכום נכסי הקרן'!$C$42</f>
        <v>3.6532760127647672E-4</v>
      </c>
    </row>
    <row r="160" spans="2:15" s="141" customFormat="1">
      <c r="B160" s="89" t="s">
        <v>1546</v>
      </c>
      <c r="C160" s="86" t="s">
        <v>1547</v>
      </c>
      <c r="D160" s="99" t="s">
        <v>1471</v>
      </c>
      <c r="E160" s="99" t="s">
        <v>938</v>
      </c>
      <c r="F160" s="86"/>
      <c r="G160" s="99" t="s">
        <v>979</v>
      </c>
      <c r="H160" s="99" t="s">
        <v>173</v>
      </c>
      <c r="I160" s="96">
        <v>25.660777</v>
      </c>
      <c r="J160" s="98">
        <v>7003</v>
      </c>
      <c r="K160" s="86"/>
      <c r="L160" s="96">
        <v>6.4081882409999995</v>
      </c>
      <c r="M160" s="97">
        <v>1.1096707109452449E-8</v>
      </c>
      <c r="N160" s="97">
        <f t="shared" si="4"/>
        <v>1.2611602837597899E-3</v>
      </c>
      <c r="O160" s="97">
        <f>L160/'סכום נכסי הקרן'!$C$42</f>
        <v>1.4942363525842674E-4</v>
      </c>
    </row>
    <row r="161" spans="2:15" s="141" customFormat="1">
      <c r="B161" s="89" t="s">
        <v>1548</v>
      </c>
      <c r="C161" s="86" t="s">
        <v>1549</v>
      </c>
      <c r="D161" s="99" t="s">
        <v>30</v>
      </c>
      <c r="E161" s="99" t="s">
        <v>938</v>
      </c>
      <c r="F161" s="86"/>
      <c r="G161" s="99" t="s">
        <v>972</v>
      </c>
      <c r="H161" s="99" t="s">
        <v>175</v>
      </c>
      <c r="I161" s="96">
        <v>43.575752000000001</v>
      </c>
      <c r="J161" s="98">
        <v>4885</v>
      </c>
      <c r="K161" s="86"/>
      <c r="L161" s="96">
        <v>8.6458283280000003</v>
      </c>
      <c r="M161" s="97">
        <v>4.0731189698204686E-8</v>
      </c>
      <c r="N161" s="97">
        <f t="shared" si="4"/>
        <v>1.7015379226402645E-3</v>
      </c>
      <c r="O161" s="97">
        <f>L161/'סכום נכסי הקרן'!$C$42</f>
        <v>2.0160005449347499E-4</v>
      </c>
    </row>
    <row r="162" spans="2:15" s="141" customFormat="1">
      <c r="B162" s="89" t="s">
        <v>1550</v>
      </c>
      <c r="C162" s="86" t="s">
        <v>1551</v>
      </c>
      <c r="D162" s="99" t="s">
        <v>30</v>
      </c>
      <c r="E162" s="99" t="s">
        <v>938</v>
      </c>
      <c r="F162" s="86"/>
      <c r="G162" s="99" t="s">
        <v>950</v>
      </c>
      <c r="H162" s="99" t="s">
        <v>175</v>
      </c>
      <c r="I162" s="96">
        <v>127.423787</v>
      </c>
      <c r="J162" s="98">
        <v>2881</v>
      </c>
      <c r="K162" s="86"/>
      <c r="L162" s="96">
        <v>14.910455642999999</v>
      </c>
      <c r="M162" s="97">
        <v>1.0305142780056571E-7</v>
      </c>
      <c r="N162" s="97">
        <f t="shared" si="4"/>
        <v>2.9344447701148044E-3</v>
      </c>
      <c r="O162" s="97">
        <f>L162/'סכום נכסי הקרן'!$C$42</f>
        <v>3.4767619204471221E-4</v>
      </c>
    </row>
    <row r="163" spans="2:15" s="141" customFormat="1">
      <c r="B163" s="89" t="s">
        <v>1552</v>
      </c>
      <c r="C163" s="86" t="s">
        <v>1553</v>
      </c>
      <c r="D163" s="99" t="s">
        <v>30</v>
      </c>
      <c r="E163" s="99" t="s">
        <v>938</v>
      </c>
      <c r="F163" s="86"/>
      <c r="G163" s="99" t="s">
        <v>1126</v>
      </c>
      <c r="H163" s="99" t="s">
        <v>175</v>
      </c>
      <c r="I163" s="96">
        <v>0</v>
      </c>
      <c r="J163" s="98">
        <v>3304</v>
      </c>
      <c r="K163" s="96">
        <v>0.14897951200000001</v>
      </c>
      <c r="L163" s="96">
        <v>0.14897951200000001</v>
      </c>
      <c r="M163" s="97">
        <v>0</v>
      </c>
      <c r="N163" s="97">
        <f t="shared" si="4"/>
        <v>2.9319838394602964E-5</v>
      </c>
      <c r="O163" s="97">
        <f>L163/'סכום נכסי הקרן'!$C$42</f>
        <v>3.4738461831752566E-6</v>
      </c>
    </row>
    <row r="164" spans="2:15" s="141" customFormat="1">
      <c r="B164" s="89" t="s">
        <v>1554</v>
      </c>
      <c r="C164" s="86" t="s">
        <v>1555</v>
      </c>
      <c r="D164" s="99" t="s">
        <v>30</v>
      </c>
      <c r="E164" s="99" t="s">
        <v>938</v>
      </c>
      <c r="F164" s="86"/>
      <c r="G164" s="99" t="s">
        <v>982</v>
      </c>
      <c r="H164" s="99" t="s">
        <v>175</v>
      </c>
      <c r="I164" s="96">
        <v>29.000916000000004</v>
      </c>
      <c r="J164" s="98">
        <v>8694</v>
      </c>
      <c r="K164" s="86"/>
      <c r="L164" s="96">
        <v>10.240673218</v>
      </c>
      <c r="M164" s="97">
        <v>2.9592771428571432E-7</v>
      </c>
      <c r="N164" s="97">
        <f t="shared" si="4"/>
        <v>2.0154105740640272E-3</v>
      </c>
      <c r="O164" s="97">
        <f>L164/'סכום נכסי הקרן'!$C$42</f>
        <v>2.3878802590986047E-4</v>
      </c>
    </row>
    <row r="165" spans="2:15" s="141" customFormat="1">
      <c r="B165" s="89" t="s">
        <v>1556</v>
      </c>
      <c r="C165" s="86" t="s">
        <v>1557</v>
      </c>
      <c r="D165" s="99" t="s">
        <v>30</v>
      </c>
      <c r="E165" s="99" t="s">
        <v>938</v>
      </c>
      <c r="F165" s="86"/>
      <c r="G165" s="99" t="s">
        <v>1003</v>
      </c>
      <c r="H165" s="99" t="s">
        <v>180</v>
      </c>
      <c r="I165" s="96">
        <v>505.12332700000002</v>
      </c>
      <c r="J165" s="98">
        <v>8810</v>
      </c>
      <c r="K165" s="86"/>
      <c r="L165" s="96">
        <v>17.137475706</v>
      </c>
      <c r="M165" s="97">
        <v>1.6440698652547806E-7</v>
      </c>
      <c r="N165" s="97">
        <f t="shared" si="4"/>
        <v>3.3727323404801751E-3</v>
      </c>
      <c r="O165" s="97">
        <f>L165/'סכום נכסי הקרן'!$C$42</f>
        <v>3.9960497770020071E-4</v>
      </c>
    </row>
    <row r="166" spans="2:15" s="141" customFormat="1">
      <c r="B166" s="89" t="s">
        <v>1558</v>
      </c>
      <c r="C166" s="86" t="s">
        <v>1559</v>
      </c>
      <c r="D166" s="99" t="s">
        <v>1457</v>
      </c>
      <c r="E166" s="99" t="s">
        <v>938</v>
      </c>
      <c r="F166" s="86"/>
      <c r="G166" s="99" t="s">
        <v>1003</v>
      </c>
      <c r="H166" s="99" t="s">
        <v>173</v>
      </c>
      <c r="I166" s="96">
        <v>40.191068999999999</v>
      </c>
      <c r="J166" s="98">
        <v>19300</v>
      </c>
      <c r="K166" s="86"/>
      <c r="L166" s="96">
        <v>27.661020649999998</v>
      </c>
      <c r="M166" s="97">
        <v>1.6728554456220698E-8</v>
      </c>
      <c r="N166" s="97">
        <f t="shared" si="4"/>
        <v>5.4438133431916154E-3</v>
      </c>
      <c r="O166" s="97">
        <f>L166/'סכום נכסי הקרן'!$C$42</f>
        <v>6.4498889624322599E-4</v>
      </c>
    </row>
    <row r="167" spans="2:15" s="141" customFormat="1">
      <c r="B167" s="89" t="s">
        <v>1560</v>
      </c>
      <c r="C167" s="86" t="s">
        <v>1561</v>
      </c>
      <c r="D167" s="99" t="s">
        <v>1471</v>
      </c>
      <c r="E167" s="99" t="s">
        <v>938</v>
      </c>
      <c r="F167" s="86"/>
      <c r="G167" s="99" t="s">
        <v>950</v>
      </c>
      <c r="H167" s="99" t="s">
        <v>173</v>
      </c>
      <c r="I167" s="96">
        <v>23.880279999999999</v>
      </c>
      <c r="J167" s="98">
        <v>16419</v>
      </c>
      <c r="K167" s="96">
        <v>5.5352103E-2</v>
      </c>
      <c r="L167" s="96">
        <v>14.037292968999999</v>
      </c>
      <c r="M167" s="97">
        <v>9.1644691770662592E-8</v>
      </c>
      <c r="N167" s="97">
        <f t="shared" si="4"/>
        <v>2.7626024264918816E-3</v>
      </c>
      <c r="O167" s="97">
        <f>L167/'סכום נכסי הקרן'!$C$42</f>
        <v>3.2731612520299779E-4</v>
      </c>
    </row>
    <row r="168" spans="2:15" s="141" customFormat="1">
      <c r="B168" s="89" t="s">
        <v>1562</v>
      </c>
      <c r="C168" s="86" t="s">
        <v>1563</v>
      </c>
      <c r="D168" s="99" t="s">
        <v>1471</v>
      </c>
      <c r="E168" s="99" t="s">
        <v>938</v>
      </c>
      <c r="F168" s="86"/>
      <c r="G168" s="99" t="s">
        <v>996</v>
      </c>
      <c r="H168" s="99" t="s">
        <v>173</v>
      </c>
      <c r="I168" s="96">
        <v>8.2076049999999992</v>
      </c>
      <c r="J168" s="98">
        <v>20460</v>
      </c>
      <c r="K168" s="86"/>
      <c r="L168" s="96">
        <v>5.988298404</v>
      </c>
      <c r="M168" s="97">
        <v>2.2435032782568955E-8</v>
      </c>
      <c r="N168" s="97">
        <f t="shared" si="4"/>
        <v>1.1785240742629016E-3</v>
      </c>
      <c r="O168" s="97">
        <f>L168/'סכום נכסי הקרן'!$C$42</f>
        <v>1.3963280772761479E-4</v>
      </c>
    </row>
    <row r="169" spans="2:15" s="141" customFormat="1">
      <c r="B169" s="89" t="s">
        <v>1564</v>
      </c>
      <c r="C169" s="86" t="s">
        <v>1565</v>
      </c>
      <c r="D169" s="99" t="s">
        <v>134</v>
      </c>
      <c r="E169" s="99" t="s">
        <v>938</v>
      </c>
      <c r="F169" s="86"/>
      <c r="G169" s="99" t="s">
        <v>940</v>
      </c>
      <c r="H169" s="99" t="s">
        <v>183</v>
      </c>
      <c r="I169" s="96">
        <v>244.993933</v>
      </c>
      <c r="J169" s="98">
        <v>971.3</v>
      </c>
      <c r="K169" s="86"/>
      <c r="L169" s="96">
        <v>7.8825113490000005</v>
      </c>
      <c r="M169" s="97">
        <v>1.6753742673646244E-7</v>
      </c>
      <c r="N169" s="97">
        <f t="shared" si="4"/>
        <v>1.5513137061175487E-3</v>
      </c>
      <c r="O169" s="97">
        <f>L169/'סכום נכסי הקרן'!$C$42</f>
        <v>1.838013267459172E-4</v>
      </c>
    </row>
    <row r="170" spans="2:15" s="141" customFormat="1">
      <c r="B170" s="89" t="s">
        <v>1566</v>
      </c>
      <c r="C170" s="86" t="s">
        <v>1567</v>
      </c>
      <c r="D170" s="99" t="s">
        <v>1471</v>
      </c>
      <c r="E170" s="99" t="s">
        <v>938</v>
      </c>
      <c r="F170" s="86"/>
      <c r="G170" s="99" t="s">
        <v>979</v>
      </c>
      <c r="H170" s="99" t="s">
        <v>173</v>
      </c>
      <c r="I170" s="96">
        <v>39.076031</v>
      </c>
      <c r="J170" s="98">
        <v>11180</v>
      </c>
      <c r="K170" s="86"/>
      <c r="L170" s="96">
        <v>15.578785223999999</v>
      </c>
      <c r="M170" s="97">
        <v>1.2045732609157427E-8</v>
      </c>
      <c r="N170" s="97">
        <f t="shared" si="4"/>
        <v>3.0659750392517627E-3</v>
      </c>
      <c r="O170" s="97">
        <f>L170/'סכום נכסי הקרן'!$C$42</f>
        <v>3.6326004067525392E-4</v>
      </c>
    </row>
    <row r="171" spans="2:15" s="141" customFormat="1">
      <c r="B171" s="89" t="s">
        <v>1568</v>
      </c>
      <c r="C171" s="86" t="s">
        <v>1569</v>
      </c>
      <c r="D171" s="99" t="s">
        <v>30</v>
      </c>
      <c r="E171" s="99" t="s">
        <v>938</v>
      </c>
      <c r="F171" s="86"/>
      <c r="G171" s="99" t="s">
        <v>1126</v>
      </c>
      <c r="H171" s="99" t="s">
        <v>175</v>
      </c>
      <c r="I171" s="96">
        <v>17.726649999999999</v>
      </c>
      <c r="J171" s="98">
        <v>9920</v>
      </c>
      <c r="K171" s="86"/>
      <c r="L171" s="96">
        <v>7.142257152</v>
      </c>
      <c r="M171" s="97">
        <v>2.8053741375860057E-7</v>
      </c>
      <c r="N171" s="97">
        <f t="shared" si="4"/>
        <v>1.4056283488788526E-3</v>
      </c>
      <c r="O171" s="97">
        <f>L171/'סכום נכסי הקרן'!$C$42</f>
        <v>1.6654036795832287E-4</v>
      </c>
    </row>
    <row r="172" spans="2:15" s="141" customFormat="1">
      <c r="B172" s="89" t="s">
        <v>1570</v>
      </c>
      <c r="C172" s="86" t="s">
        <v>1571</v>
      </c>
      <c r="D172" s="99" t="s">
        <v>1471</v>
      </c>
      <c r="E172" s="99" t="s">
        <v>938</v>
      </c>
      <c r="F172" s="86"/>
      <c r="G172" s="99" t="s">
        <v>954</v>
      </c>
      <c r="H172" s="99" t="s">
        <v>173</v>
      </c>
      <c r="I172" s="96">
        <v>20.574739000000001</v>
      </c>
      <c r="J172" s="98">
        <v>26453</v>
      </c>
      <c r="K172" s="86"/>
      <c r="L172" s="96">
        <v>19.408439226999999</v>
      </c>
      <c r="M172" s="97">
        <v>2.0373815628956286E-8</v>
      </c>
      <c r="N172" s="97">
        <f t="shared" si="4"/>
        <v>3.8196681811329385E-3</v>
      </c>
      <c r="O172" s="97">
        <f>L172/'סכום נכסי הקרן'!$C$42</f>
        <v>4.5255841977857246E-4</v>
      </c>
    </row>
    <row r="173" spans="2:15" s="141" customFormat="1">
      <c r="B173" s="89" t="s">
        <v>1572</v>
      </c>
      <c r="C173" s="86" t="s">
        <v>1573</v>
      </c>
      <c r="D173" s="99" t="s">
        <v>1471</v>
      </c>
      <c r="E173" s="99" t="s">
        <v>938</v>
      </c>
      <c r="F173" s="86"/>
      <c r="G173" s="99" t="s">
        <v>1093</v>
      </c>
      <c r="H173" s="99" t="s">
        <v>173</v>
      </c>
      <c r="I173" s="96">
        <v>48.492109999999997</v>
      </c>
      <c r="J173" s="98">
        <v>20766</v>
      </c>
      <c r="K173" s="86"/>
      <c r="L173" s="96">
        <v>35.909161668000003</v>
      </c>
      <c r="M173" s="97">
        <v>6.3508224750246563E-8</v>
      </c>
      <c r="N173" s="97">
        <f t="shared" si="4"/>
        <v>7.0670846135637193E-3</v>
      </c>
      <c r="O173" s="97">
        <f>L173/'סכום נכסי הקרן'!$C$42</f>
        <v>8.373158330751213E-4</v>
      </c>
    </row>
    <row r="174" spans="2:15" s="141" customFormat="1">
      <c r="B174" s="89" t="s">
        <v>1574</v>
      </c>
      <c r="C174" s="86" t="s">
        <v>1575</v>
      </c>
      <c r="D174" s="99" t="s">
        <v>1471</v>
      </c>
      <c r="E174" s="99" t="s">
        <v>938</v>
      </c>
      <c r="F174" s="86"/>
      <c r="G174" s="99" t="s">
        <v>1144</v>
      </c>
      <c r="H174" s="99" t="s">
        <v>173</v>
      </c>
      <c r="I174" s="96">
        <v>55.381225999999998</v>
      </c>
      <c r="J174" s="98">
        <v>8385</v>
      </c>
      <c r="K174" s="96">
        <v>0.108619197</v>
      </c>
      <c r="L174" s="96">
        <v>16.668109640999997</v>
      </c>
      <c r="M174" s="97">
        <v>2.1510242651333744E-8</v>
      </c>
      <c r="N174" s="97">
        <f t="shared" si="4"/>
        <v>3.2803589866614914E-3</v>
      </c>
      <c r="O174" s="97">
        <f>L174/'סכום נכסי הקרן'!$C$42</f>
        <v>3.8866048277252067E-4</v>
      </c>
    </row>
    <row r="175" spans="2:15" s="141" customFormat="1">
      <c r="B175" s="89" t="s">
        <v>1576</v>
      </c>
      <c r="C175" s="86" t="s">
        <v>1577</v>
      </c>
      <c r="D175" s="99" t="s">
        <v>1457</v>
      </c>
      <c r="E175" s="99" t="s">
        <v>938</v>
      </c>
      <c r="F175" s="86"/>
      <c r="G175" s="99" t="s">
        <v>989</v>
      </c>
      <c r="H175" s="99" t="s">
        <v>173</v>
      </c>
      <c r="I175" s="96">
        <v>139.419658</v>
      </c>
      <c r="J175" s="98">
        <v>13396</v>
      </c>
      <c r="K175" s="86"/>
      <c r="L175" s="96">
        <v>66.600960139999998</v>
      </c>
      <c r="M175" s="97">
        <v>1.8194306514332523E-8</v>
      </c>
      <c r="N175" s="97">
        <f t="shared" si="4"/>
        <v>1.310736867113777E-2</v>
      </c>
      <c r="O175" s="97">
        <f>L175/'סכום נכסי הקרן'!$C$42</f>
        <v>1.5529752250641442E-3</v>
      </c>
    </row>
    <row r="176" spans="2:15" s="141" customFormat="1">
      <c r="B176" s="89" t="s">
        <v>1578</v>
      </c>
      <c r="C176" s="86" t="s">
        <v>1579</v>
      </c>
      <c r="D176" s="99" t="s">
        <v>1471</v>
      </c>
      <c r="E176" s="99" t="s">
        <v>938</v>
      </c>
      <c r="F176" s="86"/>
      <c r="G176" s="99" t="s">
        <v>996</v>
      </c>
      <c r="H176" s="99" t="s">
        <v>173</v>
      </c>
      <c r="I176" s="96">
        <v>7.8025679999999999</v>
      </c>
      <c r="J176" s="98">
        <v>19531</v>
      </c>
      <c r="K176" s="86"/>
      <c r="L176" s="96">
        <v>5.4342973590000003</v>
      </c>
      <c r="M176" s="97">
        <v>4.1152784810126579E-8</v>
      </c>
      <c r="N176" s="97">
        <f t="shared" si="4"/>
        <v>1.0694941755084934E-3</v>
      </c>
      <c r="O176" s="97">
        <f>L176/'סכום נכסי הקרן'!$C$42</f>
        <v>1.2671482733009307E-4</v>
      </c>
    </row>
    <row r="177" spans="2:15" s="141" customFormat="1">
      <c r="B177" s="89" t="s">
        <v>1580</v>
      </c>
      <c r="C177" s="86" t="s">
        <v>1581</v>
      </c>
      <c r="D177" s="99" t="s">
        <v>1471</v>
      </c>
      <c r="E177" s="99" t="s">
        <v>938</v>
      </c>
      <c r="F177" s="86"/>
      <c r="G177" s="99" t="s">
        <v>1040</v>
      </c>
      <c r="H177" s="99" t="s">
        <v>173</v>
      </c>
      <c r="I177" s="96">
        <v>20.29</v>
      </c>
      <c r="J177" s="98">
        <v>2503</v>
      </c>
      <c r="K177" s="86"/>
      <c r="L177" s="96">
        <v>1.811024124</v>
      </c>
      <c r="M177" s="97">
        <v>5.2593617572433304E-8</v>
      </c>
      <c r="N177" s="97">
        <f t="shared" si="4"/>
        <v>3.5641769751808153E-4</v>
      </c>
      <c r="O177" s="97">
        <f>L177/'סכום נכסי הקרן'!$C$42</f>
        <v>4.2228754520257203E-5</v>
      </c>
    </row>
    <row r="178" spans="2:15" s="141" customFormat="1">
      <c r="B178" s="89" t="s">
        <v>1582</v>
      </c>
      <c r="C178" s="86" t="s">
        <v>1583</v>
      </c>
      <c r="D178" s="99" t="s">
        <v>1457</v>
      </c>
      <c r="E178" s="99" t="s">
        <v>938</v>
      </c>
      <c r="F178" s="86"/>
      <c r="G178" s="99" t="s">
        <v>1051</v>
      </c>
      <c r="H178" s="99" t="s">
        <v>173</v>
      </c>
      <c r="I178" s="96">
        <v>367.24900000000002</v>
      </c>
      <c r="J178" s="98">
        <v>1904</v>
      </c>
      <c r="K178" s="86"/>
      <c r="L178" s="96">
        <v>24.934973142999997</v>
      </c>
      <c r="M178" s="97">
        <v>7.1245734961159551E-7</v>
      </c>
      <c r="N178" s="97">
        <f t="shared" si="4"/>
        <v>4.9073149261391396E-3</v>
      </c>
      <c r="O178" s="97">
        <f>L178/'סכום נכסי הקרן'!$C$42</f>
        <v>5.8142398318762156E-4</v>
      </c>
    </row>
    <row r="179" spans="2:15" s="141" customFormat="1">
      <c r="B179" s="89" t="s">
        <v>1584</v>
      </c>
      <c r="C179" s="86" t="s">
        <v>1585</v>
      </c>
      <c r="D179" s="99" t="s">
        <v>1457</v>
      </c>
      <c r="E179" s="99" t="s">
        <v>938</v>
      </c>
      <c r="F179" s="86"/>
      <c r="G179" s="99" t="s">
        <v>989</v>
      </c>
      <c r="H179" s="99" t="s">
        <v>173</v>
      </c>
      <c r="I179" s="96">
        <v>11.328548000000001</v>
      </c>
      <c r="J179" s="98">
        <v>36732</v>
      </c>
      <c r="K179" s="86"/>
      <c r="L179" s="96">
        <v>14.838846861</v>
      </c>
      <c r="M179" s="97">
        <v>2.5910409445563434E-8</v>
      </c>
      <c r="N179" s="97">
        <f t="shared" si="4"/>
        <v>2.9203518395655736E-3</v>
      </c>
      <c r="O179" s="97">
        <f>L179/'סכום נכסי הקרן'!$C$42</f>
        <v>3.4600644638174802E-4</v>
      </c>
    </row>
    <row r="180" spans="2:15" s="141" customFormat="1">
      <c r="B180" s="89" t="s">
        <v>1586</v>
      </c>
      <c r="C180" s="86" t="s">
        <v>1587</v>
      </c>
      <c r="D180" s="99" t="s">
        <v>1471</v>
      </c>
      <c r="E180" s="99" t="s">
        <v>938</v>
      </c>
      <c r="F180" s="86"/>
      <c r="G180" s="99" t="s">
        <v>1098</v>
      </c>
      <c r="H180" s="99" t="s">
        <v>173</v>
      </c>
      <c r="I180" s="96">
        <v>63.735925999999999</v>
      </c>
      <c r="J180" s="98">
        <v>8395</v>
      </c>
      <c r="K180" s="96">
        <v>5.0002108999999996E-2</v>
      </c>
      <c r="L180" s="96">
        <v>19.130352217999999</v>
      </c>
      <c r="M180" s="97">
        <v>5.0715895812734868E-8</v>
      </c>
      <c r="N180" s="97">
        <f t="shared" si="4"/>
        <v>3.7649394063231614E-3</v>
      </c>
      <c r="O180" s="97">
        <f>L180/'סכום נכסי הקרן'!$C$42</f>
        <v>4.4607409531115656E-4</v>
      </c>
    </row>
    <row r="181" spans="2:15" s="141" customFormat="1">
      <c r="B181" s="89" t="s">
        <v>1588</v>
      </c>
      <c r="C181" s="86" t="s">
        <v>1589</v>
      </c>
      <c r="D181" s="99" t="s">
        <v>30</v>
      </c>
      <c r="E181" s="99" t="s">
        <v>938</v>
      </c>
      <c r="F181" s="86"/>
      <c r="G181" s="99" t="s">
        <v>1003</v>
      </c>
      <c r="H181" s="99" t="s">
        <v>175</v>
      </c>
      <c r="I181" s="96">
        <v>772.33741500000008</v>
      </c>
      <c r="J181" s="98">
        <v>436.6</v>
      </c>
      <c r="K181" s="86"/>
      <c r="L181" s="96">
        <v>13.695817359000001</v>
      </c>
      <c r="M181" s="97">
        <v>1.3703722115013462E-7</v>
      </c>
      <c r="N181" s="97">
        <f t="shared" si="4"/>
        <v>2.6953984897458783E-3</v>
      </c>
      <c r="O181" s="97">
        <f>L181/'סכום נכסי הקרן'!$C$42</f>
        <v>3.1935373004864976E-4</v>
      </c>
    </row>
    <row r="182" spans="2:15" s="141" customFormat="1">
      <c r="B182" s="89" t="s">
        <v>1590</v>
      </c>
      <c r="C182" s="86" t="s">
        <v>1591</v>
      </c>
      <c r="D182" s="99" t="s">
        <v>1471</v>
      </c>
      <c r="E182" s="99" t="s">
        <v>938</v>
      </c>
      <c r="F182" s="86"/>
      <c r="G182" s="99" t="s">
        <v>1040</v>
      </c>
      <c r="H182" s="99" t="s">
        <v>173</v>
      </c>
      <c r="I182" s="96">
        <v>59.043900000000001</v>
      </c>
      <c r="J182" s="98">
        <v>5346</v>
      </c>
      <c r="K182" s="96">
        <v>9.0536734999999993E-2</v>
      </c>
      <c r="L182" s="96">
        <v>11.346568998999999</v>
      </c>
      <c r="M182" s="97">
        <v>1.0178987639729056E-7</v>
      </c>
      <c r="N182" s="97">
        <f t="shared" si="4"/>
        <v>2.2330558404828971E-3</v>
      </c>
      <c r="O182" s="97">
        <f>L182/'סכום נכסי הקרן'!$C$42</f>
        <v>2.6457487261275788E-4</v>
      </c>
    </row>
    <row r="183" spans="2:15" s="141" customFormat="1">
      <c r="B183" s="89" t="s">
        <v>1487</v>
      </c>
      <c r="C183" s="86" t="s">
        <v>1488</v>
      </c>
      <c r="D183" s="99" t="s">
        <v>1471</v>
      </c>
      <c r="E183" s="99" t="s">
        <v>938</v>
      </c>
      <c r="F183" s="86"/>
      <c r="G183" s="99" t="s">
        <v>200</v>
      </c>
      <c r="H183" s="99" t="s">
        <v>173</v>
      </c>
      <c r="I183" s="96">
        <v>200.74065099999999</v>
      </c>
      <c r="J183" s="98">
        <v>6339</v>
      </c>
      <c r="K183" s="86"/>
      <c r="L183" s="96">
        <v>45.377171212999997</v>
      </c>
      <c r="M183" s="97">
        <v>3.9553170616522848E-6</v>
      </c>
      <c r="N183" s="97">
        <f>L183/$L$11</f>
        <v>8.9304314996641251E-3</v>
      </c>
      <c r="O183" s="97">
        <f>L183/'סכום נכסי הקרן'!$C$42</f>
        <v>1.0580871886704136E-3</v>
      </c>
    </row>
    <row r="184" spans="2:15" s="141" customFormat="1">
      <c r="B184" s="89" t="s">
        <v>1592</v>
      </c>
      <c r="C184" s="86" t="s">
        <v>1593</v>
      </c>
      <c r="D184" s="99" t="s">
        <v>1471</v>
      </c>
      <c r="E184" s="99" t="s">
        <v>938</v>
      </c>
      <c r="F184" s="86"/>
      <c r="G184" s="99" t="s">
        <v>1003</v>
      </c>
      <c r="H184" s="99" t="s">
        <v>173</v>
      </c>
      <c r="I184" s="96">
        <v>14.588509999999999</v>
      </c>
      <c r="J184" s="98">
        <v>20376</v>
      </c>
      <c r="K184" s="86"/>
      <c r="L184" s="96">
        <v>10.600130407</v>
      </c>
      <c r="M184" s="97">
        <v>1.5200324109427129E-7</v>
      </c>
      <c r="N184" s="97">
        <f t="shared" si="4"/>
        <v>2.0861533664773778E-3</v>
      </c>
      <c r="O184" s="97">
        <f>L184/'סכום נכסי הקרן'!$C$42</f>
        <v>2.4716970851345607E-4</v>
      </c>
    </row>
    <row r="185" spans="2:15" s="141" customFormat="1">
      <c r="B185" s="89" t="s">
        <v>1594</v>
      </c>
      <c r="C185" s="86" t="s">
        <v>1595</v>
      </c>
      <c r="D185" s="99" t="s">
        <v>1457</v>
      </c>
      <c r="E185" s="99" t="s">
        <v>938</v>
      </c>
      <c r="F185" s="86"/>
      <c r="G185" s="99" t="s">
        <v>1003</v>
      </c>
      <c r="H185" s="99" t="s">
        <v>173</v>
      </c>
      <c r="I185" s="96">
        <v>27.572831999999998</v>
      </c>
      <c r="J185" s="98">
        <v>11446</v>
      </c>
      <c r="K185" s="86"/>
      <c r="L185" s="96">
        <v>11.254247153</v>
      </c>
      <c r="M185" s="97">
        <v>2.3467577891608701E-8</v>
      </c>
      <c r="N185" s="97">
        <f t="shared" si="4"/>
        <v>2.2148864857261747E-3</v>
      </c>
      <c r="O185" s="97">
        <f>L185/'סכום נכסי הקרן'!$C$42</f>
        <v>2.6242214779814856E-4</v>
      </c>
    </row>
    <row r="186" spans="2:15" s="141" customFormat="1">
      <c r="B186" s="89" t="s">
        <v>1491</v>
      </c>
      <c r="C186" s="86" t="s">
        <v>1492</v>
      </c>
      <c r="D186" s="99" t="s">
        <v>1457</v>
      </c>
      <c r="E186" s="99" t="s">
        <v>938</v>
      </c>
      <c r="F186" s="86"/>
      <c r="G186" s="99" t="s">
        <v>1216</v>
      </c>
      <c r="H186" s="99" t="s">
        <v>173</v>
      </c>
      <c r="I186" s="96">
        <v>153.40639999999999</v>
      </c>
      <c r="J186" s="98">
        <v>4762</v>
      </c>
      <c r="K186" s="86"/>
      <c r="L186" s="96">
        <v>26.050388747</v>
      </c>
      <c r="M186" s="97">
        <v>1.1280602735549693E-6</v>
      </c>
      <c r="N186" s="97">
        <f>L186/$L$11</f>
        <v>5.1268337365652237E-3</v>
      </c>
      <c r="O186" s="97">
        <f>L186/'סכום נכסי הקרן'!$C$42</f>
        <v>6.0743280941205928E-4</v>
      </c>
    </row>
    <row r="187" spans="2:15" s="141" customFormat="1">
      <c r="B187" s="89" t="s">
        <v>1596</v>
      </c>
      <c r="C187" s="86" t="s">
        <v>1597</v>
      </c>
      <c r="D187" s="99" t="s">
        <v>1471</v>
      </c>
      <c r="E187" s="99" t="s">
        <v>938</v>
      </c>
      <c r="F187" s="86"/>
      <c r="G187" s="99" t="s">
        <v>1144</v>
      </c>
      <c r="H187" s="99" t="s">
        <v>173</v>
      </c>
      <c r="I187" s="96">
        <v>132.948215</v>
      </c>
      <c r="J187" s="98">
        <v>4332</v>
      </c>
      <c r="K187" s="86"/>
      <c r="L187" s="96">
        <v>20.537723190000001</v>
      </c>
      <c r="M187" s="97">
        <v>2.3911853992514607E-8</v>
      </c>
      <c r="N187" s="97">
        <f t="shared" si="4"/>
        <v>4.0419163470201839E-3</v>
      </c>
      <c r="O187" s="97">
        <f>L187/'סכום נכסי הקרן'!$C$42</f>
        <v>4.788906229917806E-4</v>
      </c>
    </row>
    <row r="188" spans="2:15" s="141" customFormat="1">
      <c r="B188" s="89" t="s">
        <v>1598</v>
      </c>
      <c r="C188" s="86" t="s">
        <v>1599</v>
      </c>
      <c r="D188" s="99" t="s">
        <v>1471</v>
      </c>
      <c r="E188" s="99" t="s">
        <v>938</v>
      </c>
      <c r="F188" s="86"/>
      <c r="G188" s="99" t="s">
        <v>1126</v>
      </c>
      <c r="H188" s="99" t="s">
        <v>173</v>
      </c>
      <c r="I188" s="96">
        <v>101.163848</v>
      </c>
      <c r="J188" s="98">
        <v>8010</v>
      </c>
      <c r="K188" s="86"/>
      <c r="L188" s="96">
        <v>28.896097663000003</v>
      </c>
      <c r="M188" s="97">
        <v>1.6039926062241672E-7</v>
      </c>
      <c r="N188" s="97">
        <f t="shared" si="4"/>
        <v>5.6868820574054804E-3</v>
      </c>
      <c r="O188" s="97">
        <f>L188/'סכום נכסי הקרן'!$C$42</f>
        <v>6.7378794055434959E-4</v>
      </c>
    </row>
    <row r="189" spans="2:15" s="141" customFormat="1">
      <c r="B189" s="89" t="s">
        <v>1600</v>
      </c>
      <c r="C189" s="86" t="s">
        <v>1601</v>
      </c>
      <c r="D189" s="99" t="s">
        <v>133</v>
      </c>
      <c r="E189" s="99" t="s">
        <v>938</v>
      </c>
      <c r="F189" s="86"/>
      <c r="G189" s="99" t="s">
        <v>979</v>
      </c>
      <c r="H189" s="99" t="s">
        <v>176</v>
      </c>
      <c r="I189" s="96">
        <v>1491.3660150000003</v>
      </c>
      <c r="J189" s="98">
        <v>219.8</v>
      </c>
      <c r="K189" s="86"/>
      <c r="L189" s="96">
        <v>14.821906544999999</v>
      </c>
      <c r="M189" s="97">
        <v>1.2333373884820594E-7</v>
      </c>
      <c r="N189" s="97">
        <f t="shared" si="4"/>
        <v>2.9170179091424862E-3</v>
      </c>
      <c r="O189" s="97">
        <f>L189/'סכום נכסי הקרן'!$C$42</f>
        <v>3.4561143869721225E-4</v>
      </c>
    </row>
    <row r="190" spans="2:15" s="141" customFormat="1">
      <c r="B190" s="89" t="s">
        <v>1602</v>
      </c>
      <c r="C190" s="86" t="s">
        <v>1603</v>
      </c>
      <c r="D190" s="99" t="s">
        <v>133</v>
      </c>
      <c r="E190" s="99" t="s">
        <v>938</v>
      </c>
      <c r="F190" s="86"/>
      <c r="G190" s="99" t="s">
        <v>940</v>
      </c>
      <c r="H190" s="99" t="s">
        <v>176</v>
      </c>
      <c r="I190" s="96">
        <v>107.826311</v>
      </c>
      <c r="J190" s="98">
        <v>2572.5</v>
      </c>
      <c r="K190" s="86"/>
      <c r="L190" s="96">
        <v>12.542158041999999</v>
      </c>
      <c r="M190" s="97">
        <v>2.4895093536061151E-8</v>
      </c>
      <c r="N190" s="97">
        <f t="shared" si="4"/>
        <v>2.4683531444982172E-3</v>
      </c>
      <c r="O190" s="97">
        <f>L190/'סכום נכסי הקרן'!$C$42</f>
        <v>2.9245315183327048E-4</v>
      </c>
    </row>
    <row r="191" spans="2:15" s="141" customFormat="1">
      <c r="B191" s="89" t="s">
        <v>1604</v>
      </c>
      <c r="C191" s="86" t="s">
        <v>1605</v>
      </c>
      <c r="D191" s="99" t="s">
        <v>1471</v>
      </c>
      <c r="E191" s="99" t="s">
        <v>938</v>
      </c>
      <c r="F191" s="86"/>
      <c r="G191" s="99" t="s">
        <v>996</v>
      </c>
      <c r="H191" s="99" t="s">
        <v>173</v>
      </c>
      <c r="I191" s="96">
        <v>6.6268269999999996</v>
      </c>
      <c r="J191" s="98">
        <v>22779</v>
      </c>
      <c r="K191" s="86"/>
      <c r="L191" s="96">
        <v>5.3829662740000002</v>
      </c>
      <c r="M191" s="97">
        <v>2.6916437855402111E-8</v>
      </c>
      <c r="N191" s="97">
        <f t="shared" si="4"/>
        <v>1.0593919869819285E-3</v>
      </c>
      <c r="O191" s="97">
        <f>L191/'סכום נכסי הקרן'!$C$42</f>
        <v>1.2551790910078986E-4</v>
      </c>
    </row>
    <row r="192" spans="2:15" s="141" customFormat="1">
      <c r="B192" s="89" t="s">
        <v>1606</v>
      </c>
      <c r="C192" s="86" t="s">
        <v>1607</v>
      </c>
      <c r="D192" s="99" t="s">
        <v>30</v>
      </c>
      <c r="E192" s="99" t="s">
        <v>938</v>
      </c>
      <c r="F192" s="86"/>
      <c r="G192" s="99" t="s">
        <v>982</v>
      </c>
      <c r="H192" s="99" t="s">
        <v>180</v>
      </c>
      <c r="I192" s="96">
        <v>35.751637000000002</v>
      </c>
      <c r="J192" s="98">
        <v>30220</v>
      </c>
      <c r="K192" s="86"/>
      <c r="L192" s="96">
        <v>4.1606761189999997</v>
      </c>
      <c r="M192" s="97">
        <v>2.6787888688329011E-7</v>
      </c>
      <c r="N192" s="97">
        <f t="shared" si="4"/>
        <v>8.1883978396548804E-4</v>
      </c>
      <c r="O192" s="97">
        <f>L192/'סכום נכסי הקרן'!$C$42</f>
        <v>9.7017023759727363E-5</v>
      </c>
    </row>
    <row r="193" spans="2:15" s="141" customFormat="1">
      <c r="B193" s="89" t="s">
        <v>1608</v>
      </c>
      <c r="C193" s="86" t="s">
        <v>1609</v>
      </c>
      <c r="D193" s="99" t="s">
        <v>133</v>
      </c>
      <c r="E193" s="99" t="s">
        <v>938</v>
      </c>
      <c r="F193" s="86"/>
      <c r="G193" s="99" t="s">
        <v>1126</v>
      </c>
      <c r="H193" s="99" t="s">
        <v>176</v>
      </c>
      <c r="I193" s="96">
        <v>669.95991200000003</v>
      </c>
      <c r="J193" s="98">
        <v>730.2</v>
      </c>
      <c r="K193" s="86"/>
      <c r="L193" s="96">
        <v>22.119880962</v>
      </c>
      <c r="M193" s="97">
        <v>6.1278204313421265E-7</v>
      </c>
      <c r="N193" s="97">
        <f t="shared" si="4"/>
        <v>4.3532921165273701E-3</v>
      </c>
      <c r="O193" s="97">
        <f>L193/'סכום נכסי הקרן'!$C$42</f>
        <v>5.1578276113654279E-4</v>
      </c>
    </row>
    <row r="194" spans="2:15" s="141" customFormat="1">
      <c r="B194" s="89" t="s">
        <v>1610</v>
      </c>
      <c r="C194" s="86" t="s">
        <v>1611</v>
      </c>
      <c r="D194" s="99" t="s">
        <v>1471</v>
      </c>
      <c r="E194" s="99" t="s">
        <v>938</v>
      </c>
      <c r="F194" s="86"/>
      <c r="G194" s="99" t="s">
        <v>1126</v>
      </c>
      <c r="H194" s="99" t="s">
        <v>173</v>
      </c>
      <c r="I194" s="96">
        <v>14.539821999999999</v>
      </c>
      <c r="J194" s="98">
        <v>8037</v>
      </c>
      <c r="K194" s="96">
        <v>4.4071655999999987E-2</v>
      </c>
      <c r="L194" s="96">
        <v>4.2111762719999994</v>
      </c>
      <c r="M194" s="97">
        <v>1.7242139607803403E-7</v>
      </c>
      <c r="N194" s="97">
        <f t="shared" si="4"/>
        <v>8.2877844133511826E-4</v>
      </c>
      <c r="O194" s="97">
        <f>L194/'סכום נכסי הקרן'!$C$42</f>
        <v>9.8194566640582114E-5</v>
      </c>
    </row>
    <row r="195" spans="2:15" s="141" customFormat="1">
      <c r="B195" s="89" t="s">
        <v>1612</v>
      </c>
      <c r="C195" s="86" t="s">
        <v>1613</v>
      </c>
      <c r="D195" s="99" t="s">
        <v>30</v>
      </c>
      <c r="E195" s="99" t="s">
        <v>938</v>
      </c>
      <c r="F195" s="86"/>
      <c r="G195" s="99" t="s">
        <v>982</v>
      </c>
      <c r="H195" s="99" t="s">
        <v>175</v>
      </c>
      <c r="I195" s="96">
        <v>18.818069000000001</v>
      </c>
      <c r="J195" s="98">
        <v>10865</v>
      </c>
      <c r="K195" s="86"/>
      <c r="L195" s="96">
        <v>8.304278923</v>
      </c>
      <c r="M195" s="97">
        <v>8.8265323934216193E-8</v>
      </c>
      <c r="N195" s="97">
        <f t="shared" si="4"/>
        <v>1.6343194627061709E-3</v>
      </c>
      <c r="O195" s="97">
        <f>L195/'סכום נכסי הקרן'!$C$42</f>
        <v>1.9363593861608487E-4</v>
      </c>
    </row>
    <row r="196" spans="2:15" s="141" customFormat="1">
      <c r="B196" s="89" t="s">
        <v>1614</v>
      </c>
      <c r="C196" s="86" t="s">
        <v>1615</v>
      </c>
      <c r="D196" s="99" t="s">
        <v>30</v>
      </c>
      <c r="E196" s="99" t="s">
        <v>938</v>
      </c>
      <c r="F196" s="86"/>
      <c r="G196" s="99" t="s">
        <v>940</v>
      </c>
      <c r="H196" s="99" t="s">
        <v>175</v>
      </c>
      <c r="I196" s="96">
        <v>50.832403999999997</v>
      </c>
      <c r="J196" s="98">
        <v>4927.5</v>
      </c>
      <c r="K196" s="86"/>
      <c r="L196" s="96">
        <v>10.173360371999999</v>
      </c>
      <c r="M196" s="97">
        <v>1.9061725375129237E-8</v>
      </c>
      <c r="N196" s="97">
        <f t="shared" si="4"/>
        <v>2.0021631030520347E-3</v>
      </c>
      <c r="O196" s="97">
        <f>L196/'סכום נכסי הקרן'!$C$42</f>
        <v>2.3721845120783187E-4</v>
      </c>
    </row>
    <row r="197" spans="2:15" s="141" customFormat="1">
      <c r="B197" s="89" t="s">
        <v>1616</v>
      </c>
      <c r="C197" s="86" t="s">
        <v>1617</v>
      </c>
      <c r="D197" s="99" t="s">
        <v>1471</v>
      </c>
      <c r="E197" s="99" t="s">
        <v>938</v>
      </c>
      <c r="F197" s="86"/>
      <c r="G197" s="99" t="s">
        <v>954</v>
      </c>
      <c r="H197" s="99" t="s">
        <v>173</v>
      </c>
      <c r="I197" s="96">
        <v>36.556735000000003</v>
      </c>
      <c r="J197" s="98">
        <v>3490</v>
      </c>
      <c r="K197" s="86"/>
      <c r="L197" s="96">
        <v>4.5496099080000008</v>
      </c>
      <c r="M197" s="97">
        <v>4.7560819875220698E-8</v>
      </c>
      <c r="N197" s="97">
        <f t="shared" si="4"/>
        <v>8.9538370390852449E-4</v>
      </c>
      <c r="O197" s="97">
        <f>L197/'סכום נכסי הקרן'!$C$42</f>
        <v>1.0608603023107051E-4</v>
      </c>
    </row>
    <row r="198" spans="2:15" s="141" customFormat="1">
      <c r="B198" s="89" t="s">
        <v>1618</v>
      </c>
      <c r="C198" s="86" t="s">
        <v>1619</v>
      </c>
      <c r="D198" s="99" t="s">
        <v>1471</v>
      </c>
      <c r="E198" s="99" t="s">
        <v>938</v>
      </c>
      <c r="F198" s="86"/>
      <c r="G198" s="99" t="s">
        <v>950</v>
      </c>
      <c r="H198" s="99" t="s">
        <v>173</v>
      </c>
      <c r="I198" s="96">
        <v>39.124924999999998</v>
      </c>
      <c r="J198" s="98">
        <v>10327</v>
      </c>
      <c r="K198" s="86"/>
      <c r="L198" s="96">
        <v>14.408177122</v>
      </c>
      <c r="M198" s="97">
        <v>5.6090916563934309E-8</v>
      </c>
      <c r="N198" s="97">
        <f t="shared" si="4"/>
        <v>2.8355940968437031E-3</v>
      </c>
      <c r="O198" s="97">
        <f>L198/'סכום נכסי הקרן'!$C$42</f>
        <v>3.3596425729849854E-4</v>
      </c>
    </row>
    <row r="199" spans="2:15" s="141" customFormat="1">
      <c r="B199" s="89" t="s">
        <v>1620</v>
      </c>
      <c r="C199" s="86" t="s">
        <v>1621</v>
      </c>
      <c r="D199" s="99" t="s">
        <v>1471</v>
      </c>
      <c r="E199" s="99" t="s">
        <v>938</v>
      </c>
      <c r="F199" s="86"/>
      <c r="G199" s="99" t="s">
        <v>1144</v>
      </c>
      <c r="H199" s="99" t="s">
        <v>173</v>
      </c>
      <c r="I199" s="96">
        <v>26.790731000000001</v>
      </c>
      <c r="J199" s="98">
        <v>24401</v>
      </c>
      <c r="K199" s="86"/>
      <c r="L199" s="96">
        <v>23.311677429999996</v>
      </c>
      <c r="M199" s="97">
        <v>2.8190587834564548E-8</v>
      </c>
      <c r="N199" s="97">
        <f t="shared" si="4"/>
        <v>4.58784302471546E-3</v>
      </c>
      <c r="O199" s="97">
        <f>L199/'סכום נכסי הקרן'!$C$42</f>
        <v>5.4357260657168923E-4</v>
      </c>
    </row>
    <row r="200" spans="2:15" s="141" customFormat="1">
      <c r="B200" s="89" t="s">
        <v>1622</v>
      </c>
      <c r="C200" s="86" t="s">
        <v>1623</v>
      </c>
      <c r="D200" s="99" t="s">
        <v>1471</v>
      </c>
      <c r="E200" s="99" t="s">
        <v>938</v>
      </c>
      <c r="F200" s="86"/>
      <c r="G200" s="99" t="s">
        <v>979</v>
      </c>
      <c r="H200" s="99" t="s">
        <v>173</v>
      </c>
      <c r="I200" s="96">
        <v>26.746601999999999</v>
      </c>
      <c r="J200" s="98">
        <v>5240</v>
      </c>
      <c r="K200" s="96">
        <v>3.5290000999999994E-2</v>
      </c>
      <c r="L200" s="96">
        <v>5.0331172029999998</v>
      </c>
      <c r="M200" s="97">
        <v>1.6799971834268256E-8</v>
      </c>
      <c r="N200" s="97">
        <f t="shared" si="4"/>
        <v>9.9054011542913417E-4</v>
      </c>
      <c r="O200" s="97">
        <f>L200/'סכום נכסי הקרן'!$C$42</f>
        <v>1.1736026484712389E-4</v>
      </c>
    </row>
    <row r="201" spans="2:15" s="141" customFormat="1">
      <c r="B201" s="89" t="s">
        <v>1624</v>
      </c>
      <c r="C201" s="86" t="s">
        <v>1625</v>
      </c>
      <c r="D201" s="99" t="s">
        <v>1457</v>
      </c>
      <c r="E201" s="99" t="s">
        <v>938</v>
      </c>
      <c r="F201" s="86"/>
      <c r="G201" s="99" t="s">
        <v>954</v>
      </c>
      <c r="H201" s="99" t="s">
        <v>173</v>
      </c>
      <c r="I201" s="96">
        <v>36.116199999999999</v>
      </c>
      <c r="J201" s="98">
        <v>6194</v>
      </c>
      <c r="K201" s="86"/>
      <c r="L201" s="96">
        <v>7.9772754680000002</v>
      </c>
      <c r="M201" s="97">
        <v>1.1936514987240102E-6</v>
      </c>
      <c r="N201" s="97">
        <f t="shared" si="4"/>
        <v>1.5699637111913128E-3</v>
      </c>
      <c r="O201" s="97">
        <f>L201/'סכום נכסי הקרן'!$C$42</f>
        <v>1.8601099953025358E-4</v>
      </c>
    </row>
    <row r="202" spans="2:15" s="141" customFormat="1">
      <c r="B202" s="89" t="s">
        <v>1626</v>
      </c>
      <c r="C202" s="86" t="s">
        <v>1627</v>
      </c>
      <c r="D202" s="99" t="s">
        <v>30</v>
      </c>
      <c r="E202" s="99" t="s">
        <v>938</v>
      </c>
      <c r="F202" s="86"/>
      <c r="G202" s="99" t="s">
        <v>982</v>
      </c>
      <c r="H202" s="99" t="s">
        <v>175</v>
      </c>
      <c r="I202" s="96">
        <v>66.664400999999998</v>
      </c>
      <c r="J202" s="98">
        <v>9006</v>
      </c>
      <c r="K202" s="86"/>
      <c r="L202" s="96">
        <v>24.385017715999997</v>
      </c>
      <c r="M202" s="97">
        <v>1.1104404415152199E-7</v>
      </c>
      <c r="N202" s="97">
        <f t="shared" si="4"/>
        <v>4.7990812232130958E-3</v>
      </c>
      <c r="O202" s="97">
        <f>L202/'סכום נכסי הקרן'!$C$42</f>
        <v>5.6860033693349461E-4</v>
      </c>
    </row>
    <row r="203" spans="2:15" s="141" customFormat="1">
      <c r="B203" s="89" t="s">
        <v>1628</v>
      </c>
      <c r="C203" s="86" t="s">
        <v>1629</v>
      </c>
      <c r="D203" s="99" t="s">
        <v>1471</v>
      </c>
      <c r="E203" s="99" t="s">
        <v>938</v>
      </c>
      <c r="F203" s="86"/>
      <c r="G203" s="99" t="s">
        <v>954</v>
      </c>
      <c r="H203" s="99" t="s">
        <v>173</v>
      </c>
      <c r="I203" s="96">
        <v>30.161532999999999</v>
      </c>
      <c r="J203" s="98">
        <v>17355</v>
      </c>
      <c r="K203" s="86"/>
      <c r="L203" s="96">
        <v>18.666348539999998</v>
      </c>
      <c r="M203" s="97">
        <v>1.7344302083043312E-8</v>
      </c>
      <c r="N203" s="97">
        <f t="shared" si="4"/>
        <v>3.6736213943977269E-3</v>
      </c>
      <c r="O203" s="97">
        <f>L203/'סכום נכסי הקרן'!$C$42</f>
        <v>4.3525463843308878E-4</v>
      </c>
    </row>
    <row r="204" spans="2:15" s="141" customFormat="1">
      <c r="B204" s="89" t="s">
        <v>1630</v>
      </c>
      <c r="C204" s="86" t="s">
        <v>1631</v>
      </c>
      <c r="D204" s="99" t="s">
        <v>30</v>
      </c>
      <c r="E204" s="99" t="s">
        <v>938</v>
      </c>
      <c r="F204" s="86"/>
      <c r="G204" s="99" t="s">
        <v>1126</v>
      </c>
      <c r="H204" s="99" t="s">
        <v>175</v>
      </c>
      <c r="I204" s="96">
        <v>53.075945000000004</v>
      </c>
      <c r="J204" s="98">
        <v>4207</v>
      </c>
      <c r="K204" s="86"/>
      <c r="L204" s="96">
        <v>9.0691669619999988</v>
      </c>
      <c r="M204" s="97">
        <v>9.7876687936415186E-8</v>
      </c>
      <c r="N204" s="97">
        <f t="shared" si="4"/>
        <v>1.7848528709069223E-3</v>
      </c>
      <c r="O204" s="97">
        <f>L204/'סכום נכסי הקרן'!$C$42</f>
        <v>2.1147129972826621E-4</v>
      </c>
    </row>
    <row r="205" spans="2:15" s="141" customFormat="1">
      <c r="B205" s="89" t="s">
        <v>1632</v>
      </c>
      <c r="C205" s="86" t="s">
        <v>1633</v>
      </c>
      <c r="D205" s="99" t="s">
        <v>1471</v>
      </c>
      <c r="E205" s="99" t="s">
        <v>938</v>
      </c>
      <c r="F205" s="86"/>
      <c r="G205" s="99" t="s">
        <v>1634</v>
      </c>
      <c r="H205" s="99" t="s">
        <v>173</v>
      </c>
      <c r="I205" s="96">
        <v>93.493875000000003</v>
      </c>
      <c r="J205" s="98">
        <v>11049</v>
      </c>
      <c r="K205" s="86"/>
      <c r="L205" s="96">
        <v>36.837272802000001</v>
      </c>
      <c r="M205" s="97">
        <v>3.275060426660362E-8</v>
      </c>
      <c r="N205" s="97">
        <f t="shared" si="4"/>
        <v>7.2497410613920057E-3</v>
      </c>
      <c r="O205" s="97">
        <f>L205/'סכום נכסי הקרן'!$C$42</f>
        <v>8.5895716668620437E-4</v>
      </c>
    </row>
    <row r="206" spans="2:15" s="141" customFormat="1">
      <c r="B206" s="89" t="s">
        <v>1635</v>
      </c>
      <c r="C206" s="86" t="s">
        <v>1636</v>
      </c>
      <c r="D206" s="99" t="s">
        <v>1471</v>
      </c>
      <c r="E206" s="99" t="s">
        <v>938</v>
      </c>
      <c r="F206" s="86"/>
      <c r="G206" s="99" t="s">
        <v>1033</v>
      </c>
      <c r="H206" s="99" t="s">
        <v>173</v>
      </c>
      <c r="I206" s="96">
        <v>28.217780000000001</v>
      </c>
      <c r="J206" s="98">
        <v>13964</v>
      </c>
      <c r="K206" s="86"/>
      <c r="L206" s="96">
        <v>14.051219531000001</v>
      </c>
      <c r="M206" s="97">
        <v>1.5679167029028204E-8</v>
      </c>
      <c r="N206" s="97">
        <f t="shared" si="4"/>
        <v>2.7653432365653667E-3</v>
      </c>
      <c r="O206" s="97">
        <f>L206/'סכום נכסי הקרן'!$C$42</f>
        <v>3.2764085934663262E-4</v>
      </c>
    </row>
    <row r="207" spans="2:15" s="141" customFormat="1">
      <c r="B207" s="89" t="s">
        <v>1637</v>
      </c>
      <c r="C207" s="86" t="s">
        <v>1638</v>
      </c>
      <c r="D207" s="99" t="s">
        <v>1471</v>
      </c>
      <c r="E207" s="99" t="s">
        <v>938</v>
      </c>
      <c r="F207" s="86"/>
      <c r="G207" s="99" t="s">
        <v>979</v>
      </c>
      <c r="H207" s="99" t="s">
        <v>173</v>
      </c>
      <c r="I207" s="96">
        <v>32.095548999999998</v>
      </c>
      <c r="J207" s="98">
        <v>4732</v>
      </c>
      <c r="K207" s="86"/>
      <c r="L207" s="96">
        <v>5.4159031000000004</v>
      </c>
      <c r="M207" s="97">
        <v>7.1413218445223199E-9</v>
      </c>
      <c r="N207" s="97">
        <f t="shared" si="4"/>
        <v>1.0658741025600165E-3</v>
      </c>
      <c r="O207" s="97">
        <f>L207/'סכום נכסי הקרן'!$C$42</f>
        <v>1.2628591716948328E-4</v>
      </c>
    </row>
    <row r="208" spans="2:15" s="141" customFormat="1">
      <c r="B208" s="89" t="s">
        <v>1639</v>
      </c>
      <c r="C208" s="86" t="s">
        <v>1640</v>
      </c>
      <c r="D208" s="99" t="s">
        <v>145</v>
      </c>
      <c r="E208" s="99" t="s">
        <v>938</v>
      </c>
      <c r="F208" s="86"/>
      <c r="G208" s="99" t="s">
        <v>940</v>
      </c>
      <c r="H208" s="99" t="s">
        <v>177</v>
      </c>
      <c r="I208" s="96">
        <v>107.919127</v>
      </c>
      <c r="J208" s="98">
        <v>3636</v>
      </c>
      <c r="K208" s="86"/>
      <c r="L208" s="96">
        <v>9.8114181970000001</v>
      </c>
      <c r="M208" s="97">
        <v>1.1527954754257423E-7</v>
      </c>
      <c r="N208" s="97">
        <f t="shared" si="4"/>
        <v>1.9309312542110271E-3</v>
      </c>
      <c r="O208" s="97">
        <f>L208/'סכום נכסי הקרן'!$C$42</f>
        <v>2.287788246694264E-4</v>
      </c>
    </row>
    <row r="209" spans="2:7" s="141" customFormat="1">
      <c r="B209" s="143"/>
      <c r="C209" s="143"/>
      <c r="D209" s="143"/>
    </row>
    <row r="210" spans="2:7" s="141" customFormat="1">
      <c r="B210" s="143"/>
      <c r="C210" s="143"/>
      <c r="D210" s="143"/>
    </row>
    <row r="211" spans="2:7" s="141" customFormat="1">
      <c r="B211" s="143"/>
      <c r="C211" s="143"/>
      <c r="D211" s="143"/>
    </row>
    <row r="212" spans="2:7" s="141" customFormat="1">
      <c r="B212" s="146" t="s">
        <v>261</v>
      </c>
      <c r="C212" s="143"/>
      <c r="D212" s="143"/>
    </row>
    <row r="213" spans="2:7" s="141" customFormat="1">
      <c r="B213" s="146" t="s">
        <v>121</v>
      </c>
      <c r="C213" s="143"/>
      <c r="D213" s="143"/>
    </row>
    <row r="214" spans="2:7">
      <c r="B214" s="101" t="s">
        <v>243</v>
      </c>
      <c r="E214" s="1"/>
      <c r="F214" s="1"/>
      <c r="G214" s="1"/>
    </row>
    <row r="215" spans="2:7">
      <c r="B215" s="101" t="s">
        <v>251</v>
      </c>
      <c r="E215" s="1"/>
      <c r="F215" s="1"/>
      <c r="G215" s="1"/>
    </row>
    <row r="216" spans="2:7">
      <c r="B216" s="101" t="s">
        <v>258</v>
      </c>
      <c r="E216" s="1"/>
      <c r="F216" s="1"/>
      <c r="G216" s="1"/>
    </row>
    <row r="217" spans="2:7">
      <c r="E217" s="1"/>
      <c r="F217" s="1"/>
      <c r="G217" s="1"/>
    </row>
    <row r="218" spans="2:7">
      <c r="E218" s="1"/>
      <c r="F218" s="1"/>
      <c r="G218" s="1"/>
    </row>
    <row r="219" spans="2:7">
      <c r="E219" s="1"/>
      <c r="F219" s="1"/>
      <c r="G219" s="1"/>
    </row>
    <row r="220" spans="2:7">
      <c r="E220" s="1"/>
      <c r="F220" s="1"/>
      <c r="G220" s="1"/>
    </row>
    <row r="221" spans="2:7">
      <c r="E221" s="1"/>
      <c r="F221" s="1"/>
      <c r="G221" s="1"/>
    </row>
    <row r="222" spans="2:7">
      <c r="E222" s="1"/>
      <c r="F222" s="1"/>
      <c r="G222" s="1"/>
    </row>
    <row r="223" spans="2:7">
      <c r="E223" s="1"/>
      <c r="F223" s="1"/>
      <c r="G223" s="1"/>
    </row>
    <row r="224" spans="2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4 B2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189</v>
      </c>
      <c r="C1" s="80" t="s" vm="1">
        <v>262</v>
      </c>
    </row>
    <row r="2" spans="2:63">
      <c r="B2" s="58" t="s">
        <v>188</v>
      </c>
      <c r="C2" s="80" t="s">
        <v>263</v>
      </c>
    </row>
    <row r="3" spans="2:63">
      <c r="B3" s="58" t="s">
        <v>190</v>
      </c>
      <c r="C3" s="80" t="s">
        <v>264</v>
      </c>
    </row>
    <row r="4" spans="2:63">
      <c r="B4" s="58" t="s">
        <v>191</v>
      </c>
      <c r="C4" s="80">
        <v>9454</v>
      </c>
    </row>
    <row r="6" spans="2:63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BK6" s="3"/>
    </row>
    <row r="7" spans="2:63" ht="26.25" customHeight="1">
      <c r="B7" s="164" t="s">
        <v>98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BH7" s="3"/>
      <c r="BK7" s="3"/>
    </row>
    <row r="8" spans="2:63" s="3" customFormat="1" ht="74.25" customHeight="1">
      <c r="B8" s="23" t="s">
        <v>124</v>
      </c>
      <c r="C8" s="31" t="s">
        <v>48</v>
      </c>
      <c r="D8" s="31" t="s">
        <v>129</v>
      </c>
      <c r="E8" s="31" t="s">
        <v>126</v>
      </c>
      <c r="F8" s="31" t="s">
        <v>69</v>
      </c>
      <c r="G8" s="31" t="s">
        <v>109</v>
      </c>
      <c r="H8" s="31" t="s">
        <v>245</v>
      </c>
      <c r="I8" s="31" t="s">
        <v>244</v>
      </c>
      <c r="J8" s="31" t="s">
        <v>260</v>
      </c>
      <c r="K8" s="31" t="s">
        <v>66</v>
      </c>
      <c r="L8" s="31" t="s">
        <v>63</v>
      </c>
      <c r="M8" s="31" t="s">
        <v>192</v>
      </c>
      <c r="N8" s="15" t="s">
        <v>194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252</v>
      </c>
      <c r="I9" s="33"/>
      <c r="J9" s="17" t="s">
        <v>248</v>
      </c>
      <c r="K9" s="33" t="s">
        <v>248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40" customFormat="1" ht="18" customHeight="1">
      <c r="B11" s="81" t="s">
        <v>33</v>
      </c>
      <c r="C11" s="82"/>
      <c r="D11" s="82"/>
      <c r="E11" s="82"/>
      <c r="F11" s="82"/>
      <c r="G11" s="82"/>
      <c r="H11" s="90"/>
      <c r="I11" s="92"/>
      <c r="J11" s="82"/>
      <c r="K11" s="90">
        <v>4035.9919772390003</v>
      </c>
      <c r="L11" s="82"/>
      <c r="M11" s="91">
        <v>1</v>
      </c>
      <c r="N11" s="91">
        <f>K11/'סכום נכסי הקרן'!$C$42</f>
        <v>9.4109687548564788E-2</v>
      </c>
      <c r="O11" s="144"/>
      <c r="BH11" s="141"/>
      <c r="BI11" s="145"/>
      <c r="BK11" s="141"/>
    </row>
    <row r="12" spans="2:63" s="141" customFormat="1" ht="20.25">
      <c r="B12" s="83" t="s">
        <v>241</v>
      </c>
      <c r="C12" s="84"/>
      <c r="D12" s="84"/>
      <c r="E12" s="84"/>
      <c r="F12" s="84"/>
      <c r="G12" s="84"/>
      <c r="H12" s="93"/>
      <c r="I12" s="95"/>
      <c r="J12" s="84"/>
      <c r="K12" s="93">
        <v>657.37933210599999</v>
      </c>
      <c r="L12" s="84"/>
      <c r="M12" s="94">
        <v>0.16287924649337621</v>
      </c>
      <c r="N12" s="94">
        <f>K12/'סכום נכסי הקרן'!$C$42</f>
        <v>1.5328514995637301E-2</v>
      </c>
      <c r="BI12" s="140"/>
    </row>
    <row r="13" spans="2:63" s="141" customFormat="1">
      <c r="B13" s="104" t="s">
        <v>71</v>
      </c>
      <c r="C13" s="84"/>
      <c r="D13" s="84"/>
      <c r="E13" s="84"/>
      <c r="F13" s="84"/>
      <c r="G13" s="84"/>
      <c r="H13" s="93"/>
      <c r="I13" s="95"/>
      <c r="J13" s="84"/>
      <c r="K13" s="93">
        <v>169.25362321699998</v>
      </c>
      <c r="L13" s="84"/>
      <c r="M13" s="94">
        <v>4.1936065327063766E-2</v>
      </c>
      <c r="N13" s="94">
        <f>K13/'סכום נכסי הקרן'!$C$42</f>
        <v>3.9465900049461726E-3</v>
      </c>
    </row>
    <row r="14" spans="2:63" s="141" customFormat="1">
      <c r="B14" s="89" t="s">
        <v>1641</v>
      </c>
      <c r="C14" s="86" t="s">
        <v>1642</v>
      </c>
      <c r="D14" s="99" t="s">
        <v>130</v>
      </c>
      <c r="E14" s="86" t="s">
        <v>1643</v>
      </c>
      <c r="F14" s="99" t="s">
        <v>1644</v>
      </c>
      <c r="G14" s="99" t="s">
        <v>174</v>
      </c>
      <c r="H14" s="96">
        <v>2595.080449</v>
      </c>
      <c r="I14" s="98">
        <v>2290</v>
      </c>
      <c r="J14" s="86"/>
      <c r="K14" s="96">
        <v>59.427342287000002</v>
      </c>
      <c r="L14" s="97">
        <v>6.864260738068989E-5</v>
      </c>
      <c r="M14" s="97">
        <v>1.472434599031436E-2</v>
      </c>
      <c r="N14" s="97">
        <f>K14/'סכום נכסי הקרן'!$C$42</f>
        <v>1.3857036005054471E-3</v>
      </c>
    </row>
    <row r="15" spans="2:63" s="141" customFormat="1">
      <c r="B15" s="89" t="s">
        <v>1645</v>
      </c>
      <c r="C15" s="86" t="s">
        <v>1646</v>
      </c>
      <c r="D15" s="99" t="s">
        <v>130</v>
      </c>
      <c r="E15" s="86" t="s">
        <v>1647</v>
      </c>
      <c r="F15" s="99" t="s">
        <v>1644</v>
      </c>
      <c r="G15" s="99" t="s">
        <v>174</v>
      </c>
      <c r="H15" s="96">
        <v>1.6232</v>
      </c>
      <c r="I15" s="98">
        <v>1144</v>
      </c>
      <c r="J15" s="86"/>
      <c r="K15" s="96">
        <v>1.8569407999999999E-2</v>
      </c>
      <c r="L15" s="97">
        <v>2.4990185286397191E-6</v>
      </c>
      <c r="M15" s="97">
        <v>4.6009526541980957E-6</v>
      </c>
      <c r="N15" s="97">
        <f>K15/'סכום נכסי הקרן'!$C$42</f>
        <v>4.3299421671232264E-7</v>
      </c>
    </row>
    <row r="16" spans="2:63" s="141" customFormat="1" ht="20.25">
      <c r="B16" s="89" t="s">
        <v>1648</v>
      </c>
      <c r="C16" s="86" t="s">
        <v>1649</v>
      </c>
      <c r="D16" s="99" t="s">
        <v>130</v>
      </c>
      <c r="E16" s="86" t="s">
        <v>1647</v>
      </c>
      <c r="F16" s="99" t="s">
        <v>1644</v>
      </c>
      <c r="G16" s="99" t="s">
        <v>174</v>
      </c>
      <c r="H16" s="96">
        <v>710.15</v>
      </c>
      <c r="I16" s="98">
        <v>1473</v>
      </c>
      <c r="J16" s="86"/>
      <c r="K16" s="96">
        <v>10.460509500000001</v>
      </c>
      <c r="L16" s="97">
        <v>5.3626727273917656E-6</v>
      </c>
      <c r="M16" s="97">
        <v>2.5918063165120504E-3</v>
      </c>
      <c r="N16" s="97">
        <f>K16/'סכום נכסי הקרן'!$C$42</f>
        <v>2.4391408263334566E-4</v>
      </c>
      <c r="BH16" s="140"/>
    </row>
    <row r="17" spans="2:14" s="141" customFormat="1">
      <c r="B17" s="89" t="s">
        <v>1650</v>
      </c>
      <c r="C17" s="86" t="s">
        <v>1651</v>
      </c>
      <c r="D17" s="99" t="s">
        <v>130</v>
      </c>
      <c r="E17" s="86" t="s">
        <v>1647</v>
      </c>
      <c r="F17" s="99" t="s">
        <v>1644</v>
      </c>
      <c r="G17" s="99" t="s">
        <v>174</v>
      </c>
      <c r="H17" s="96">
        <v>933.34</v>
      </c>
      <c r="I17" s="98">
        <v>2267</v>
      </c>
      <c r="J17" s="86"/>
      <c r="K17" s="96">
        <v>21.158817800000005</v>
      </c>
      <c r="L17" s="97">
        <v>1.337748425812201E-5</v>
      </c>
      <c r="M17" s="97">
        <v>5.24253217531781E-3</v>
      </c>
      <c r="N17" s="97">
        <f>K17/'סכום נכסי הקרן'!$C$42</f>
        <v>4.9337306498245677E-4</v>
      </c>
    </row>
    <row r="18" spans="2:14" s="141" customFormat="1">
      <c r="B18" s="89" t="s">
        <v>1652</v>
      </c>
      <c r="C18" s="86" t="s">
        <v>1653</v>
      </c>
      <c r="D18" s="99" t="s">
        <v>130</v>
      </c>
      <c r="E18" s="86" t="s">
        <v>1654</v>
      </c>
      <c r="F18" s="99" t="s">
        <v>1644</v>
      </c>
      <c r="G18" s="99" t="s">
        <v>174</v>
      </c>
      <c r="H18" s="96">
        <v>2.52E-4</v>
      </c>
      <c r="I18" s="98">
        <v>15840</v>
      </c>
      <c r="J18" s="86"/>
      <c r="K18" s="96">
        <v>3.9854000000000002E-5</v>
      </c>
      <c r="L18" s="97">
        <v>2.8853872653433046E-11</v>
      </c>
      <c r="M18" s="97">
        <v>9.8746479737216674E-9</v>
      </c>
      <c r="N18" s="97">
        <f>K18/'סכום נכסי הקרן'!$C$42</f>
        <v>9.2930003545901445E-10</v>
      </c>
    </row>
    <row r="19" spans="2:14" s="141" customFormat="1">
      <c r="B19" s="89" t="s">
        <v>1655</v>
      </c>
      <c r="C19" s="86" t="s">
        <v>1656</v>
      </c>
      <c r="D19" s="99" t="s">
        <v>130</v>
      </c>
      <c r="E19" s="86" t="s">
        <v>1654</v>
      </c>
      <c r="F19" s="99" t="s">
        <v>1644</v>
      </c>
      <c r="G19" s="99" t="s">
        <v>174</v>
      </c>
      <c r="H19" s="96">
        <v>45.145249999999997</v>
      </c>
      <c r="I19" s="98">
        <v>22250</v>
      </c>
      <c r="J19" s="86"/>
      <c r="K19" s="96">
        <v>10.044818124999999</v>
      </c>
      <c r="L19" s="97">
        <v>6.3022256805514485E-6</v>
      </c>
      <c r="M19" s="97">
        <v>2.4888102309538296E-3</v>
      </c>
      <c r="N19" s="97">
        <f>K19/'סכום נכסי הקרן'!$C$42</f>
        <v>2.3422115320273623E-4</v>
      </c>
    </row>
    <row r="20" spans="2:14" s="141" customFormat="1">
      <c r="B20" s="89" t="s">
        <v>1657</v>
      </c>
      <c r="C20" s="86" t="s">
        <v>1658</v>
      </c>
      <c r="D20" s="99" t="s">
        <v>130</v>
      </c>
      <c r="E20" s="86" t="s">
        <v>1654</v>
      </c>
      <c r="F20" s="99" t="s">
        <v>1644</v>
      </c>
      <c r="G20" s="99" t="s">
        <v>174</v>
      </c>
      <c r="H20" s="96">
        <v>72.029499999999999</v>
      </c>
      <c r="I20" s="98">
        <v>14660</v>
      </c>
      <c r="J20" s="86"/>
      <c r="K20" s="96">
        <v>10.559524700000001</v>
      </c>
      <c r="L20" s="97">
        <v>4.9901284417957714E-6</v>
      </c>
      <c r="M20" s="97">
        <v>2.6163393682520925E-3</v>
      </c>
      <c r="N20" s="97">
        <f>K20/'סכום נכסי הקרן'!$C$42</f>
        <v>2.4622288046721383E-4</v>
      </c>
    </row>
    <row r="21" spans="2:14" s="141" customFormat="1">
      <c r="B21" s="89" t="s">
        <v>1659</v>
      </c>
      <c r="C21" s="86" t="s">
        <v>1660</v>
      </c>
      <c r="D21" s="99" t="s">
        <v>130</v>
      </c>
      <c r="E21" s="86" t="s">
        <v>1661</v>
      </c>
      <c r="F21" s="99" t="s">
        <v>1644</v>
      </c>
      <c r="G21" s="99" t="s">
        <v>174</v>
      </c>
      <c r="H21" s="96">
        <v>4.7899999999999999E-4</v>
      </c>
      <c r="I21" s="98">
        <v>1592</v>
      </c>
      <c r="J21" s="86"/>
      <c r="K21" s="96">
        <v>7.6229999999999997E-6</v>
      </c>
      <c r="L21" s="97">
        <v>6.0371474632000882E-12</v>
      </c>
      <c r="M21" s="97">
        <v>1.8887549933176161E-9</v>
      </c>
      <c r="N21" s="97">
        <f>K21/'סכום נכסי הקרן'!$C$42</f>
        <v>1.7775014227691241E-10</v>
      </c>
    </row>
    <row r="22" spans="2:14" s="141" customFormat="1">
      <c r="B22" s="89" t="s">
        <v>1662</v>
      </c>
      <c r="C22" s="86" t="s">
        <v>1663</v>
      </c>
      <c r="D22" s="99" t="s">
        <v>130</v>
      </c>
      <c r="E22" s="86" t="s">
        <v>1661</v>
      </c>
      <c r="F22" s="99" t="s">
        <v>1644</v>
      </c>
      <c r="G22" s="99" t="s">
        <v>174</v>
      </c>
      <c r="H22" s="96">
        <v>2552.482</v>
      </c>
      <c r="I22" s="98">
        <v>2256</v>
      </c>
      <c r="J22" s="86"/>
      <c r="K22" s="96">
        <v>57.583993919999998</v>
      </c>
      <c r="L22" s="97">
        <v>3.8316516079569938E-5</v>
      </c>
      <c r="M22" s="97">
        <v>1.4267618529656466E-2</v>
      </c>
      <c r="N22" s="97">
        <f>K22/'סכום נכסי הקרן'!$C$42</f>
        <v>1.3427211218880832E-3</v>
      </c>
    </row>
    <row r="23" spans="2:14" s="141" customFormat="1">
      <c r="B23" s="85"/>
      <c r="C23" s="86"/>
      <c r="D23" s="86"/>
      <c r="E23" s="86"/>
      <c r="F23" s="86"/>
      <c r="G23" s="86"/>
      <c r="H23" s="96"/>
      <c r="I23" s="98"/>
      <c r="J23" s="86"/>
      <c r="K23" s="86"/>
      <c r="L23" s="86"/>
      <c r="M23" s="97"/>
      <c r="N23" s="86"/>
    </row>
    <row r="24" spans="2:14" s="141" customFormat="1">
      <c r="B24" s="104" t="s">
        <v>72</v>
      </c>
      <c r="C24" s="84"/>
      <c r="D24" s="84"/>
      <c r="E24" s="84"/>
      <c r="F24" s="84"/>
      <c r="G24" s="84"/>
      <c r="H24" s="93"/>
      <c r="I24" s="95"/>
      <c r="J24" s="84"/>
      <c r="K24" s="93">
        <v>488.12570888899995</v>
      </c>
      <c r="L24" s="84"/>
      <c r="M24" s="94">
        <v>0.12094318116631243</v>
      </c>
      <c r="N24" s="94">
        <f>K24/'סכום נכסי הקרן'!$C$42</f>
        <v>1.1381924990691128E-2</v>
      </c>
    </row>
    <row r="25" spans="2:14" s="141" customFormat="1">
      <c r="B25" s="89" t="s">
        <v>1664</v>
      </c>
      <c r="C25" s="86" t="s">
        <v>1665</v>
      </c>
      <c r="D25" s="99" t="s">
        <v>130</v>
      </c>
      <c r="E25" s="86" t="s">
        <v>1643</v>
      </c>
      <c r="F25" s="99" t="s">
        <v>1666</v>
      </c>
      <c r="G25" s="99" t="s">
        <v>174</v>
      </c>
      <c r="H25" s="96">
        <v>758.773505</v>
      </c>
      <c r="I25" s="98">
        <v>353.19</v>
      </c>
      <c r="J25" s="86"/>
      <c r="K25" s="96">
        <v>2.6799121419999996</v>
      </c>
      <c r="L25" s="97">
        <v>4.8842737520410562E-6</v>
      </c>
      <c r="M25" s="97">
        <v>6.6400333724977144E-4</v>
      </c>
      <c r="N25" s="97">
        <f>K25/'סכום נכסי הקרן'!$C$42</f>
        <v>6.2489146599780266E-5</v>
      </c>
    </row>
    <row r="26" spans="2:14" s="141" customFormat="1">
      <c r="B26" s="89" t="s">
        <v>1667</v>
      </c>
      <c r="C26" s="86" t="s">
        <v>1668</v>
      </c>
      <c r="D26" s="99" t="s">
        <v>130</v>
      </c>
      <c r="E26" s="86" t="s">
        <v>1643</v>
      </c>
      <c r="F26" s="99" t="s">
        <v>1666</v>
      </c>
      <c r="G26" s="99" t="s">
        <v>174</v>
      </c>
      <c r="H26" s="96">
        <v>3014.3701249999999</v>
      </c>
      <c r="I26" s="98">
        <v>327.56</v>
      </c>
      <c r="J26" s="86"/>
      <c r="K26" s="96">
        <v>9.873870780999999</v>
      </c>
      <c r="L26" s="97">
        <v>1.3646776442272215E-4</v>
      </c>
      <c r="M26" s="97">
        <v>2.4464545114766703E-3</v>
      </c>
      <c r="N26" s="97">
        <f>K26/'סכום נכסי הקרן'!$C$42</f>
        <v>2.3023506967684613E-4</v>
      </c>
    </row>
    <row r="27" spans="2:14" s="141" customFormat="1">
      <c r="B27" s="89" t="s">
        <v>1669</v>
      </c>
      <c r="C27" s="86" t="s">
        <v>1670</v>
      </c>
      <c r="D27" s="99" t="s">
        <v>130</v>
      </c>
      <c r="E27" s="86" t="s">
        <v>1643</v>
      </c>
      <c r="F27" s="99" t="s">
        <v>1666</v>
      </c>
      <c r="G27" s="99" t="s">
        <v>174</v>
      </c>
      <c r="H27" s="96">
        <v>15165.487904999998</v>
      </c>
      <c r="I27" s="98">
        <v>340.72</v>
      </c>
      <c r="J27" s="86"/>
      <c r="K27" s="96">
        <v>51.671850387999996</v>
      </c>
      <c r="L27" s="97">
        <v>6.7706322721517131E-5</v>
      </c>
      <c r="M27" s="97">
        <v>1.2802763404735115E-2</v>
      </c>
      <c r="N27" s="97">
        <f>K27/'סכום נכסי הקרן'!$C$42</f>
        <v>1.2048640637778213E-3</v>
      </c>
    </row>
    <row r="28" spans="2:14" s="141" customFormat="1">
      <c r="B28" s="89" t="s">
        <v>1671</v>
      </c>
      <c r="C28" s="86" t="s">
        <v>1672</v>
      </c>
      <c r="D28" s="99" t="s">
        <v>130</v>
      </c>
      <c r="E28" s="86" t="s">
        <v>1643</v>
      </c>
      <c r="F28" s="99" t="s">
        <v>1666</v>
      </c>
      <c r="G28" s="99" t="s">
        <v>174</v>
      </c>
      <c r="H28" s="96">
        <v>303.40709500000003</v>
      </c>
      <c r="I28" s="98">
        <v>370.4</v>
      </c>
      <c r="J28" s="86"/>
      <c r="K28" s="96">
        <v>1.123819882</v>
      </c>
      <c r="L28" s="97">
        <v>2.1927483417511629E-6</v>
      </c>
      <c r="M28" s="97">
        <v>2.7844948363073778E-4</v>
      </c>
      <c r="N28" s="97">
        <f>K28/'סכום נכסי הקרן'!$C$42</f>
        <v>2.6204793902547938E-5</v>
      </c>
    </row>
    <row r="29" spans="2:14" s="141" customFormat="1">
      <c r="B29" s="89" t="s">
        <v>1673</v>
      </c>
      <c r="C29" s="86" t="s">
        <v>1674</v>
      </c>
      <c r="D29" s="99" t="s">
        <v>130</v>
      </c>
      <c r="E29" s="86" t="s">
        <v>1647</v>
      </c>
      <c r="F29" s="99" t="s">
        <v>1666</v>
      </c>
      <c r="G29" s="99" t="s">
        <v>174</v>
      </c>
      <c r="H29" s="96">
        <v>6812.6881599999997</v>
      </c>
      <c r="I29" s="98">
        <v>341.36</v>
      </c>
      <c r="J29" s="86"/>
      <c r="K29" s="96">
        <v>23.255792306</v>
      </c>
      <c r="L29" s="97">
        <v>1.6496080340523157E-5</v>
      </c>
      <c r="M29" s="97">
        <v>5.7621007269467268E-3</v>
      </c>
      <c r="N29" s="97">
        <f>K29/'סכום נכסי הקרן'!$C$42</f>
        <v>5.422694990363144E-4</v>
      </c>
    </row>
    <row r="30" spans="2:14" s="141" customFormat="1">
      <c r="B30" s="89" t="s">
        <v>1675</v>
      </c>
      <c r="C30" s="86" t="s">
        <v>1676</v>
      </c>
      <c r="D30" s="99" t="s">
        <v>130</v>
      </c>
      <c r="E30" s="86" t="s">
        <v>1647</v>
      </c>
      <c r="F30" s="99" t="s">
        <v>1666</v>
      </c>
      <c r="G30" s="99" t="s">
        <v>174</v>
      </c>
      <c r="H30" s="96">
        <v>1644.5008370000003</v>
      </c>
      <c r="I30" s="98">
        <v>349.32</v>
      </c>
      <c r="J30" s="86"/>
      <c r="K30" s="96">
        <v>5.7445703259999998</v>
      </c>
      <c r="L30" s="97">
        <v>5.7080702648687307E-6</v>
      </c>
      <c r="M30" s="97">
        <v>1.423335417512358E-3</v>
      </c>
      <c r="N30" s="97">
        <f>K30/'סכום נכסי הקרן'!$C$42</f>
        <v>1.3394965141889402E-4</v>
      </c>
    </row>
    <row r="31" spans="2:14" s="141" customFormat="1">
      <c r="B31" s="89" t="s">
        <v>1677</v>
      </c>
      <c r="C31" s="86" t="s">
        <v>1678</v>
      </c>
      <c r="D31" s="99" t="s">
        <v>130</v>
      </c>
      <c r="E31" s="86" t="s">
        <v>1647</v>
      </c>
      <c r="F31" s="99" t="s">
        <v>1666</v>
      </c>
      <c r="G31" s="99" t="s">
        <v>174</v>
      </c>
      <c r="H31" s="96">
        <v>1542.3761249999998</v>
      </c>
      <c r="I31" s="98">
        <v>328.36</v>
      </c>
      <c r="J31" s="86"/>
      <c r="K31" s="96">
        <v>5.0645462480000001</v>
      </c>
      <c r="L31" s="97">
        <v>2.4229184948014207E-5</v>
      </c>
      <c r="M31" s="97">
        <v>1.2548454696048796E-3</v>
      </c>
      <c r="N31" s="97">
        <f>K31/'סכום נכסי הקרן'!$C$42</f>
        <v>1.1809311506624727E-4</v>
      </c>
    </row>
    <row r="32" spans="2:14" s="141" customFormat="1">
      <c r="B32" s="89" t="s">
        <v>1679</v>
      </c>
      <c r="C32" s="86" t="s">
        <v>1680</v>
      </c>
      <c r="D32" s="99" t="s">
        <v>130</v>
      </c>
      <c r="E32" s="86" t="s">
        <v>1647</v>
      </c>
      <c r="F32" s="99" t="s">
        <v>1666</v>
      </c>
      <c r="G32" s="99" t="s">
        <v>174</v>
      </c>
      <c r="H32" s="96">
        <v>7224.900482</v>
      </c>
      <c r="I32" s="98">
        <v>367.79</v>
      </c>
      <c r="J32" s="86"/>
      <c r="K32" s="96">
        <v>26.572461482999998</v>
      </c>
      <c r="L32" s="97">
        <v>2.7865217307778812E-5</v>
      </c>
      <c r="M32" s="97">
        <v>6.5838737125483758E-3</v>
      </c>
      <c r="N32" s="97">
        <f>K32/'סכום נכסי הקרן'!$C$42</f>
        <v>6.1960629794713688E-4</v>
      </c>
    </row>
    <row r="33" spans="2:14" s="141" customFormat="1">
      <c r="B33" s="89" t="s">
        <v>1681</v>
      </c>
      <c r="C33" s="86" t="s">
        <v>1682</v>
      </c>
      <c r="D33" s="99" t="s">
        <v>130</v>
      </c>
      <c r="E33" s="86" t="s">
        <v>1654</v>
      </c>
      <c r="F33" s="99" t="s">
        <v>1666</v>
      </c>
      <c r="G33" s="99" t="s">
        <v>174</v>
      </c>
      <c r="H33" s="96">
        <v>15.173520999999999</v>
      </c>
      <c r="I33" s="98">
        <v>3501.18</v>
      </c>
      <c r="J33" s="86"/>
      <c r="K33" s="96">
        <v>0.53125229500000004</v>
      </c>
      <c r="L33" s="97">
        <v>6.4459695657707615E-7</v>
      </c>
      <c r="M33" s="97">
        <v>1.3162867963960296E-4</v>
      </c>
      <c r="N33" s="97">
        <f>K33/'סכום נכסי הקרן'!$C$42</f>
        <v>1.2387533913313163E-5</v>
      </c>
    </row>
    <row r="34" spans="2:14" s="141" customFormat="1">
      <c r="B34" s="89" t="s">
        <v>1683</v>
      </c>
      <c r="C34" s="86" t="s">
        <v>1684</v>
      </c>
      <c r="D34" s="99" t="s">
        <v>130</v>
      </c>
      <c r="E34" s="86" t="s">
        <v>1654</v>
      </c>
      <c r="F34" s="99" t="s">
        <v>1666</v>
      </c>
      <c r="G34" s="99" t="s">
        <v>174</v>
      </c>
      <c r="H34" s="96">
        <v>67.230012000000002</v>
      </c>
      <c r="I34" s="98">
        <v>3265.59</v>
      </c>
      <c r="J34" s="86"/>
      <c r="K34" s="96">
        <v>2.1954565490000002</v>
      </c>
      <c r="L34" s="97">
        <v>1.1431618596517837E-5</v>
      </c>
      <c r="M34" s="97">
        <v>5.4396950275949251E-4</v>
      </c>
      <c r="N34" s="97">
        <f>K34/'סכום נכסי הקרן'!$C$42</f>
        <v>5.1192799940643992E-5</v>
      </c>
    </row>
    <row r="35" spans="2:14" s="141" customFormat="1">
      <c r="B35" s="89" t="s">
        <v>1685</v>
      </c>
      <c r="C35" s="86" t="s">
        <v>1686</v>
      </c>
      <c r="D35" s="99" t="s">
        <v>130</v>
      </c>
      <c r="E35" s="86" t="s">
        <v>1654</v>
      </c>
      <c r="F35" s="99" t="s">
        <v>1666</v>
      </c>
      <c r="G35" s="99" t="s">
        <v>174</v>
      </c>
      <c r="H35" s="96">
        <v>1056.6516630000001</v>
      </c>
      <c r="I35" s="98">
        <v>3396.02</v>
      </c>
      <c r="J35" s="86"/>
      <c r="K35" s="96">
        <v>35.884101798000003</v>
      </c>
      <c r="L35" s="97">
        <v>2.7146270395027777E-5</v>
      </c>
      <c r="M35" s="97">
        <v>8.8910240655503282E-3</v>
      </c>
      <c r="N35" s="97">
        <f>K35/'סכום נכסי הקרן'!$C$42</f>
        <v>8.3673149679571151E-4</v>
      </c>
    </row>
    <row r="36" spans="2:14" s="141" customFormat="1">
      <c r="B36" s="89" t="s">
        <v>1687</v>
      </c>
      <c r="C36" s="86" t="s">
        <v>1688</v>
      </c>
      <c r="D36" s="99" t="s">
        <v>130</v>
      </c>
      <c r="E36" s="86" t="s">
        <v>1654</v>
      </c>
      <c r="F36" s="99" t="s">
        <v>1666</v>
      </c>
      <c r="G36" s="99" t="s">
        <v>174</v>
      </c>
      <c r="H36" s="96">
        <v>832.80787599999996</v>
      </c>
      <c r="I36" s="98">
        <v>3693.63</v>
      </c>
      <c r="J36" s="86"/>
      <c r="K36" s="96">
        <v>30.760841558999999</v>
      </c>
      <c r="L36" s="97">
        <v>4.9895122737965369E-5</v>
      </c>
      <c r="M36" s="97">
        <v>7.6216309974043404E-3</v>
      </c>
      <c r="N36" s="97">
        <f>K36/'סכום נכסי הקרן'!$C$42</f>
        <v>7.1726931177617864E-4</v>
      </c>
    </row>
    <row r="37" spans="2:14" s="141" customFormat="1">
      <c r="B37" s="89" t="s">
        <v>1689</v>
      </c>
      <c r="C37" s="86" t="s">
        <v>1690</v>
      </c>
      <c r="D37" s="99" t="s">
        <v>130</v>
      </c>
      <c r="E37" s="86" t="s">
        <v>1661</v>
      </c>
      <c r="F37" s="99" t="s">
        <v>1666</v>
      </c>
      <c r="G37" s="99" t="s">
        <v>174</v>
      </c>
      <c r="H37" s="96">
        <v>2121.2273909999999</v>
      </c>
      <c r="I37" s="98">
        <v>350.38</v>
      </c>
      <c r="J37" s="86"/>
      <c r="K37" s="96">
        <v>7.4323565339999993</v>
      </c>
      <c r="L37" s="97">
        <v>6.2383394113713985E-6</v>
      </c>
      <c r="M37" s="97">
        <v>1.8415191546253848E-3</v>
      </c>
      <c r="N37" s="97">
        <f>K37/'סכום נכסי הקרן'!$C$42</f>
        <v>1.7330479225649212E-4</v>
      </c>
    </row>
    <row r="38" spans="2:14" s="141" customFormat="1">
      <c r="B38" s="89" t="s">
        <v>1691</v>
      </c>
      <c r="C38" s="86" t="s">
        <v>1692</v>
      </c>
      <c r="D38" s="99" t="s">
        <v>130</v>
      </c>
      <c r="E38" s="86" t="s">
        <v>1661</v>
      </c>
      <c r="F38" s="99" t="s">
        <v>1666</v>
      </c>
      <c r="G38" s="99" t="s">
        <v>174</v>
      </c>
      <c r="H38" s="96">
        <v>1362.0639619999999</v>
      </c>
      <c r="I38" s="98">
        <v>327.57</v>
      </c>
      <c r="J38" s="86"/>
      <c r="K38" s="96">
        <v>4.4617129109999993</v>
      </c>
      <c r="L38" s="97">
        <v>3.4744482200156064E-5</v>
      </c>
      <c r="M38" s="97">
        <v>1.1054811149679817E-3</v>
      </c>
      <c r="N38" s="97">
        <f>K38/'סכום נכסי הקרן'!$C$42</f>
        <v>1.0403648232047579E-4</v>
      </c>
    </row>
    <row r="39" spans="2:14" s="141" customFormat="1">
      <c r="B39" s="89" t="s">
        <v>1693</v>
      </c>
      <c r="C39" s="86" t="s">
        <v>1694</v>
      </c>
      <c r="D39" s="99" t="s">
        <v>130</v>
      </c>
      <c r="E39" s="86" t="s">
        <v>1661</v>
      </c>
      <c r="F39" s="99" t="s">
        <v>1666</v>
      </c>
      <c r="G39" s="99" t="s">
        <v>174</v>
      </c>
      <c r="H39" s="96">
        <v>78490.260681</v>
      </c>
      <c r="I39" s="98">
        <v>340.67</v>
      </c>
      <c r="J39" s="86"/>
      <c r="K39" s="96">
        <v>267.39277106100002</v>
      </c>
      <c r="L39" s="97">
        <v>1.9380738804001171E-4</v>
      </c>
      <c r="M39" s="97">
        <v>6.6252057132165545E-2</v>
      </c>
      <c r="N39" s="97">
        <f>K39/'סכום נכסי הקרן'!$C$42</f>
        <v>6.2349603961577623E-3</v>
      </c>
    </row>
    <row r="40" spans="2:14" s="141" customFormat="1">
      <c r="B40" s="89" t="s">
        <v>1695</v>
      </c>
      <c r="C40" s="86" t="s">
        <v>1696</v>
      </c>
      <c r="D40" s="99" t="s">
        <v>130</v>
      </c>
      <c r="E40" s="86" t="s">
        <v>1661</v>
      </c>
      <c r="F40" s="99" t="s">
        <v>1666</v>
      </c>
      <c r="G40" s="99" t="s">
        <v>174</v>
      </c>
      <c r="H40" s="96">
        <v>3631.8648119999998</v>
      </c>
      <c r="I40" s="98">
        <v>371.17</v>
      </c>
      <c r="J40" s="86"/>
      <c r="K40" s="96">
        <v>13.480392626</v>
      </c>
      <c r="L40" s="97">
        <v>1.8267649394142325E-5</v>
      </c>
      <c r="M40" s="97">
        <v>3.3400444554951424E-3</v>
      </c>
      <c r="N40" s="97">
        <f>K40/'סכום נכסי הקרן'!$C$42</f>
        <v>3.1433054010496404E-4</v>
      </c>
    </row>
    <row r="41" spans="2:14" s="141" customFormat="1">
      <c r="B41" s="85"/>
      <c r="C41" s="86"/>
      <c r="D41" s="86"/>
      <c r="E41" s="86"/>
      <c r="F41" s="86"/>
      <c r="G41" s="86"/>
      <c r="H41" s="96"/>
      <c r="I41" s="98"/>
      <c r="J41" s="86"/>
      <c r="K41" s="86"/>
      <c r="L41" s="86"/>
      <c r="M41" s="97"/>
      <c r="N41" s="86"/>
    </row>
    <row r="42" spans="2:14" s="141" customFormat="1">
      <c r="B42" s="83" t="s">
        <v>240</v>
      </c>
      <c r="C42" s="84"/>
      <c r="D42" s="84"/>
      <c r="E42" s="84"/>
      <c r="F42" s="84"/>
      <c r="G42" s="84"/>
      <c r="H42" s="93"/>
      <c r="I42" s="95"/>
      <c r="J42" s="84"/>
      <c r="K42" s="93">
        <v>3378.612645133001</v>
      </c>
      <c r="L42" s="84"/>
      <c r="M42" s="94">
        <v>0.83712075350662396</v>
      </c>
      <c r="N42" s="94">
        <f>K42/'סכום נכסי הקרן'!$C$42</f>
        <v>7.8781172552927492E-2</v>
      </c>
    </row>
    <row r="43" spans="2:14" s="141" customFormat="1">
      <c r="B43" s="104" t="s">
        <v>73</v>
      </c>
      <c r="C43" s="84"/>
      <c r="D43" s="84"/>
      <c r="E43" s="84"/>
      <c r="F43" s="84"/>
      <c r="G43" s="84"/>
      <c r="H43" s="93"/>
      <c r="I43" s="95"/>
      <c r="J43" s="84"/>
      <c r="K43" s="93">
        <v>3266.785938256</v>
      </c>
      <c r="L43" s="84"/>
      <c r="M43" s="94">
        <v>0.80941338750895886</v>
      </c>
      <c r="N43" s="94">
        <f>K43/'סכום נכסי הקרן'!$C$42</f>
        <v>7.61736409960935E-2</v>
      </c>
    </row>
    <row r="44" spans="2:14" s="141" customFormat="1">
      <c r="B44" s="89" t="s">
        <v>1697</v>
      </c>
      <c r="C44" s="86" t="s">
        <v>1698</v>
      </c>
      <c r="D44" s="99" t="s">
        <v>30</v>
      </c>
      <c r="E44" s="86"/>
      <c r="F44" s="99" t="s">
        <v>1644</v>
      </c>
      <c r="G44" s="99" t="s">
        <v>173</v>
      </c>
      <c r="H44" s="96">
        <v>16.564789000000001</v>
      </c>
      <c r="I44" s="98">
        <v>468.61</v>
      </c>
      <c r="J44" s="86"/>
      <c r="K44" s="96">
        <v>0.27680811699999991</v>
      </c>
      <c r="L44" s="97">
        <v>2.4781139248616803E-8</v>
      </c>
      <c r="M44" s="97">
        <v>6.8584902685897513E-5</v>
      </c>
      <c r="N44" s="97">
        <f>K44/'סכום נכסי הקרן'!$C$42</f>
        <v>6.4545037623185357E-6</v>
      </c>
    </row>
    <row r="45" spans="2:14" s="141" customFormat="1">
      <c r="B45" s="89" t="s">
        <v>1699</v>
      </c>
      <c r="C45" s="86" t="s">
        <v>1700</v>
      </c>
      <c r="D45" s="99" t="s">
        <v>30</v>
      </c>
      <c r="E45" s="86"/>
      <c r="F45" s="99" t="s">
        <v>1644</v>
      </c>
      <c r="G45" s="99" t="s">
        <v>173</v>
      </c>
      <c r="H45" s="96">
        <v>456.15180499999997</v>
      </c>
      <c r="I45" s="98">
        <v>6201.6</v>
      </c>
      <c r="J45" s="86"/>
      <c r="K45" s="96">
        <v>100.877541139</v>
      </c>
      <c r="L45" s="97">
        <v>1.202899713897441E-5</v>
      </c>
      <c r="M45" s="97">
        <v>2.4994485050490553E-2</v>
      </c>
      <c r="N45" s="97">
        <f>K45/'סכום נכסי הקרן'!$C$42</f>
        <v>2.3522231785389393E-3</v>
      </c>
    </row>
    <row r="46" spans="2:14" s="141" customFormat="1">
      <c r="B46" s="89" t="s">
        <v>1701</v>
      </c>
      <c r="C46" s="86" t="s">
        <v>1702</v>
      </c>
      <c r="D46" s="99" t="s">
        <v>1471</v>
      </c>
      <c r="E46" s="86"/>
      <c r="F46" s="99" t="s">
        <v>1644</v>
      </c>
      <c r="G46" s="99" t="s">
        <v>173</v>
      </c>
      <c r="H46" s="96">
        <v>59.769277000000002</v>
      </c>
      <c r="I46" s="98">
        <v>11920</v>
      </c>
      <c r="J46" s="86"/>
      <c r="K46" s="96">
        <v>25.405959174000003</v>
      </c>
      <c r="L46" s="97">
        <v>5.174683479907562E-7</v>
      </c>
      <c r="M46" s="97">
        <v>6.2948487799968514E-3</v>
      </c>
      <c r="N46" s="97">
        <f>K46/'סכום נכסי הקרן'!$C$42</f>
        <v>5.9240625185096789E-4</v>
      </c>
    </row>
    <row r="47" spans="2:14" s="141" customFormat="1">
      <c r="B47" s="89" t="s">
        <v>1703</v>
      </c>
      <c r="C47" s="86" t="s">
        <v>1704</v>
      </c>
      <c r="D47" s="99" t="s">
        <v>134</v>
      </c>
      <c r="E47" s="86"/>
      <c r="F47" s="99" t="s">
        <v>1644</v>
      </c>
      <c r="G47" s="99" t="s">
        <v>183</v>
      </c>
      <c r="H47" s="96">
        <v>7147.7882050000007</v>
      </c>
      <c r="I47" s="98">
        <v>1646</v>
      </c>
      <c r="J47" s="86"/>
      <c r="K47" s="96">
        <v>389.72421716300005</v>
      </c>
      <c r="L47" s="97">
        <v>2.6980510036367505E-6</v>
      </c>
      <c r="M47" s="97">
        <v>9.6562188270158111E-2</v>
      </c>
      <c r="N47" s="97">
        <f>K47/'סכום נכסי הקרן'!$C$42</f>
        <v>9.0874373671102678E-3</v>
      </c>
    </row>
    <row r="48" spans="2:14" s="141" customFormat="1">
      <c r="B48" s="89" t="s">
        <v>1705</v>
      </c>
      <c r="C48" s="86" t="s">
        <v>1706</v>
      </c>
      <c r="D48" s="99" t="s">
        <v>30</v>
      </c>
      <c r="E48" s="86"/>
      <c r="F48" s="99" t="s">
        <v>1644</v>
      </c>
      <c r="G48" s="99" t="s">
        <v>175</v>
      </c>
      <c r="H48" s="96">
        <v>477.22356700000006</v>
      </c>
      <c r="I48" s="98">
        <v>961.5</v>
      </c>
      <c r="J48" s="86"/>
      <c r="K48" s="96">
        <v>18.636670272</v>
      </c>
      <c r="L48" s="97">
        <v>8.6982541996850309E-6</v>
      </c>
      <c r="M48" s="97">
        <v>4.6176182651258002E-3</v>
      </c>
      <c r="N48" s="97">
        <f>K48/'סכום נכסי הקרן'!$C$42</f>
        <v>4.3456261214953483E-4</v>
      </c>
    </row>
    <row r="49" spans="2:14" s="141" customFormat="1">
      <c r="B49" s="89" t="s">
        <v>1707</v>
      </c>
      <c r="C49" s="86" t="s">
        <v>1708</v>
      </c>
      <c r="D49" s="99" t="s">
        <v>1471</v>
      </c>
      <c r="E49" s="86"/>
      <c r="F49" s="99" t="s">
        <v>1644</v>
      </c>
      <c r="G49" s="99" t="s">
        <v>173</v>
      </c>
      <c r="H49" s="96">
        <v>1595.4330629999999</v>
      </c>
      <c r="I49" s="98">
        <v>2760</v>
      </c>
      <c r="J49" s="86"/>
      <c r="K49" s="96">
        <v>157.02507472599999</v>
      </c>
      <c r="L49" s="97">
        <v>1.8132075858600865E-6</v>
      </c>
      <c r="M49" s="97">
        <v>3.8906190996301229E-2</v>
      </c>
      <c r="N49" s="97">
        <f>K49/'סכום נכסי הקרן'!$C$42</f>
        <v>3.6614494783666928E-3</v>
      </c>
    </row>
    <row r="50" spans="2:14" s="141" customFormat="1">
      <c r="B50" s="89" t="s">
        <v>1709</v>
      </c>
      <c r="C50" s="86" t="s">
        <v>1710</v>
      </c>
      <c r="D50" s="99" t="s">
        <v>1471</v>
      </c>
      <c r="E50" s="86"/>
      <c r="F50" s="99" t="s">
        <v>1644</v>
      </c>
      <c r="G50" s="99" t="s">
        <v>173</v>
      </c>
      <c r="H50" s="96">
        <v>57.301774999999999</v>
      </c>
      <c r="I50" s="98">
        <v>9264</v>
      </c>
      <c r="J50" s="86"/>
      <c r="K50" s="96">
        <v>18.92988433</v>
      </c>
      <c r="L50" s="97">
        <v>2.8886991861541283E-7</v>
      </c>
      <c r="M50" s="97">
        <v>4.6902680770316667E-3</v>
      </c>
      <c r="N50" s="97">
        <f>K50/'סכום נכסי הקרן'!$C$42</f>
        <v>4.4139966324845793E-4</v>
      </c>
    </row>
    <row r="51" spans="2:14" s="141" customFormat="1">
      <c r="B51" s="89" t="s">
        <v>1711</v>
      </c>
      <c r="C51" s="86" t="s">
        <v>1712</v>
      </c>
      <c r="D51" s="99" t="s">
        <v>30</v>
      </c>
      <c r="E51" s="86"/>
      <c r="F51" s="99" t="s">
        <v>1644</v>
      </c>
      <c r="G51" s="99" t="s">
        <v>182</v>
      </c>
      <c r="H51" s="96">
        <v>886.80547000000001</v>
      </c>
      <c r="I51" s="98">
        <v>3578</v>
      </c>
      <c r="J51" s="86"/>
      <c r="K51" s="96">
        <v>86.384651935000022</v>
      </c>
      <c r="L51" s="97">
        <v>1.5660923633477168E-5</v>
      </c>
      <c r="M51" s="97">
        <v>2.1403573748948648E-2</v>
      </c>
      <c r="N51" s="97">
        <f>K51/'סכום נכסי הקרן'!$C$42</f>
        <v>2.0142836379362207E-3</v>
      </c>
    </row>
    <row r="52" spans="2:14" s="141" customFormat="1">
      <c r="B52" s="89" t="s">
        <v>1713</v>
      </c>
      <c r="C52" s="86" t="s">
        <v>1714</v>
      </c>
      <c r="D52" s="99" t="s">
        <v>1471</v>
      </c>
      <c r="E52" s="86"/>
      <c r="F52" s="99" t="s">
        <v>1644</v>
      </c>
      <c r="G52" s="99" t="s">
        <v>173</v>
      </c>
      <c r="H52" s="96">
        <v>163.06582599999999</v>
      </c>
      <c r="I52" s="98">
        <v>7742</v>
      </c>
      <c r="J52" s="86"/>
      <c r="K52" s="96">
        <v>45.019167523999997</v>
      </c>
      <c r="L52" s="97">
        <v>1.204540140054367E-6</v>
      </c>
      <c r="M52" s="97">
        <v>1.1154424433419553E-2</v>
      </c>
      <c r="N52" s="97">
        <f>K52/'סכום נכסי הקרן'!$C$42</f>
        <v>1.0497393982131908E-3</v>
      </c>
    </row>
    <row r="53" spans="2:14" s="141" customFormat="1">
      <c r="B53" s="89" t="s">
        <v>1715</v>
      </c>
      <c r="C53" s="86" t="s">
        <v>1716</v>
      </c>
      <c r="D53" s="99" t="s">
        <v>30</v>
      </c>
      <c r="E53" s="86"/>
      <c r="F53" s="99" t="s">
        <v>1644</v>
      </c>
      <c r="G53" s="99" t="s">
        <v>175</v>
      </c>
      <c r="H53" s="96">
        <v>185.50393399999996</v>
      </c>
      <c r="I53" s="98">
        <v>4757.5</v>
      </c>
      <c r="J53" s="86"/>
      <c r="K53" s="96">
        <v>35.845039989999997</v>
      </c>
      <c r="L53" s="97">
        <v>3.2094106228373694E-5</v>
      </c>
      <c r="M53" s="97">
        <v>8.8813456994335724E-3</v>
      </c>
      <c r="N53" s="97">
        <f>K53/'סכום נכסי הקרן'!$C$42</f>
        <v>8.3582066878448301E-4</v>
      </c>
    </row>
    <row r="54" spans="2:14" s="141" customFormat="1">
      <c r="B54" s="89" t="s">
        <v>1717</v>
      </c>
      <c r="C54" s="86" t="s">
        <v>1718</v>
      </c>
      <c r="D54" s="99" t="s">
        <v>149</v>
      </c>
      <c r="E54" s="86"/>
      <c r="F54" s="99" t="s">
        <v>1644</v>
      </c>
      <c r="G54" s="99" t="s">
        <v>173</v>
      </c>
      <c r="H54" s="96">
        <v>78.233690999999993</v>
      </c>
      <c r="I54" s="98">
        <v>12248</v>
      </c>
      <c r="J54" s="86"/>
      <c r="K54" s="96">
        <v>34.169634739999999</v>
      </c>
      <c r="L54" s="97">
        <v>1.4354805688073393E-5</v>
      </c>
      <c r="M54" s="97">
        <v>8.4662295992409924E-3</v>
      </c>
      <c r="N54" s="97">
        <f>K54/'סכום נכסי הקרן'!$C$42</f>
        <v>7.9675422229898054E-4</v>
      </c>
    </row>
    <row r="55" spans="2:14" s="141" customFormat="1">
      <c r="B55" s="89" t="s">
        <v>1719</v>
      </c>
      <c r="C55" s="86" t="s">
        <v>1720</v>
      </c>
      <c r="D55" s="99" t="s">
        <v>133</v>
      </c>
      <c r="E55" s="86"/>
      <c r="F55" s="99" t="s">
        <v>1644</v>
      </c>
      <c r="G55" s="99" t="s">
        <v>173</v>
      </c>
      <c r="H55" s="96">
        <v>4665.04457</v>
      </c>
      <c r="I55" s="98">
        <v>2830</v>
      </c>
      <c r="J55" s="86"/>
      <c r="K55" s="96">
        <v>470.78603497599994</v>
      </c>
      <c r="L55" s="97">
        <v>1.0065305364347206E-5</v>
      </c>
      <c r="M55" s="97">
        <v>0.11664692041783048</v>
      </c>
      <c r="N55" s="97">
        <f>K55/'סכום נכסי הקרן'!$C$42</f>
        <v>1.0977605234024327E-2</v>
      </c>
    </row>
    <row r="56" spans="2:14" s="141" customFormat="1">
      <c r="B56" s="89" t="s">
        <v>1721</v>
      </c>
      <c r="C56" s="86" t="s">
        <v>1722</v>
      </c>
      <c r="D56" s="99" t="s">
        <v>1723</v>
      </c>
      <c r="E56" s="86"/>
      <c r="F56" s="99" t="s">
        <v>1644</v>
      </c>
      <c r="G56" s="99" t="s">
        <v>178</v>
      </c>
      <c r="H56" s="96">
        <v>2635.7940130000002</v>
      </c>
      <c r="I56" s="98">
        <v>2520</v>
      </c>
      <c r="J56" s="86"/>
      <c r="K56" s="96">
        <v>30.325632489</v>
      </c>
      <c r="L56" s="97">
        <v>2.3618501260485125E-5</v>
      </c>
      <c r="M56" s="97">
        <v>7.5137990015890959E-3</v>
      </c>
      <c r="N56" s="97">
        <f>K56/'סכום נכסי הקרן'!$C$42</f>
        <v>7.0712127634226776E-4</v>
      </c>
    </row>
    <row r="57" spans="2:14" s="141" customFormat="1">
      <c r="B57" s="89" t="s">
        <v>1724</v>
      </c>
      <c r="C57" s="86" t="s">
        <v>1725</v>
      </c>
      <c r="D57" s="99" t="s">
        <v>1471</v>
      </c>
      <c r="E57" s="86"/>
      <c r="F57" s="99" t="s">
        <v>1644</v>
      </c>
      <c r="G57" s="99" t="s">
        <v>173</v>
      </c>
      <c r="H57" s="96">
        <v>510.60569700000002</v>
      </c>
      <c r="I57" s="98">
        <v>5144</v>
      </c>
      <c r="J57" s="86"/>
      <c r="K57" s="96">
        <v>93.662976594999989</v>
      </c>
      <c r="L57" s="97">
        <v>4.4369629562043797E-7</v>
      </c>
      <c r="M57" s="97">
        <v>2.3206928339603469E-2</v>
      </c>
      <c r="N57" s="97">
        <f>K57/'סכום נכסי הקרן'!$C$42</f>
        <v>2.1839967750020158E-3</v>
      </c>
    </row>
    <row r="58" spans="2:14" s="141" customFormat="1">
      <c r="B58" s="89" t="s">
        <v>1726</v>
      </c>
      <c r="C58" s="86" t="s">
        <v>1727</v>
      </c>
      <c r="D58" s="99" t="s">
        <v>30</v>
      </c>
      <c r="E58" s="86"/>
      <c r="F58" s="99" t="s">
        <v>1644</v>
      </c>
      <c r="G58" s="99" t="s">
        <v>175</v>
      </c>
      <c r="H58" s="96">
        <v>2821.9779059999996</v>
      </c>
      <c r="I58" s="98">
        <v>2426.5</v>
      </c>
      <c r="J58" s="86"/>
      <c r="K58" s="96">
        <v>278.11925383599998</v>
      </c>
      <c r="L58" s="97">
        <v>1.2205786790657437E-5</v>
      </c>
      <c r="M58" s="97">
        <v>6.8909763796473109E-2</v>
      </c>
      <c r="N58" s="97">
        <f>K58/'סכום נכסי הקרן'!$C$42</f>
        <v>6.4850763399314859E-3</v>
      </c>
    </row>
    <row r="59" spans="2:14" s="141" customFormat="1">
      <c r="B59" s="89" t="s">
        <v>1728</v>
      </c>
      <c r="C59" s="86" t="s">
        <v>1729</v>
      </c>
      <c r="D59" s="99" t="s">
        <v>133</v>
      </c>
      <c r="E59" s="86"/>
      <c r="F59" s="99" t="s">
        <v>1644</v>
      </c>
      <c r="G59" s="99" t="s">
        <v>173</v>
      </c>
      <c r="H59" s="96">
        <v>10.851621999999999</v>
      </c>
      <c r="I59" s="98">
        <v>28924</v>
      </c>
      <c r="J59" s="86"/>
      <c r="K59" s="96">
        <v>11.192686395000001</v>
      </c>
      <c r="L59" s="97">
        <v>9.5478095104123262E-8</v>
      </c>
      <c r="M59" s="97">
        <v>2.7732181971919716E-3</v>
      </c>
      <c r="N59" s="97">
        <f>K59/'סכום נכסי הקרן'!$C$42</f>
        <v>2.6098669804173054E-4</v>
      </c>
    </row>
    <row r="60" spans="2:14" s="141" customFormat="1">
      <c r="B60" s="89" t="s">
        <v>1730</v>
      </c>
      <c r="C60" s="86" t="s">
        <v>1731</v>
      </c>
      <c r="D60" s="99" t="s">
        <v>1471</v>
      </c>
      <c r="E60" s="86"/>
      <c r="F60" s="99" t="s">
        <v>1644</v>
      </c>
      <c r="G60" s="99" t="s">
        <v>173</v>
      </c>
      <c r="H60" s="96">
        <v>315.07678700000002</v>
      </c>
      <c r="I60" s="98">
        <v>19426</v>
      </c>
      <c r="J60" s="86"/>
      <c r="K60" s="96">
        <v>218.263508358</v>
      </c>
      <c r="L60" s="97">
        <v>1.2155740239197532E-6</v>
      </c>
      <c r="M60" s="97">
        <v>5.4079272106807519E-2</v>
      </c>
      <c r="N60" s="97">
        <f>K60/'סכום נכסי הקרן'!$C$42</f>
        <v>5.0893834008254703E-3</v>
      </c>
    </row>
    <row r="61" spans="2:14" s="141" customFormat="1">
      <c r="B61" s="89" t="s">
        <v>1732</v>
      </c>
      <c r="C61" s="86" t="s">
        <v>1733</v>
      </c>
      <c r="D61" s="99" t="s">
        <v>1471</v>
      </c>
      <c r="E61" s="86"/>
      <c r="F61" s="99" t="s">
        <v>1644</v>
      </c>
      <c r="G61" s="99" t="s">
        <v>173</v>
      </c>
      <c r="H61" s="96">
        <v>118.498722</v>
      </c>
      <c r="I61" s="98">
        <v>24072</v>
      </c>
      <c r="J61" s="86"/>
      <c r="K61" s="96">
        <v>101.72019439799999</v>
      </c>
      <c r="L61" s="97">
        <v>7.4999191139240504E-6</v>
      </c>
      <c r="M61" s="97">
        <v>2.5203269721954753E-2</v>
      </c>
      <c r="N61" s="97">
        <f>K61/'סכום נכסי הקרן'!$C$42</f>
        <v>2.3718718387353648E-3</v>
      </c>
    </row>
    <row r="62" spans="2:14" s="141" customFormat="1">
      <c r="B62" s="89" t="s">
        <v>1734</v>
      </c>
      <c r="C62" s="86" t="s">
        <v>1735</v>
      </c>
      <c r="D62" s="99" t="s">
        <v>1471</v>
      </c>
      <c r="E62" s="86"/>
      <c r="F62" s="99" t="s">
        <v>1644</v>
      </c>
      <c r="G62" s="99" t="s">
        <v>173</v>
      </c>
      <c r="H62" s="96">
        <v>195.63104999999999</v>
      </c>
      <c r="I62" s="98">
        <v>4277</v>
      </c>
      <c r="J62" s="86"/>
      <c r="K62" s="96">
        <v>29.837221227000001</v>
      </c>
      <c r="L62" s="97">
        <v>1.5112479721900346E-6</v>
      </c>
      <c r="M62" s="97">
        <v>7.3927850687680197E-3</v>
      </c>
      <c r="N62" s="97">
        <f>K62/'סכום נכסי הקרן'!$C$42</f>
        <v>6.9573269293545339E-4</v>
      </c>
    </row>
    <row r="63" spans="2:14" s="141" customFormat="1">
      <c r="B63" s="89" t="s">
        <v>1736</v>
      </c>
      <c r="C63" s="86" t="s">
        <v>1737</v>
      </c>
      <c r="D63" s="99" t="s">
        <v>1457</v>
      </c>
      <c r="E63" s="86"/>
      <c r="F63" s="99" t="s">
        <v>1644</v>
      </c>
      <c r="G63" s="99" t="s">
        <v>173</v>
      </c>
      <c r="H63" s="96">
        <v>7.1791669999999996</v>
      </c>
      <c r="I63" s="98">
        <v>10910</v>
      </c>
      <c r="J63" s="86"/>
      <c r="K63" s="96">
        <v>2.7930591150000001</v>
      </c>
      <c r="L63" s="97">
        <v>1.0389532561505064E-7</v>
      </c>
      <c r="M63" s="97">
        <v>6.9203782632658165E-4</v>
      </c>
      <c r="N63" s="97">
        <f>K63/'סכום נכסי הקרן'!$C$42</f>
        <v>6.5127463607382534E-5</v>
      </c>
    </row>
    <row r="64" spans="2:14" s="141" customFormat="1">
      <c r="B64" s="89" t="s">
        <v>1738</v>
      </c>
      <c r="C64" s="86" t="s">
        <v>1739</v>
      </c>
      <c r="D64" s="99" t="s">
        <v>1471</v>
      </c>
      <c r="E64" s="86"/>
      <c r="F64" s="99" t="s">
        <v>1644</v>
      </c>
      <c r="G64" s="99" t="s">
        <v>173</v>
      </c>
      <c r="H64" s="96">
        <v>175.911338</v>
      </c>
      <c r="I64" s="98">
        <v>15550</v>
      </c>
      <c r="J64" s="86"/>
      <c r="K64" s="96">
        <v>97.545123847000013</v>
      </c>
      <c r="L64" s="97">
        <v>6.4828206375529764E-7</v>
      </c>
      <c r="M64" s="97">
        <v>2.4168810145586587E-2</v>
      </c>
      <c r="N64" s="97">
        <f>K64/'סכום נכסי הקרן'!$C$42</f>
        <v>2.274519171221736E-3</v>
      </c>
    </row>
    <row r="65" spans="2:14" s="141" customFormat="1">
      <c r="B65" s="89" t="s">
        <v>1740</v>
      </c>
      <c r="C65" s="86" t="s">
        <v>1741</v>
      </c>
      <c r="D65" s="99" t="s">
        <v>133</v>
      </c>
      <c r="E65" s="86"/>
      <c r="F65" s="99" t="s">
        <v>1644</v>
      </c>
      <c r="G65" s="99" t="s">
        <v>173</v>
      </c>
      <c r="H65" s="96">
        <v>1641.0387539999999</v>
      </c>
      <c r="I65" s="98">
        <v>672.5</v>
      </c>
      <c r="J65" s="86"/>
      <c r="K65" s="96">
        <v>39.354324734000002</v>
      </c>
      <c r="L65" s="97">
        <v>9.6531691411764699E-6</v>
      </c>
      <c r="M65" s="97">
        <v>9.7508431523003359E-3</v>
      </c>
      <c r="N65" s="97">
        <f>K65/'סכום נכסי הקרן'!$C$42</f>
        <v>9.1764880239804717E-4</v>
      </c>
    </row>
    <row r="66" spans="2:14" s="141" customFormat="1">
      <c r="B66" s="89" t="s">
        <v>1742</v>
      </c>
      <c r="C66" s="86" t="s">
        <v>1743</v>
      </c>
      <c r="D66" s="99" t="s">
        <v>1471</v>
      </c>
      <c r="E66" s="86"/>
      <c r="F66" s="99" t="s">
        <v>1644</v>
      </c>
      <c r="G66" s="99" t="s">
        <v>173</v>
      </c>
      <c r="H66" s="96">
        <v>29.647936000000001</v>
      </c>
      <c r="I66" s="98">
        <v>21846</v>
      </c>
      <c r="J66" s="86"/>
      <c r="K66" s="96">
        <v>23.096583300000002</v>
      </c>
      <c r="L66" s="97">
        <v>2.4401593415637861E-6</v>
      </c>
      <c r="M66" s="97">
        <v>5.7226534220715291E-3</v>
      </c>
      <c r="N66" s="97">
        <f>K66/'סכום נכסי הקרן'!$C$42</f>
        <v>5.385571254998766E-4</v>
      </c>
    </row>
    <row r="67" spans="2:14" s="141" customFormat="1">
      <c r="B67" s="89" t="s">
        <v>1744</v>
      </c>
      <c r="C67" s="86" t="s">
        <v>1745</v>
      </c>
      <c r="D67" s="99" t="s">
        <v>30</v>
      </c>
      <c r="E67" s="86"/>
      <c r="F67" s="99" t="s">
        <v>1644</v>
      </c>
      <c r="G67" s="99" t="s">
        <v>175</v>
      </c>
      <c r="H67" s="96">
        <v>481.40526699999992</v>
      </c>
      <c r="I67" s="98">
        <v>2825</v>
      </c>
      <c r="J67" s="86"/>
      <c r="K67" s="96">
        <v>55.236536729000001</v>
      </c>
      <c r="L67" s="97">
        <v>3.0662755859872609E-5</v>
      </c>
      <c r="M67" s="97">
        <v>1.3685987742420393E-2</v>
      </c>
      <c r="N67" s="97">
        <f>K67/'סכום נכסי הקרן'!$C$42</f>
        <v>1.2879840302326706E-3</v>
      </c>
    </row>
    <row r="68" spans="2:14" s="141" customFormat="1">
      <c r="B68" s="89" t="s">
        <v>1746</v>
      </c>
      <c r="C68" s="86" t="s">
        <v>1747</v>
      </c>
      <c r="D68" s="99" t="s">
        <v>1471</v>
      </c>
      <c r="E68" s="86"/>
      <c r="F68" s="99" t="s">
        <v>1644</v>
      </c>
      <c r="G68" s="99" t="s">
        <v>173</v>
      </c>
      <c r="H68" s="96">
        <v>32.06758</v>
      </c>
      <c r="I68" s="98">
        <v>21421</v>
      </c>
      <c r="J68" s="86"/>
      <c r="K68" s="96">
        <v>24.495554032000001</v>
      </c>
      <c r="L68" s="97">
        <v>1.355923044397463E-6</v>
      </c>
      <c r="M68" s="97">
        <v>6.0692771864123661E-3</v>
      </c>
      <c r="N68" s="97">
        <f>K68/'סכום נכסי הקרן'!$C$42</f>
        <v>5.7117777965890013E-4</v>
      </c>
    </row>
    <row r="69" spans="2:14" s="141" customFormat="1">
      <c r="B69" s="89" t="s">
        <v>1748</v>
      </c>
      <c r="C69" s="86" t="s">
        <v>1749</v>
      </c>
      <c r="D69" s="99" t="s">
        <v>30</v>
      </c>
      <c r="E69" s="86"/>
      <c r="F69" s="99" t="s">
        <v>1644</v>
      </c>
      <c r="G69" s="99" t="s">
        <v>175</v>
      </c>
      <c r="H69" s="96">
        <v>142.29219600000002</v>
      </c>
      <c r="I69" s="98">
        <v>5553</v>
      </c>
      <c r="J69" s="86"/>
      <c r="K69" s="96">
        <v>32.092673783000002</v>
      </c>
      <c r="L69" s="97">
        <v>5.0818641428571438E-5</v>
      </c>
      <c r="M69" s="97">
        <v>7.9516198158932974E-3</v>
      </c>
      <c r="N69" s="97">
        <f>K69/'סכום נכסי הקרן'!$C$42</f>
        <v>7.4832445637869436E-4</v>
      </c>
    </row>
    <row r="70" spans="2:14" s="141" customFormat="1">
      <c r="B70" s="89" t="s">
        <v>1750</v>
      </c>
      <c r="C70" s="86" t="s">
        <v>1751</v>
      </c>
      <c r="D70" s="99" t="s">
        <v>1457</v>
      </c>
      <c r="E70" s="86"/>
      <c r="F70" s="99" t="s">
        <v>1644</v>
      </c>
      <c r="G70" s="99" t="s">
        <v>173</v>
      </c>
      <c r="H70" s="96">
        <v>124.176256</v>
      </c>
      <c r="I70" s="98">
        <v>4395</v>
      </c>
      <c r="J70" s="86"/>
      <c r="K70" s="96">
        <v>19.461610596</v>
      </c>
      <c r="L70" s="97">
        <v>3.5837303318903317E-6</v>
      </c>
      <c r="M70" s="97">
        <v>4.822014192732261E-3</v>
      </c>
      <c r="N70" s="97">
        <f>K70/'סכום נכסי הקרן'!$C$42</f>
        <v>4.537982490327779E-4</v>
      </c>
    </row>
    <row r="71" spans="2:14" s="141" customFormat="1">
      <c r="B71" s="89" t="s">
        <v>1752</v>
      </c>
      <c r="C71" s="86" t="s">
        <v>1753</v>
      </c>
      <c r="D71" s="99" t="s">
        <v>133</v>
      </c>
      <c r="E71" s="86"/>
      <c r="F71" s="99" t="s">
        <v>1644</v>
      </c>
      <c r="G71" s="99" t="s">
        <v>173</v>
      </c>
      <c r="H71" s="96">
        <v>127.60423900000002</v>
      </c>
      <c r="I71" s="98">
        <v>3012.5</v>
      </c>
      <c r="J71" s="86"/>
      <c r="K71" s="96">
        <v>13.707981128</v>
      </c>
      <c r="L71" s="97">
        <v>1.4619971060293304E-6</v>
      </c>
      <c r="M71" s="97">
        <v>3.3964341865162857E-3</v>
      </c>
      <c r="N71" s="97">
        <f>K71/'סכום נכסי הקרן'!$C$42</f>
        <v>3.1963736007231143E-4</v>
      </c>
    </row>
    <row r="72" spans="2:14" s="141" customFormat="1">
      <c r="B72" s="89" t="s">
        <v>1754</v>
      </c>
      <c r="C72" s="86" t="s">
        <v>1755</v>
      </c>
      <c r="D72" s="99" t="s">
        <v>30</v>
      </c>
      <c r="E72" s="86"/>
      <c r="F72" s="99" t="s">
        <v>1644</v>
      </c>
      <c r="G72" s="99" t="s">
        <v>175</v>
      </c>
      <c r="H72" s="96">
        <v>282.80513599999995</v>
      </c>
      <c r="I72" s="98">
        <v>4522.7</v>
      </c>
      <c r="J72" s="86"/>
      <c r="K72" s="96">
        <v>51.949601906999987</v>
      </c>
      <c r="L72" s="97">
        <v>2.7211839359921415E-5</v>
      </c>
      <c r="M72" s="97">
        <v>1.2871582054664644E-2</v>
      </c>
      <c r="N72" s="97">
        <f>K72/'סכום נכסי הקרן'!$C$42</f>
        <v>1.211340565420203E-3</v>
      </c>
    </row>
    <row r="73" spans="2:14" s="141" customFormat="1">
      <c r="B73" s="89" t="s">
        <v>1756</v>
      </c>
      <c r="C73" s="86" t="s">
        <v>1757</v>
      </c>
      <c r="D73" s="99" t="s">
        <v>30</v>
      </c>
      <c r="E73" s="86"/>
      <c r="F73" s="99" t="s">
        <v>1644</v>
      </c>
      <c r="G73" s="99" t="s">
        <v>175</v>
      </c>
      <c r="H73" s="96">
        <v>87.511167999999998</v>
      </c>
      <c r="I73" s="98">
        <v>9581</v>
      </c>
      <c r="J73" s="86"/>
      <c r="K73" s="96">
        <v>34.054261263000001</v>
      </c>
      <c r="L73" s="97">
        <v>2.6449326686080515E-5</v>
      </c>
      <c r="M73" s="97">
        <v>8.4376434480170435E-3</v>
      </c>
      <c r="N73" s="97">
        <f>K73/'סכום נכסי הקרן'!$C$42</f>
        <v>7.9406398853907874E-4</v>
      </c>
    </row>
    <row r="74" spans="2:14" s="141" customFormat="1">
      <c r="B74" s="89" t="s">
        <v>1758</v>
      </c>
      <c r="C74" s="86" t="s">
        <v>1759</v>
      </c>
      <c r="D74" s="99" t="s">
        <v>30</v>
      </c>
      <c r="E74" s="86"/>
      <c r="F74" s="99" t="s">
        <v>1644</v>
      </c>
      <c r="G74" s="99" t="s">
        <v>175</v>
      </c>
      <c r="H74" s="96">
        <v>291.38980499999997</v>
      </c>
      <c r="I74" s="98">
        <v>5842.5</v>
      </c>
      <c r="J74" s="86"/>
      <c r="K74" s="96">
        <v>69.146503523999996</v>
      </c>
      <c r="L74" s="97">
        <v>6.9098609822020973E-5</v>
      </c>
      <c r="M74" s="97">
        <v>1.713246803114379E-2</v>
      </c>
      <c r="N74" s="97">
        <f>K74/'סכום נכסי הקרן'!$C$42</f>
        <v>1.6123312133467171E-3</v>
      </c>
    </row>
    <row r="75" spans="2:14" s="141" customFormat="1">
      <c r="B75" s="89" t="s">
        <v>1760</v>
      </c>
      <c r="C75" s="86" t="s">
        <v>1761</v>
      </c>
      <c r="D75" s="99" t="s">
        <v>30</v>
      </c>
      <c r="E75" s="86"/>
      <c r="F75" s="99" t="s">
        <v>1644</v>
      </c>
      <c r="G75" s="99" t="s">
        <v>175</v>
      </c>
      <c r="H75" s="96">
        <v>769.13815699999986</v>
      </c>
      <c r="I75" s="98">
        <v>1755.9</v>
      </c>
      <c r="J75" s="86"/>
      <c r="K75" s="96">
        <v>54.853113852999996</v>
      </c>
      <c r="L75" s="97">
        <v>3.0205645312519447E-5</v>
      </c>
      <c r="M75" s="97">
        <v>1.3590986840990875E-2</v>
      </c>
      <c r="N75" s="97">
        <f>K75/'סכום נכסי הקרן'!$C$42</f>
        <v>1.2790435250823067E-3</v>
      </c>
    </row>
    <row r="76" spans="2:14" s="141" customFormat="1">
      <c r="B76" s="89" t="s">
        <v>1762</v>
      </c>
      <c r="C76" s="86" t="s">
        <v>1763</v>
      </c>
      <c r="D76" s="99" t="s">
        <v>1471</v>
      </c>
      <c r="E76" s="86"/>
      <c r="F76" s="99" t="s">
        <v>1644</v>
      </c>
      <c r="G76" s="99" t="s">
        <v>173</v>
      </c>
      <c r="H76" s="96">
        <v>75.341058000000004</v>
      </c>
      <c r="I76" s="98">
        <v>11018</v>
      </c>
      <c r="J76" s="86"/>
      <c r="K76" s="96">
        <v>29.601643215999999</v>
      </c>
      <c r="L76" s="97">
        <v>7.2646336584630685E-6</v>
      </c>
      <c r="M76" s="97">
        <v>7.3344157726126895E-3</v>
      </c>
      <c r="N76" s="97">
        <f>K76/'סכום נכסי הקרן'!$C$42</f>
        <v>6.9023957671184553E-4</v>
      </c>
    </row>
    <row r="77" spans="2:14" s="141" customFormat="1">
      <c r="B77" s="89" t="s">
        <v>1764</v>
      </c>
      <c r="C77" s="86" t="s">
        <v>1765</v>
      </c>
      <c r="D77" s="99" t="s">
        <v>134</v>
      </c>
      <c r="E77" s="86"/>
      <c r="F77" s="99" t="s">
        <v>1644</v>
      </c>
      <c r="G77" s="99" t="s">
        <v>183</v>
      </c>
      <c r="H77" s="96">
        <v>24.408793999999997</v>
      </c>
      <c r="I77" s="98">
        <v>18100</v>
      </c>
      <c r="J77" s="86"/>
      <c r="K77" s="96">
        <v>14.634597484</v>
      </c>
      <c r="L77" s="97">
        <v>9.050383575764092E-5</v>
      </c>
      <c r="M77" s="97">
        <v>3.6260224417025344E-3</v>
      </c>
      <c r="N77" s="97">
        <f>K77/'סכום נכסי הקרן'!$C$42</f>
        <v>3.4124383903270949E-4</v>
      </c>
    </row>
    <row r="78" spans="2:14" s="141" customFormat="1">
      <c r="B78" s="89" t="s">
        <v>1766</v>
      </c>
      <c r="C78" s="86" t="s">
        <v>1767</v>
      </c>
      <c r="D78" s="99" t="s">
        <v>134</v>
      </c>
      <c r="E78" s="86"/>
      <c r="F78" s="99" t="s">
        <v>1644</v>
      </c>
      <c r="G78" s="99" t="s">
        <v>183</v>
      </c>
      <c r="H78" s="96">
        <v>14.183060000000001</v>
      </c>
      <c r="I78" s="98">
        <v>32000</v>
      </c>
      <c r="J78" s="86"/>
      <c r="K78" s="96">
        <v>15.034043581000001</v>
      </c>
      <c r="L78" s="97">
        <v>6.8370218612162265E-5</v>
      </c>
      <c r="M78" s="97">
        <v>3.7249934256025716E-3</v>
      </c>
      <c r="N78" s="97">
        <f>K78/'סכום נכסי הקרן'!$C$42</f>
        <v>3.5055796740391602E-4</v>
      </c>
    </row>
    <row r="79" spans="2:14" s="141" customFormat="1">
      <c r="B79" s="89" t="s">
        <v>1768</v>
      </c>
      <c r="C79" s="86" t="s">
        <v>1769</v>
      </c>
      <c r="D79" s="99" t="s">
        <v>133</v>
      </c>
      <c r="E79" s="86"/>
      <c r="F79" s="99" t="s">
        <v>1644</v>
      </c>
      <c r="G79" s="99" t="s">
        <v>173</v>
      </c>
      <c r="H79" s="96">
        <v>20.236001999999999</v>
      </c>
      <c r="I79" s="98">
        <v>33875</v>
      </c>
      <c r="J79" s="86"/>
      <c r="K79" s="96">
        <v>24.444735858999998</v>
      </c>
      <c r="L79" s="97">
        <v>6.1191233168330297E-5</v>
      </c>
      <c r="M79" s="97">
        <v>6.0566859391337309E-3</v>
      </c>
      <c r="N79" s="97">
        <f>K79/'סכום נכסי הקרן'!$C$42</f>
        <v>5.6999282131166111E-4</v>
      </c>
    </row>
    <row r="80" spans="2:14" s="141" customFormat="1">
      <c r="B80" s="89" t="s">
        <v>1770</v>
      </c>
      <c r="C80" s="86" t="s">
        <v>1771</v>
      </c>
      <c r="D80" s="99" t="s">
        <v>133</v>
      </c>
      <c r="E80" s="86"/>
      <c r="F80" s="99" t="s">
        <v>1644</v>
      </c>
      <c r="G80" s="99" t="s">
        <v>173</v>
      </c>
      <c r="H80" s="96">
        <v>17.229213000000001</v>
      </c>
      <c r="I80" s="98">
        <v>53144</v>
      </c>
      <c r="J80" s="86"/>
      <c r="K80" s="96">
        <v>32.651340339999997</v>
      </c>
      <c r="L80" s="97">
        <v>1.7035285018873647E-6</v>
      </c>
      <c r="M80" s="97">
        <v>8.0900409426325464E-3</v>
      </c>
      <c r="N80" s="97">
        <f>K80/'סכום נכסי הקרן'!$C$42</f>
        <v>7.6135122536624548E-4</v>
      </c>
    </row>
    <row r="81" spans="2:14" s="141" customFormat="1">
      <c r="B81" s="89" t="s">
        <v>1772</v>
      </c>
      <c r="C81" s="86" t="s">
        <v>1773</v>
      </c>
      <c r="D81" s="99" t="s">
        <v>30</v>
      </c>
      <c r="E81" s="86"/>
      <c r="F81" s="99" t="s">
        <v>1644</v>
      </c>
      <c r="G81" s="99" t="s">
        <v>175</v>
      </c>
      <c r="H81" s="96">
        <v>101.62171199999999</v>
      </c>
      <c r="I81" s="98">
        <v>12084</v>
      </c>
      <c r="J81" s="86"/>
      <c r="K81" s="96">
        <v>49.876317634000003</v>
      </c>
      <c r="L81" s="97">
        <v>1.1136625972602738E-4</v>
      </c>
      <c r="M81" s="97">
        <v>1.2357883245377538E-2</v>
      </c>
      <c r="N81" s="97">
        <f>K81/'סכום נכסי הקרן'!$C$42</f>
        <v>1.1629965309841238E-3</v>
      </c>
    </row>
    <row r="82" spans="2:14" s="141" customFormat="1">
      <c r="B82" s="89" t="s">
        <v>1774</v>
      </c>
      <c r="C82" s="86" t="s">
        <v>1775</v>
      </c>
      <c r="D82" s="99" t="s">
        <v>30</v>
      </c>
      <c r="E82" s="86"/>
      <c r="F82" s="99" t="s">
        <v>1644</v>
      </c>
      <c r="G82" s="99" t="s">
        <v>175</v>
      </c>
      <c r="H82" s="96">
        <v>60.660353999999998</v>
      </c>
      <c r="I82" s="98">
        <v>22565</v>
      </c>
      <c r="J82" s="86"/>
      <c r="K82" s="96">
        <v>55.595216654000005</v>
      </c>
      <c r="L82" s="97">
        <v>9.332347796388005E-5</v>
      </c>
      <c r="M82" s="97">
        <v>1.3774858068977726E-2</v>
      </c>
      <c r="N82" s="97">
        <f>K82/'סכום נכסי הקרן'!$C$42</f>
        <v>1.29634758889732E-3</v>
      </c>
    </row>
    <row r="83" spans="2:14" s="141" customFormat="1">
      <c r="B83" s="89" t="s">
        <v>1776</v>
      </c>
      <c r="C83" s="86" t="s">
        <v>1777</v>
      </c>
      <c r="D83" s="99" t="s">
        <v>30</v>
      </c>
      <c r="E83" s="86"/>
      <c r="F83" s="99" t="s">
        <v>1644</v>
      </c>
      <c r="G83" s="99" t="s">
        <v>175</v>
      </c>
      <c r="H83" s="96">
        <v>18.080511999999999</v>
      </c>
      <c r="I83" s="98">
        <v>19318</v>
      </c>
      <c r="J83" s="86"/>
      <c r="K83" s="96">
        <v>14.186328776</v>
      </c>
      <c r="L83" s="97">
        <v>8.3128790804597703E-6</v>
      </c>
      <c r="M83" s="97">
        <v>3.5149546520418973E-3</v>
      </c>
      <c r="N83" s="97">
        <f>K83/'סכום נכסי הקרן'!$C$42</f>
        <v>3.3079128405103723E-4</v>
      </c>
    </row>
    <row r="84" spans="2:14" s="141" customFormat="1">
      <c r="B84" s="89" t="s">
        <v>1778</v>
      </c>
      <c r="C84" s="86" t="s">
        <v>1779</v>
      </c>
      <c r="D84" s="99" t="s">
        <v>1471</v>
      </c>
      <c r="E84" s="86"/>
      <c r="F84" s="99" t="s">
        <v>1644</v>
      </c>
      <c r="G84" s="99" t="s">
        <v>173</v>
      </c>
      <c r="H84" s="96">
        <v>19.18374</v>
      </c>
      <c r="I84" s="98">
        <v>8771</v>
      </c>
      <c r="J84" s="86"/>
      <c r="K84" s="96">
        <v>6.0001722550000007</v>
      </c>
      <c r="L84" s="97">
        <v>3.7987603960396039E-7</v>
      </c>
      <c r="M84" s="97">
        <v>1.486666051081867E-3</v>
      </c>
      <c r="N84" s="97">
        <f>K84/'סכום נכסי הקרן'!$C$42</f>
        <v>1.3990967755637314E-4</v>
      </c>
    </row>
    <row r="85" spans="2:14" s="141" customFormat="1">
      <c r="B85" s="89" t="s">
        <v>1780</v>
      </c>
      <c r="C85" s="86" t="s">
        <v>1781</v>
      </c>
      <c r="D85" s="99" t="s">
        <v>1471</v>
      </c>
      <c r="E85" s="86"/>
      <c r="F85" s="99" t="s">
        <v>1644</v>
      </c>
      <c r="G85" s="99" t="s">
        <v>173</v>
      </c>
      <c r="H85" s="96">
        <v>433.87799100000007</v>
      </c>
      <c r="I85" s="98">
        <v>2725</v>
      </c>
      <c r="J85" s="86"/>
      <c r="K85" s="96">
        <v>42.161442960000002</v>
      </c>
      <c r="L85" s="97">
        <v>5.9927899309392275E-6</v>
      </c>
      <c r="M85" s="97">
        <v>1.0446364412459117E-2</v>
      </c>
      <c r="N85" s="97">
        <f>K85/'סכום נכסי הקרן'!$C$42</f>
        <v>9.8310409087497405E-4</v>
      </c>
    </row>
    <row r="86" spans="2:14" s="141" customFormat="1">
      <c r="B86" s="89" t="s">
        <v>1782</v>
      </c>
      <c r="C86" s="86" t="s">
        <v>1783</v>
      </c>
      <c r="D86" s="99" t="s">
        <v>145</v>
      </c>
      <c r="E86" s="86"/>
      <c r="F86" s="99" t="s">
        <v>1644</v>
      </c>
      <c r="G86" s="99" t="s">
        <v>177</v>
      </c>
      <c r="H86" s="96">
        <v>384.39867400000003</v>
      </c>
      <c r="I86" s="98">
        <v>8460</v>
      </c>
      <c r="J86" s="86"/>
      <c r="K86" s="96">
        <v>81.313327501000003</v>
      </c>
      <c r="L86" s="97">
        <v>8.5310449547450251E-6</v>
      </c>
      <c r="M86" s="97">
        <v>2.0147048844389923E-2</v>
      </c>
      <c r="N86" s="97">
        <f>K86/'סכום נכסי הקרן'!$C$42</f>
        <v>1.8960324717712089E-3</v>
      </c>
    </row>
    <row r="87" spans="2:14" s="141" customFormat="1">
      <c r="B87" s="89" t="s">
        <v>1784</v>
      </c>
      <c r="C87" s="86" t="s">
        <v>1785</v>
      </c>
      <c r="D87" s="99" t="s">
        <v>1471</v>
      </c>
      <c r="E87" s="86"/>
      <c r="F87" s="99" t="s">
        <v>1644</v>
      </c>
      <c r="G87" s="99" t="s">
        <v>173</v>
      </c>
      <c r="H87" s="96">
        <v>282.62613299999998</v>
      </c>
      <c r="I87" s="98">
        <v>21089</v>
      </c>
      <c r="J87" s="86"/>
      <c r="K87" s="96">
        <v>212.54438808899999</v>
      </c>
      <c r="L87" s="97">
        <v>2.9209574864907355E-6</v>
      </c>
      <c r="M87" s="97">
        <v>5.266224246421828E-2</v>
      </c>
      <c r="N87" s="97">
        <f>K87/'סכום נכסי הקרן'!$C$42</f>
        <v>4.956027183914343E-3</v>
      </c>
    </row>
    <row r="88" spans="2:14" s="141" customFormat="1">
      <c r="B88" s="89" t="s">
        <v>1786</v>
      </c>
      <c r="C88" s="86" t="s">
        <v>1787</v>
      </c>
      <c r="D88" s="99" t="s">
        <v>1471</v>
      </c>
      <c r="E88" s="86"/>
      <c r="F88" s="99" t="s">
        <v>1644</v>
      </c>
      <c r="G88" s="99" t="s">
        <v>173</v>
      </c>
      <c r="H88" s="96">
        <v>63.955328000000009</v>
      </c>
      <c r="I88" s="98">
        <v>4253</v>
      </c>
      <c r="J88" s="86"/>
      <c r="K88" s="96">
        <v>9.6995917639999973</v>
      </c>
      <c r="L88" s="97">
        <v>4.2563199581711883E-8</v>
      </c>
      <c r="M88" s="97">
        <v>2.4032733015082537E-3</v>
      </c>
      <c r="N88" s="97">
        <f>K88/'סכום נכסי הקרן'!$C$42</f>
        <v>2.2617129949874948E-4</v>
      </c>
    </row>
    <row r="89" spans="2:14" s="141" customFormat="1">
      <c r="B89" s="89" t="s">
        <v>1788</v>
      </c>
      <c r="C89" s="86" t="s">
        <v>1789</v>
      </c>
      <c r="D89" s="99" t="s">
        <v>133</v>
      </c>
      <c r="E89" s="86"/>
      <c r="F89" s="99" t="s">
        <v>1644</v>
      </c>
      <c r="G89" s="99" t="s">
        <v>173</v>
      </c>
      <c r="H89" s="96">
        <v>242.47297900000001</v>
      </c>
      <c r="I89" s="98">
        <v>1741</v>
      </c>
      <c r="J89" s="86"/>
      <c r="K89" s="96">
        <v>15.053706947999999</v>
      </c>
      <c r="L89" s="97">
        <v>4.0095409432152661E-6</v>
      </c>
      <c r="M89" s="97">
        <v>3.7298654290928881E-3</v>
      </c>
      <c r="N89" s="97">
        <f>K89/'סכום נכסי הקרן'!$C$42</f>
        <v>3.5101647013012521E-4</v>
      </c>
    </row>
    <row r="90" spans="2:14" s="141" customFormat="1">
      <c r="B90" s="85"/>
      <c r="C90" s="86"/>
      <c r="D90" s="86"/>
      <c r="E90" s="86"/>
      <c r="F90" s="86"/>
      <c r="G90" s="86"/>
      <c r="H90" s="96"/>
      <c r="I90" s="98"/>
      <c r="J90" s="86"/>
      <c r="K90" s="86"/>
      <c r="L90" s="86"/>
      <c r="M90" s="97"/>
      <c r="N90" s="86"/>
    </row>
    <row r="91" spans="2:14" s="141" customFormat="1">
      <c r="B91" s="104" t="s">
        <v>74</v>
      </c>
      <c r="C91" s="84"/>
      <c r="D91" s="84"/>
      <c r="E91" s="84"/>
      <c r="F91" s="84"/>
      <c r="G91" s="84"/>
      <c r="H91" s="93"/>
      <c r="I91" s="95"/>
      <c r="J91" s="84"/>
      <c r="K91" s="93">
        <v>111.82670687699999</v>
      </c>
      <c r="L91" s="84"/>
      <c r="M91" s="94">
        <v>2.7707365997664848E-2</v>
      </c>
      <c r="N91" s="94">
        <f>K91/'סכום נכסי הקרן'!$C$42</f>
        <v>2.6075315568339667E-3</v>
      </c>
    </row>
    <row r="92" spans="2:14" s="141" customFormat="1">
      <c r="B92" s="89" t="s">
        <v>1790</v>
      </c>
      <c r="C92" s="86" t="s">
        <v>1791</v>
      </c>
      <c r="D92" s="99" t="s">
        <v>133</v>
      </c>
      <c r="E92" s="86"/>
      <c r="F92" s="99" t="s">
        <v>1666</v>
      </c>
      <c r="G92" s="99" t="s">
        <v>173</v>
      </c>
      <c r="H92" s="96">
        <v>65.608839000000003</v>
      </c>
      <c r="I92" s="98">
        <v>10110</v>
      </c>
      <c r="J92" s="86"/>
      <c r="K92" s="96">
        <v>23.653469365000003</v>
      </c>
      <c r="L92" s="97">
        <v>1.1762318965815525E-5</v>
      </c>
      <c r="M92" s="97">
        <v>5.860633395307493E-3</v>
      </c>
      <c r="N92" s="97">
        <f>K92/'סכום נכסי הקרן'!$C$42</f>
        <v>5.5154237766907247E-4</v>
      </c>
    </row>
    <row r="93" spans="2:14" s="141" customFormat="1">
      <c r="B93" s="89" t="s">
        <v>1792</v>
      </c>
      <c r="C93" s="86" t="s">
        <v>1793</v>
      </c>
      <c r="D93" s="99" t="s">
        <v>133</v>
      </c>
      <c r="E93" s="86"/>
      <c r="F93" s="99" t="s">
        <v>1666</v>
      </c>
      <c r="G93" s="99" t="s">
        <v>176</v>
      </c>
      <c r="H93" s="96">
        <v>5184.2342390000003</v>
      </c>
      <c r="I93" s="98">
        <v>170.5</v>
      </c>
      <c r="J93" s="86"/>
      <c r="K93" s="96">
        <v>39.966962184000003</v>
      </c>
      <c r="L93" s="97">
        <v>2.6024797383842921E-5</v>
      </c>
      <c r="M93" s="97">
        <v>9.9026366775241161E-3</v>
      </c>
      <c r="N93" s="97">
        <f>K93/'סכום נכסי הקרן'!$C$42</f>
        <v>9.3193404362875223E-4</v>
      </c>
    </row>
    <row r="94" spans="2:14" s="141" customFormat="1">
      <c r="B94" s="89" t="s">
        <v>1794</v>
      </c>
      <c r="C94" s="86" t="s">
        <v>1795</v>
      </c>
      <c r="D94" s="99" t="s">
        <v>133</v>
      </c>
      <c r="E94" s="86"/>
      <c r="F94" s="99" t="s">
        <v>1666</v>
      </c>
      <c r="G94" s="99" t="s">
        <v>173</v>
      </c>
      <c r="H94" s="96">
        <v>186.87178299999999</v>
      </c>
      <c r="I94" s="98">
        <v>7234</v>
      </c>
      <c r="J94" s="86"/>
      <c r="K94" s="96">
        <v>48.20627532799999</v>
      </c>
      <c r="L94" s="97">
        <v>4.1571720154494852E-6</v>
      </c>
      <c r="M94" s="97">
        <v>1.194409592483324E-2</v>
      </c>
      <c r="N94" s="97">
        <f>K94/'סכום נכסי הקרן'!$C$42</f>
        <v>1.1240551355361421E-3</v>
      </c>
    </row>
    <row r="95" spans="2:14" s="141" customFormat="1">
      <c r="B95" s="143"/>
      <c r="C95" s="143"/>
    </row>
    <row r="96" spans="2:14" s="141" customFormat="1">
      <c r="B96" s="143"/>
      <c r="C96" s="143"/>
    </row>
    <row r="97" spans="2:7" s="141" customFormat="1">
      <c r="B97" s="143"/>
      <c r="C97" s="143"/>
    </row>
    <row r="98" spans="2:7" s="141" customFormat="1">
      <c r="B98" s="146" t="s">
        <v>261</v>
      </c>
      <c r="C98" s="143"/>
    </row>
    <row r="99" spans="2:7" s="141" customFormat="1">
      <c r="B99" s="146" t="s">
        <v>121</v>
      </c>
      <c r="C99" s="143"/>
    </row>
    <row r="100" spans="2:7" s="141" customFormat="1">
      <c r="B100" s="146" t="s">
        <v>243</v>
      </c>
      <c r="C100" s="143"/>
    </row>
    <row r="101" spans="2:7" s="141" customFormat="1">
      <c r="B101" s="146" t="s">
        <v>251</v>
      </c>
      <c r="C101" s="143"/>
    </row>
    <row r="102" spans="2:7" s="141" customFormat="1">
      <c r="B102" s="146" t="s">
        <v>259</v>
      </c>
      <c r="C102" s="143"/>
    </row>
    <row r="103" spans="2:7" s="141" customFormat="1">
      <c r="B103" s="143"/>
      <c r="C103" s="143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97 B9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8"/>
  <sheetViews>
    <sheetView rightToLeft="1" zoomScale="90" zoomScaleNormal="90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189</v>
      </c>
      <c r="C1" s="80" t="s" vm="1">
        <v>262</v>
      </c>
    </row>
    <row r="2" spans="2:65">
      <c r="B2" s="58" t="s">
        <v>188</v>
      </c>
      <c r="C2" s="80" t="s">
        <v>263</v>
      </c>
    </row>
    <row r="3" spans="2:65">
      <c r="B3" s="58" t="s">
        <v>190</v>
      </c>
      <c r="C3" s="80" t="s">
        <v>264</v>
      </c>
    </row>
    <row r="4" spans="2:65">
      <c r="B4" s="58" t="s">
        <v>191</v>
      </c>
      <c r="C4" s="80">
        <v>9454</v>
      </c>
    </row>
    <row r="6" spans="2:65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5" ht="26.25" customHeight="1">
      <c r="B7" s="164" t="s">
        <v>99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M7" s="3"/>
    </row>
    <row r="8" spans="2:65" s="3" customFormat="1" ht="78.75">
      <c r="B8" s="23" t="s">
        <v>124</v>
      </c>
      <c r="C8" s="31" t="s">
        <v>48</v>
      </c>
      <c r="D8" s="31" t="s">
        <v>129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109</v>
      </c>
      <c r="J8" s="31" t="s">
        <v>245</v>
      </c>
      <c r="K8" s="31" t="s">
        <v>244</v>
      </c>
      <c r="L8" s="31" t="s">
        <v>66</v>
      </c>
      <c r="M8" s="31" t="s">
        <v>63</v>
      </c>
      <c r="N8" s="31" t="s">
        <v>192</v>
      </c>
      <c r="O8" s="21" t="s">
        <v>194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252</v>
      </c>
      <c r="K9" s="33"/>
      <c r="L9" s="33" t="s">
        <v>248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140" customFormat="1" ht="18" customHeight="1">
      <c r="B11" s="81" t="s">
        <v>34</v>
      </c>
      <c r="C11" s="82"/>
      <c r="D11" s="82"/>
      <c r="E11" s="82"/>
      <c r="F11" s="82"/>
      <c r="G11" s="82"/>
      <c r="H11" s="82"/>
      <c r="I11" s="82"/>
      <c r="J11" s="90"/>
      <c r="K11" s="92"/>
      <c r="L11" s="90">
        <v>2329.7606497449997</v>
      </c>
      <c r="M11" s="82"/>
      <c r="N11" s="91">
        <v>1</v>
      </c>
      <c r="O11" s="91">
        <f>L11/'סכום נכסי הקרן'!$C$42</f>
        <v>5.4324450605185044E-2</v>
      </c>
      <c r="P11" s="144"/>
      <c r="BG11" s="141"/>
      <c r="BH11" s="145"/>
      <c r="BI11" s="141"/>
      <c r="BM11" s="141"/>
    </row>
    <row r="12" spans="2:65" s="140" customFormat="1" ht="18" customHeight="1">
      <c r="B12" s="83" t="s">
        <v>240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2329.7606497450001</v>
      </c>
      <c r="M12" s="84"/>
      <c r="N12" s="94">
        <v>1.0000000000000002</v>
      </c>
      <c r="O12" s="94">
        <f>L12/'סכום נכסי הקרן'!$C$42</f>
        <v>5.4324450605185051E-2</v>
      </c>
      <c r="P12" s="144"/>
      <c r="BG12" s="141"/>
      <c r="BH12" s="145"/>
      <c r="BI12" s="141"/>
      <c r="BM12" s="141"/>
    </row>
    <row r="13" spans="2:65" s="141" customFormat="1">
      <c r="B13" s="104" t="s">
        <v>55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1709.11190018</v>
      </c>
      <c r="M13" s="84"/>
      <c r="N13" s="94">
        <v>0.73359978003193937</v>
      </c>
      <c r="O13" s="94">
        <f>L13/'סכום נכסי הקרן'!$C$42</f>
        <v>3.9852405014319706E-2</v>
      </c>
      <c r="BH13" s="145"/>
    </row>
    <row r="14" spans="2:65" s="141" customFormat="1" ht="20.25">
      <c r="B14" s="89" t="s">
        <v>1796</v>
      </c>
      <c r="C14" s="86" t="s">
        <v>1797</v>
      </c>
      <c r="D14" s="99" t="s">
        <v>30</v>
      </c>
      <c r="E14" s="86"/>
      <c r="F14" s="99" t="s">
        <v>1666</v>
      </c>
      <c r="G14" s="86" t="s">
        <v>2091</v>
      </c>
      <c r="H14" s="86" t="s">
        <v>942</v>
      </c>
      <c r="I14" s="99" t="s">
        <v>176</v>
      </c>
      <c r="J14" s="96">
        <v>26.577673999999998</v>
      </c>
      <c r="K14" s="98">
        <v>113364</v>
      </c>
      <c r="L14" s="96">
        <v>136.233612225</v>
      </c>
      <c r="M14" s="97">
        <v>6.3331065892258996E-5</v>
      </c>
      <c r="N14" s="97">
        <v>5.8475368377395864E-2</v>
      </c>
      <c r="O14" s="97">
        <f>L14/'סכום נכסי הקרן'!$C$42</f>
        <v>3.1766422610378414E-3</v>
      </c>
      <c r="BH14" s="140"/>
    </row>
    <row r="15" spans="2:65" s="141" customFormat="1">
      <c r="B15" s="89" t="s">
        <v>1799</v>
      </c>
      <c r="C15" s="86" t="s">
        <v>1800</v>
      </c>
      <c r="D15" s="99" t="s">
        <v>30</v>
      </c>
      <c r="E15" s="86"/>
      <c r="F15" s="99" t="s">
        <v>1666</v>
      </c>
      <c r="G15" s="86" t="s">
        <v>966</v>
      </c>
      <c r="H15" s="86" t="s">
        <v>942</v>
      </c>
      <c r="I15" s="99" t="s">
        <v>173</v>
      </c>
      <c r="J15" s="96">
        <v>174.267157</v>
      </c>
      <c r="K15" s="98">
        <v>12020</v>
      </c>
      <c r="L15" s="96">
        <v>74.696689182</v>
      </c>
      <c r="M15" s="97">
        <v>3.8862452238282143E-5</v>
      </c>
      <c r="N15" s="97">
        <v>3.2061958463491004E-2</v>
      </c>
      <c r="O15" s="97">
        <f>L15/'סכום נכסי הקרן'!$C$42</f>
        <v>1.7417482788554118E-3</v>
      </c>
    </row>
    <row r="16" spans="2:65" s="141" customFormat="1">
      <c r="B16" s="89" t="s">
        <v>1828</v>
      </c>
      <c r="C16" s="86" t="s">
        <v>1829</v>
      </c>
      <c r="D16" s="99" t="s">
        <v>30</v>
      </c>
      <c r="E16" s="86"/>
      <c r="F16" s="99" t="s">
        <v>1666</v>
      </c>
      <c r="G16" s="86" t="s">
        <v>941</v>
      </c>
      <c r="H16" s="86" t="s">
        <v>942</v>
      </c>
      <c r="I16" s="99" t="s">
        <v>173</v>
      </c>
      <c r="J16" s="96">
        <v>33.126249999999999</v>
      </c>
      <c r="K16" s="98">
        <v>106570</v>
      </c>
      <c r="L16" s="96">
        <v>125.889227166</v>
      </c>
      <c r="M16" s="97">
        <v>5.4747651803698739E-5</v>
      </c>
      <c r="N16" s="97">
        <v>5.4035262025641566E-2</v>
      </c>
      <c r="O16" s="97">
        <f>L16/'סכום נכסי הקרן'!$C$42</f>
        <v>2.9354359228501961E-3</v>
      </c>
    </row>
    <row r="17" spans="2:15" s="141" customFormat="1">
      <c r="B17" s="89" t="s">
        <v>1803</v>
      </c>
      <c r="C17" s="86" t="s">
        <v>1804</v>
      </c>
      <c r="D17" s="99" t="s">
        <v>30</v>
      </c>
      <c r="E17" s="86"/>
      <c r="F17" s="99" t="s">
        <v>1666</v>
      </c>
      <c r="G17" s="86" t="s">
        <v>1078</v>
      </c>
      <c r="H17" s="86" t="s">
        <v>942</v>
      </c>
      <c r="I17" s="99" t="s">
        <v>173</v>
      </c>
      <c r="J17" s="96">
        <v>1.42418</v>
      </c>
      <c r="K17" s="98">
        <v>1038309</v>
      </c>
      <c r="L17" s="96">
        <v>52.731829588000004</v>
      </c>
      <c r="M17" s="97">
        <v>1.0327088577994785E-5</v>
      </c>
      <c r="N17" s="97">
        <v>2.2634011607060016E-2</v>
      </c>
      <c r="O17" s="97">
        <f>L17/'סכום נכסי הקרן'!$C$42</f>
        <v>1.2295802455449167E-3</v>
      </c>
    </row>
    <row r="18" spans="2:15" s="141" customFormat="1">
      <c r="B18" s="89" t="s">
        <v>1801</v>
      </c>
      <c r="C18" s="86" t="s">
        <v>1802</v>
      </c>
      <c r="D18" s="99" t="s">
        <v>30</v>
      </c>
      <c r="E18" s="86"/>
      <c r="F18" s="99" t="s">
        <v>1666</v>
      </c>
      <c r="G18" s="86" t="s">
        <v>1078</v>
      </c>
      <c r="H18" s="86" t="s">
        <v>942</v>
      </c>
      <c r="I18" s="99" t="s">
        <v>175</v>
      </c>
      <c r="J18" s="96">
        <v>19.266027999999999</v>
      </c>
      <c r="K18" s="98">
        <v>98691</v>
      </c>
      <c r="L18" s="96">
        <v>77.226594657999996</v>
      </c>
      <c r="M18" s="97">
        <v>7.2033031655815874E-5</v>
      </c>
      <c r="N18" s="97">
        <v>3.3147866355478499E-2</v>
      </c>
      <c r="O18" s="97">
        <f>L18/'סכום נכסי הקרן'!$C$42</f>
        <v>1.8007396284954668E-3</v>
      </c>
    </row>
    <row r="19" spans="2:15" s="141" customFormat="1">
      <c r="B19" s="89" t="s">
        <v>1805</v>
      </c>
      <c r="C19" s="86" t="s">
        <v>1806</v>
      </c>
      <c r="D19" s="99" t="s">
        <v>30</v>
      </c>
      <c r="E19" s="86"/>
      <c r="F19" s="99" t="s">
        <v>1666</v>
      </c>
      <c r="G19" s="86" t="s">
        <v>1078</v>
      </c>
      <c r="H19" s="86" t="s">
        <v>942</v>
      </c>
      <c r="I19" s="99" t="s">
        <v>173</v>
      </c>
      <c r="J19" s="96">
        <v>10.68266</v>
      </c>
      <c r="K19" s="98">
        <v>195505.59</v>
      </c>
      <c r="L19" s="96">
        <v>74.476615858999992</v>
      </c>
      <c r="M19" s="97">
        <v>3.7696225524337005E-5</v>
      </c>
      <c r="N19" s="97">
        <v>3.1967496689907483E-2</v>
      </c>
      <c r="O19" s="97">
        <f>L19/'סכום נכסי הקרן'!$C$42</f>
        <v>1.7366166949022957E-3</v>
      </c>
    </row>
    <row r="20" spans="2:15" s="141" customFormat="1">
      <c r="B20" s="89" t="s">
        <v>1807</v>
      </c>
      <c r="C20" s="86" t="s">
        <v>1808</v>
      </c>
      <c r="D20" s="99" t="s">
        <v>30</v>
      </c>
      <c r="E20" s="86"/>
      <c r="F20" s="99" t="s">
        <v>1666</v>
      </c>
      <c r="G20" s="86" t="s">
        <v>1115</v>
      </c>
      <c r="H20" s="86" t="s">
        <v>942</v>
      </c>
      <c r="I20" s="99" t="s">
        <v>175</v>
      </c>
      <c r="J20" s="96">
        <v>33.441611999999999</v>
      </c>
      <c r="K20" s="98">
        <v>25854</v>
      </c>
      <c r="L20" s="96">
        <v>35.116571993000001</v>
      </c>
      <c r="M20" s="97">
        <v>2.8530521110240205E-6</v>
      </c>
      <c r="N20" s="97">
        <v>1.507303851013349E-2</v>
      </c>
      <c r="O20" s="97">
        <f>L20/'סכום נכסי הקרן'!$C$42</f>
        <v>8.1883453601379872E-4</v>
      </c>
    </row>
    <row r="21" spans="2:15" s="141" customFormat="1">
      <c r="B21" s="89" t="s">
        <v>1809</v>
      </c>
      <c r="C21" s="86" t="s">
        <v>1810</v>
      </c>
      <c r="D21" s="99" t="s">
        <v>30</v>
      </c>
      <c r="E21" s="86"/>
      <c r="F21" s="99" t="s">
        <v>1666</v>
      </c>
      <c r="G21" s="86" t="s">
        <v>1115</v>
      </c>
      <c r="H21" s="86" t="s">
        <v>942</v>
      </c>
      <c r="I21" s="99" t="s">
        <v>175</v>
      </c>
      <c r="J21" s="96">
        <v>1.502621</v>
      </c>
      <c r="K21" s="98">
        <v>204420</v>
      </c>
      <c r="L21" s="96">
        <v>12.475850134</v>
      </c>
      <c r="M21" s="97">
        <v>3.4576935244337742E-6</v>
      </c>
      <c r="N21" s="97">
        <v>5.3549922114812633E-3</v>
      </c>
      <c r="O21" s="97">
        <f>L21/'סכום נכסי הקרן'!$C$42</f>
        <v>2.9090700988376451E-4</v>
      </c>
    </row>
    <row r="22" spans="2:15" s="141" customFormat="1">
      <c r="B22" s="89" t="s">
        <v>1811</v>
      </c>
      <c r="C22" s="86" t="s">
        <v>1812</v>
      </c>
      <c r="D22" s="99" t="s">
        <v>30</v>
      </c>
      <c r="E22" s="86"/>
      <c r="F22" s="99" t="s">
        <v>1666</v>
      </c>
      <c r="G22" s="86" t="s">
        <v>1137</v>
      </c>
      <c r="H22" s="86" t="s">
        <v>942</v>
      </c>
      <c r="I22" s="99" t="s">
        <v>173</v>
      </c>
      <c r="J22" s="96">
        <v>1280.085609</v>
      </c>
      <c r="K22" s="98">
        <v>1698</v>
      </c>
      <c r="L22" s="96">
        <v>77.510054143000005</v>
      </c>
      <c r="M22" s="97">
        <v>1.2473045655005464E-5</v>
      </c>
      <c r="N22" s="97">
        <v>3.3269535285302271E-2</v>
      </c>
      <c r="O22" s="97">
        <f>L22/'סכום נכסי הקרן'!$C$42</f>
        <v>1.807349226263864E-3</v>
      </c>
    </row>
    <row r="23" spans="2:15" s="141" customFormat="1">
      <c r="B23" s="89" t="s">
        <v>1813</v>
      </c>
      <c r="C23" s="86" t="s">
        <v>1814</v>
      </c>
      <c r="D23" s="99" t="s">
        <v>30</v>
      </c>
      <c r="E23" s="86"/>
      <c r="F23" s="99" t="s">
        <v>1666</v>
      </c>
      <c r="G23" s="86" t="s">
        <v>1167</v>
      </c>
      <c r="H23" s="86" t="s">
        <v>956</v>
      </c>
      <c r="I23" s="99" t="s">
        <v>175</v>
      </c>
      <c r="J23" s="96">
        <v>4.8552999999999999E-2</v>
      </c>
      <c r="K23" s="98">
        <v>19039.82</v>
      </c>
      <c r="L23" s="96">
        <v>3.7547406000000005E-2</v>
      </c>
      <c r="M23" s="97">
        <v>5.6215495233408086E-9</v>
      </c>
      <c r="N23" s="97">
        <v>1.6116422090015855E-5</v>
      </c>
      <c r="O23" s="97">
        <f>L23/'סכום נכסי הקרן'!$C$42</f>
        <v>8.7551577576137946E-7</v>
      </c>
    </row>
    <row r="24" spans="2:15" s="141" customFormat="1">
      <c r="B24" s="89" t="s">
        <v>1815</v>
      </c>
      <c r="C24" s="86" t="s">
        <v>1816</v>
      </c>
      <c r="D24" s="99" t="s">
        <v>30</v>
      </c>
      <c r="E24" s="86"/>
      <c r="F24" s="99" t="s">
        <v>1666</v>
      </c>
      <c r="G24" s="86" t="s">
        <v>1167</v>
      </c>
      <c r="H24" s="86" t="s">
        <v>947</v>
      </c>
      <c r="I24" s="99" t="s">
        <v>173</v>
      </c>
      <c r="J24" s="96">
        <v>23.001429999999999</v>
      </c>
      <c r="K24" s="98">
        <v>131606</v>
      </c>
      <c r="L24" s="96">
        <v>107.94731286699998</v>
      </c>
      <c r="M24" s="97">
        <v>4.9772006865908264E-6</v>
      </c>
      <c r="N24" s="97">
        <v>4.6334078515239401E-2</v>
      </c>
      <c r="O24" s="97">
        <f>L24/'סכום נכסי הקרן'!$C$42</f>
        <v>2.5170733596378884E-3</v>
      </c>
    </row>
    <row r="25" spans="2:15" s="141" customFormat="1">
      <c r="B25" s="89" t="s">
        <v>1821</v>
      </c>
      <c r="C25" s="86" t="s">
        <v>1822</v>
      </c>
      <c r="D25" s="99" t="s">
        <v>30</v>
      </c>
      <c r="E25" s="86"/>
      <c r="F25" s="99" t="s">
        <v>1666</v>
      </c>
      <c r="G25" s="86" t="s">
        <v>1167</v>
      </c>
      <c r="H25" s="86" t="s">
        <v>942</v>
      </c>
      <c r="I25" s="99" t="s">
        <v>173</v>
      </c>
      <c r="J25" s="96">
        <v>1.6988759999999998</v>
      </c>
      <c r="K25" s="98">
        <v>1176297</v>
      </c>
      <c r="L25" s="96">
        <v>71.262321808999999</v>
      </c>
      <c r="M25" s="97">
        <v>6.4607486119363874E-6</v>
      </c>
      <c r="N25" s="97">
        <v>3.0587829619664966E-2</v>
      </c>
      <c r="O25" s="97">
        <f>L25/'סכום נכסי הקרן'!$C$42</f>
        <v>1.6616670392933055E-3</v>
      </c>
    </row>
    <row r="26" spans="2:15" s="141" customFormat="1">
      <c r="B26" s="89" t="s">
        <v>1823</v>
      </c>
      <c r="C26" s="86" t="s">
        <v>1824</v>
      </c>
      <c r="D26" s="99" t="s">
        <v>30</v>
      </c>
      <c r="E26" s="86"/>
      <c r="F26" s="99" t="s">
        <v>1666</v>
      </c>
      <c r="G26" s="86" t="s">
        <v>1825</v>
      </c>
      <c r="H26" s="86" t="s">
        <v>942</v>
      </c>
      <c r="I26" s="99" t="s">
        <v>175</v>
      </c>
      <c r="J26" s="96">
        <v>136.59557899999999</v>
      </c>
      <c r="K26" s="98">
        <v>15046</v>
      </c>
      <c r="L26" s="96">
        <v>83.474697178999989</v>
      </c>
      <c r="M26" s="97">
        <v>3.7687813311640207E-6</v>
      </c>
      <c r="N26" s="97">
        <v>3.5829730915979109E-2</v>
      </c>
      <c r="O26" s="97">
        <f>L26/'סכום נכסי הקרן'!$C$42</f>
        <v>1.9464304473421786E-3</v>
      </c>
    </row>
    <row r="27" spans="2:15" s="141" customFormat="1">
      <c r="B27" s="89" t="s">
        <v>1817</v>
      </c>
      <c r="C27" s="86" t="s">
        <v>1818</v>
      </c>
      <c r="D27" s="99" t="s">
        <v>30</v>
      </c>
      <c r="E27" s="86"/>
      <c r="F27" s="99" t="s">
        <v>1666</v>
      </c>
      <c r="G27" s="86" t="s">
        <v>1825</v>
      </c>
      <c r="H27" s="86" t="s">
        <v>942</v>
      </c>
      <c r="I27" s="99" t="s">
        <v>173</v>
      </c>
      <c r="J27" s="96">
        <v>1437.9945459999999</v>
      </c>
      <c r="K27" s="98">
        <v>1394</v>
      </c>
      <c r="L27" s="96">
        <v>71.482766401000006</v>
      </c>
      <c r="M27" s="97">
        <v>6.357097226408172E-6</v>
      </c>
      <c r="N27" s="97">
        <v>3.0682450752537192E-2</v>
      </c>
      <c r="O27" s="97">
        <f>L27/'סכום נכסי הקרן'!$C$42</f>
        <v>1.6668072803522295E-3</v>
      </c>
    </row>
    <row r="28" spans="2:15" s="141" customFormat="1">
      <c r="B28" s="89" t="s">
        <v>1819</v>
      </c>
      <c r="C28" s="86" t="s">
        <v>1820</v>
      </c>
      <c r="D28" s="99" t="s">
        <v>30</v>
      </c>
      <c r="E28" s="86"/>
      <c r="F28" s="99" t="s">
        <v>1666</v>
      </c>
      <c r="G28" s="86" t="s">
        <v>1825</v>
      </c>
      <c r="H28" s="86" t="s">
        <v>942</v>
      </c>
      <c r="I28" s="99" t="s">
        <v>173</v>
      </c>
      <c r="J28" s="96">
        <v>220.134736</v>
      </c>
      <c r="K28" s="98">
        <v>12810.09</v>
      </c>
      <c r="L28" s="96">
        <v>100.559267096</v>
      </c>
      <c r="M28" s="97">
        <v>2.8554322516927351E-5</v>
      </c>
      <c r="N28" s="97">
        <v>4.3162917661523109E-2</v>
      </c>
      <c r="O28" s="97">
        <f>L28/'סכום נכסי הקרן'!$C$42</f>
        <v>2.3448017884790812E-3</v>
      </c>
    </row>
    <row r="29" spans="2:15" s="141" customFormat="1">
      <c r="B29" s="89" t="s">
        <v>1826</v>
      </c>
      <c r="C29" s="86" t="s">
        <v>1827</v>
      </c>
      <c r="D29" s="99" t="s">
        <v>30</v>
      </c>
      <c r="E29" s="86"/>
      <c r="F29" s="99" t="s">
        <v>1666</v>
      </c>
      <c r="G29" s="86" t="s">
        <v>1825</v>
      </c>
      <c r="H29" s="86" t="s">
        <v>942</v>
      </c>
      <c r="I29" s="99" t="s">
        <v>175</v>
      </c>
      <c r="J29" s="96">
        <v>16.736122999999999</v>
      </c>
      <c r="K29" s="98">
        <v>192219</v>
      </c>
      <c r="L29" s="96">
        <v>130.66170632000001</v>
      </c>
      <c r="M29" s="97">
        <v>5.3723301854628966E-5</v>
      </c>
      <c r="N29" s="97">
        <v>5.6083746772142187E-2</v>
      </c>
      <c r="O29" s="97">
        <f>L29/'סכום נכסי הקרן'!$C$42</f>
        <v>3.0467187312769443E-3</v>
      </c>
    </row>
    <row r="30" spans="2:15" s="141" customFormat="1">
      <c r="B30" s="143"/>
      <c r="C30" s="143"/>
      <c r="D30" s="143"/>
      <c r="E30" s="143"/>
    </row>
    <row r="31" spans="2:15" s="141" customFormat="1">
      <c r="B31" s="89" t="s">
        <v>1830</v>
      </c>
      <c r="C31" s="86" t="s">
        <v>1831</v>
      </c>
      <c r="D31" s="99" t="s">
        <v>30</v>
      </c>
      <c r="E31" s="86"/>
      <c r="F31" s="99" t="s">
        <v>1666</v>
      </c>
      <c r="G31" s="86" t="s">
        <v>1825</v>
      </c>
      <c r="H31" s="86" t="s">
        <v>942</v>
      </c>
      <c r="I31" s="99" t="s">
        <v>173</v>
      </c>
      <c r="J31" s="96">
        <v>85.687783999999994</v>
      </c>
      <c r="K31" s="98">
        <v>30720.59</v>
      </c>
      <c r="L31" s="96">
        <v>93.870644646000002</v>
      </c>
      <c r="M31" s="97">
        <v>5.6782179749956943E-6</v>
      </c>
      <c r="N31" s="97">
        <v>4.029196933010027E-2</v>
      </c>
      <c r="O31" s="97">
        <f>L31/'סכום נכסי הקרן'!$C$42</f>
        <v>2.188839097658663E-3</v>
      </c>
    </row>
    <row r="32" spans="2:15" s="141" customFormat="1">
      <c r="B32" s="89" t="s">
        <v>1832</v>
      </c>
      <c r="C32" s="86" t="s">
        <v>1833</v>
      </c>
      <c r="D32" s="99" t="s">
        <v>30</v>
      </c>
      <c r="E32" s="86"/>
      <c r="F32" s="99" t="s">
        <v>1666</v>
      </c>
      <c r="G32" s="86" t="s">
        <v>1825</v>
      </c>
      <c r="H32" s="86" t="s">
        <v>942</v>
      </c>
      <c r="I32" s="99" t="s">
        <v>175</v>
      </c>
      <c r="J32" s="96">
        <v>268.80708800000002</v>
      </c>
      <c r="K32" s="98">
        <v>9786</v>
      </c>
      <c r="L32" s="96">
        <v>106.842262719</v>
      </c>
      <c r="M32" s="97">
        <v>7.1406033755685598E-6</v>
      </c>
      <c r="N32" s="97">
        <v>4.5859759340812226E-2</v>
      </c>
      <c r="O32" s="97">
        <f>L32/'סכום נכסי הקרן'!$C$42</f>
        <v>2.4913062310756269E-3</v>
      </c>
    </row>
    <row r="33" spans="2:59" s="141" customFormat="1">
      <c r="B33" s="89" t="s">
        <v>1834</v>
      </c>
      <c r="C33" s="86" t="s">
        <v>1835</v>
      </c>
      <c r="D33" s="99" t="s">
        <v>30</v>
      </c>
      <c r="E33" s="86"/>
      <c r="F33" s="99" t="s">
        <v>1666</v>
      </c>
      <c r="G33" s="86" t="s">
        <v>1178</v>
      </c>
      <c r="H33" s="86"/>
      <c r="I33" s="99" t="s">
        <v>176</v>
      </c>
      <c r="J33" s="96">
        <v>383.24533100000002</v>
      </c>
      <c r="K33" s="98">
        <v>15962.79</v>
      </c>
      <c r="L33" s="96">
        <v>276.61632878899997</v>
      </c>
      <c r="M33" s="97">
        <v>2.2303131254901418E-4</v>
      </c>
      <c r="N33" s="97">
        <v>0.11873165117595946</v>
      </c>
      <c r="O33" s="97">
        <f>L33/'סכום נכסי הקרן'!$C$42</f>
        <v>6.45003171958047E-3</v>
      </c>
    </row>
    <row r="34" spans="2:59" s="141" customFormat="1">
      <c r="B34" s="85"/>
      <c r="C34" s="86"/>
      <c r="D34" s="86"/>
      <c r="E34" s="86"/>
      <c r="F34" s="86"/>
      <c r="G34" s="86"/>
      <c r="H34" s="86"/>
      <c r="I34" s="86"/>
      <c r="J34" s="96"/>
      <c r="K34" s="98"/>
      <c r="L34" s="86"/>
      <c r="M34" s="86"/>
      <c r="N34" s="97"/>
      <c r="O34" s="86"/>
    </row>
    <row r="35" spans="2:59" s="141" customFormat="1">
      <c r="B35" s="104" t="s">
        <v>256</v>
      </c>
      <c r="C35" s="84"/>
      <c r="D35" s="84"/>
      <c r="E35" s="84"/>
      <c r="F35" s="84"/>
      <c r="G35" s="84"/>
      <c r="H35" s="84"/>
      <c r="I35" s="84"/>
      <c r="J35" s="93"/>
      <c r="K35" s="95"/>
      <c r="L35" s="93">
        <v>42.033915679999993</v>
      </c>
      <c r="M35" s="84"/>
      <c r="N35" s="94">
        <v>1.8042160547522661E-2</v>
      </c>
      <c r="O35" s="94">
        <f>L35/'סכום נכסי הקרן'!$C$42</f>
        <v>9.8013045947471312E-4</v>
      </c>
    </row>
    <row r="36" spans="2:59" s="141" customFormat="1">
      <c r="B36" s="89" t="s">
        <v>1836</v>
      </c>
      <c r="C36" s="86" t="s">
        <v>1837</v>
      </c>
      <c r="D36" s="99" t="s">
        <v>30</v>
      </c>
      <c r="E36" s="86"/>
      <c r="F36" s="99" t="s">
        <v>1666</v>
      </c>
      <c r="G36" s="147" t="s">
        <v>966</v>
      </c>
      <c r="H36" s="86" t="s">
        <v>942</v>
      </c>
      <c r="I36" s="99" t="s">
        <v>173</v>
      </c>
      <c r="J36" s="96">
        <v>1224.0304530000003</v>
      </c>
      <c r="K36" s="98">
        <v>963</v>
      </c>
      <c r="L36" s="96">
        <v>42.033915679999993</v>
      </c>
      <c r="M36" s="97">
        <v>3.7774177681915846E-6</v>
      </c>
      <c r="N36" s="97">
        <v>1.8042160547522661E-2</v>
      </c>
      <c r="O36" s="97">
        <f>L36/'סכום נכסי הקרן'!$C$42</f>
        <v>9.8013045947471312E-4</v>
      </c>
    </row>
    <row r="37" spans="2:59" s="141" customFormat="1">
      <c r="B37" s="85"/>
      <c r="C37" s="86"/>
      <c r="D37" s="86"/>
      <c r="E37" s="86"/>
      <c r="F37" s="86"/>
      <c r="G37" s="86"/>
      <c r="H37" s="86"/>
      <c r="I37" s="86"/>
      <c r="J37" s="96"/>
      <c r="K37" s="98"/>
      <c r="L37" s="86"/>
      <c r="M37" s="86"/>
      <c r="N37" s="97"/>
      <c r="O37" s="86"/>
    </row>
    <row r="38" spans="2:59" s="141" customFormat="1" ht="20.25">
      <c r="B38" s="104" t="s">
        <v>32</v>
      </c>
      <c r="C38" s="84"/>
      <c r="D38" s="84"/>
      <c r="E38" s="84"/>
      <c r="F38" s="84"/>
      <c r="G38" s="84"/>
      <c r="H38" s="84"/>
      <c r="I38" s="84"/>
      <c r="J38" s="93"/>
      <c r="K38" s="95"/>
      <c r="L38" s="93">
        <v>578.61483388499983</v>
      </c>
      <c r="M38" s="84"/>
      <c r="N38" s="94">
        <v>0.24835805942053799</v>
      </c>
      <c r="O38" s="94">
        <f>L38/'סכום נכסי הקרן'!$C$42</f>
        <v>1.3491915131390628E-2</v>
      </c>
      <c r="BG38" s="140"/>
    </row>
    <row r="39" spans="2:59" s="141" customFormat="1">
      <c r="B39" s="89" t="s">
        <v>1838</v>
      </c>
      <c r="C39" s="86" t="s">
        <v>1839</v>
      </c>
      <c r="D39" s="99" t="s">
        <v>147</v>
      </c>
      <c r="E39" s="86"/>
      <c r="F39" s="99" t="s">
        <v>1644</v>
      </c>
      <c r="G39" s="86" t="s">
        <v>1178</v>
      </c>
      <c r="H39" s="86"/>
      <c r="I39" s="99" t="s">
        <v>175</v>
      </c>
      <c r="J39" s="96">
        <v>176.90413900000004</v>
      </c>
      <c r="K39" s="98">
        <v>2769</v>
      </c>
      <c r="L39" s="96">
        <v>19.895648635000004</v>
      </c>
      <c r="M39" s="97">
        <v>1.5103666936314863E-6</v>
      </c>
      <c r="N39" s="97">
        <v>8.5397822463769615E-3</v>
      </c>
      <c r="O39" s="97">
        <f>L39/'סכום נכסי הקרן'!$C$42</f>
        <v>4.6391897882234144E-4</v>
      </c>
      <c r="BG39" s="145"/>
    </row>
    <row r="40" spans="2:59" s="141" customFormat="1">
      <c r="B40" s="89" t="s">
        <v>1840</v>
      </c>
      <c r="C40" s="86" t="s">
        <v>1841</v>
      </c>
      <c r="D40" s="99" t="s">
        <v>147</v>
      </c>
      <c r="E40" s="86"/>
      <c r="F40" s="99" t="s">
        <v>1644</v>
      </c>
      <c r="G40" s="86" t="s">
        <v>1178</v>
      </c>
      <c r="H40" s="86"/>
      <c r="I40" s="99" t="s">
        <v>183</v>
      </c>
      <c r="J40" s="96">
        <v>683.69069999999988</v>
      </c>
      <c r="K40" s="98">
        <v>1290</v>
      </c>
      <c r="L40" s="96">
        <v>29.214958223999997</v>
      </c>
      <c r="M40" s="97">
        <v>5.1390878297795874E-6</v>
      </c>
      <c r="N40" s="97">
        <v>1.2539896846140685E-2</v>
      </c>
      <c r="O40" s="97">
        <f>L40/'סכום נכסי הקרן'!$C$42</f>
        <v>6.8122300681228544E-4</v>
      </c>
    </row>
    <row r="41" spans="2:59" s="141" customFormat="1">
      <c r="B41" s="89" t="s">
        <v>1842</v>
      </c>
      <c r="C41" s="86" t="s">
        <v>1843</v>
      </c>
      <c r="D41" s="99" t="s">
        <v>30</v>
      </c>
      <c r="E41" s="86"/>
      <c r="F41" s="99" t="s">
        <v>1644</v>
      </c>
      <c r="G41" s="86" t="s">
        <v>1178</v>
      </c>
      <c r="H41" s="86"/>
      <c r="I41" s="99" t="s">
        <v>175</v>
      </c>
      <c r="J41" s="96">
        <v>15.250239000000001</v>
      </c>
      <c r="K41" s="98">
        <v>29154</v>
      </c>
      <c r="L41" s="96">
        <v>18.058095692999999</v>
      </c>
      <c r="M41" s="97">
        <v>2.5219016930794526E-6</v>
      </c>
      <c r="N41" s="97">
        <v>7.7510518923806695E-3</v>
      </c>
      <c r="O41" s="97">
        <f>L41/'סכום נכסי הקרן'!$C$42</f>
        <v>4.2107163566585976E-4</v>
      </c>
    </row>
    <row r="42" spans="2:59" s="141" customFormat="1">
      <c r="B42" s="89" t="s">
        <v>1844</v>
      </c>
      <c r="C42" s="86" t="s">
        <v>1845</v>
      </c>
      <c r="D42" s="99" t="s">
        <v>147</v>
      </c>
      <c r="E42" s="86"/>
      <c r="F42" s="99" t="s">
        <v>1644</v>
      </c>
      <c r="G42" s="86" t="s">
        <v>1178</v>
      </c>
      <c r="H42" s="86"/>
      <c r="I42" s="99" t="s">
        <v>173</v>
      </c>
      <c r="J42" s="96">
        <v>3436.21207</v>
      </c>
      <c r="K42" s="98">
        <v>1457.2</v>
      </c>
      <c r="L42" s="96">
        <v>178.55847180299997</v>
      </c>
      <c r="M42" s="97">
        <v>4.4717515124257446E-6</v>
      </c>
      <c r="N42" s="97">
        <v>7.6642410379170842E-2</v>
      </c>
      <c r="O42" s="97">
        <f>L42/'סכום נכסי הקרן'!$C$42</f>
        <v>4.1635568369055879E-3</v>
      </c>
    </row>
    <row r="43" spans="2:59" s="141" customFormat="1">
      <c r="B43" s="89" t="s">
        <v>1846</v>
      </c>
      <c r="C43" s="86" t="s">
        <v>1847</v>
      </c>
      <c r="D43" s="99" t="s">
        <v>30</v>
      </c>
      <c r="E43" s="86"/>
      <c r="F43" s="99" t="s">
        <v>1644</v>
      </c>
      <c r="G43" s="86" t="s">
        <v>1178</v>
      </c>
      <c r="H43" s="86"/>
      <c r="I43" s="99" t="s">
        <v>173</v>
      </c>
      <c r="J43" s="96">
        <v>349.19266000000005</v>
      </c>
      <c r="K43" s="98">
        <v>1853</v>
      </c>
      <c r="L43" s="96">
        <v>23.073945542999997</v>
      </c>
      <c r="M43" s="97">
        <v>4.942962040760109E-6</v>
      </c>
      <c r="N43" s="97">
        <v>9.9039983122410098E-3</v>
      </c>
      <c r="O43" s="97">
        <f>L43/'סכום נכסי הקרן'!$C$42</f>
        <v>5.3802926710717284E-4</v>
      </c>
    </row>
    <row r="44" spans="2:59" s="141" customFormat="1">
      <c r="B44" s="89" t="s">
        <v>1848</v>
      </c>
      <c r="C44" s="86" t="s">
        <v>1849</v>
      </c>
      <c r="D44" s="99" t="s">
        <v>30</v>
      </c>
      <c r="E44" s="86"/>
      <c r="F44" s="99" t="s">
        <v>1644</v>
      </c>
      <c r="G44" s="86" t="s">
        <v>1178</v>
      </c>
      <c r="H44" s="86"/>
      <c r="I44" s="99" t="s">
        <v>173</v>
      </c>
      <c r="J44" s="96">
        <v>282.96986299999998</v>
      </c>
      <c r="K44" s="98">
        <v>2460.56</v>
      </c>
      <c r="L44" s="96">
        <v>24.828785961000001</v>
      </c>
      <c r="M44" s="97">
        <v>1.1393496663555457E-6</v>
      </c>
      <c r="N44" s="97">
        <v>1.0657226081879955E-2</v>
      </c>
      <c r="O44" s="97">
        <f>L44/'סכום נכסי הקרן'!$C$42</f>
        <v>5.7894795187337733E-4</v>
      </c>
    </row>
    <row r="45" spans="2:59" s="141" customFormat="1">
      <c r="B45" s="89" t="s">
        <v>1850</v>
      </c>
      <c r="C45" s="86" t="s">
        <v>1851</v>
      </c>
      <c r="D45" s="99" t="s">
        <v>30</v>
      </c>
      <c r="E45" s="86"/>
      <c r="F45" s="99" t="s">
        <v>1644</v>
      </c>
      <c r="G45" s="86" t="s">
        <v>1178</v>
      </c>
      <c r="H45" s="86"/>
      <c r="I45" s="99" t="s">
        <v>183</v>
      </c>
      <c r="J45" s="96">
        <v>128.21802</v>
      </c>
      <c r="K45" s="98">
        <v>9557.1350000000002</v>
      </c>
      <c r="L45" s="96">
        <v>40.591273340000001</v>
      </c>
      <c r="M45" s="97">
        <v>2.1527896492596679E-5</v>
      </c>
      <c r="N45" s="97">
        <v>1.7422937134955411E-2</v>
      </c>
      <c r="O45" s="97">
        <f>L45/'סכום נכסי הקרן'!$C$42</f>
        <v>9.4649148778512939E-4</v>
      </c>
    </row>
    <row r="46" spans="2:59" s="141" customFormat="1">
      <c r="B46" s="89" t="s">
        <v>1852</v>
      </c>
      <c r="C46" s="86" t="s">
        <v>1853</v>
      </c>
      <c r="D46" s="99" t="s">
        <v>147</v>
      </c>
      <c r="E46" s="86"/>
      <c r="F46" s="99" t="s">
        <v>1644</v>
      </c>
      <c r="G46" s="86" t="s">
        <v>1178</v>
      </c>
      <c r="H46" s="86"/>
      <c r="I46" s="99" t="s">
        <v>173</v>
      </c>
      <c r="J46" s="96">
        <v>360.11107800000013</v>
      </c>
      <c r="K46" s="98">
        <v>19031.46</v>
      </c>
      <c r="L46" s="96">
        <v>244.39365468599996</v>
      </c>
      <c r="M46" s="97">
        <v>7.169119551275367E-6</v>
      </c>
      <c r="N46" s="97">
        <v>0.1049007565273925</v>
      </c>
      <c r="O46" s="97">
        <f>L46/'סכום נכסי הקרן'!$C$42</f>
        <v>5.6986759664188766E-3</v>
      </c>
    </row>
    <row r="47" spans="2:59" s="141" customFormat="1">
      <c r="B47" s="143"/>
    </row>
    <row r="48" spans="2:59" s="141" customFormat="1">
      <c r="B48" s="143"/>
    </row>
    <row r="49" spans="2:5">
      <c r="C49" s="1"/>
      <c r="D49" s="1"/>
      <c r="E49" s="1"/>
    </row>
    <row r="50" spans="2:5">
      <c r="B50" s="101" t="s">
        <v>261</v>
      </c>
      <c r="C50" s="1"/>
      <c r="D50" s="1"/>
      <c r="E50" s="1"/>
    </row>
    <row r="51" spans="2:5">
      <c r="B51" s="101" t="s">
        <v>121</v>
      </c>
      <c r="C51" s="1"/>
      <c r="D51" s="1"/>
      <c r="E51" s="1"/>
    </row>
    <row r="52" spans="2:5">
      <c r="B52" s="101" t="s">
        <v>243</v>
      </c>
      <c r="C52" s="1"/>
      <c r="D52" s="1"/>
      <c r="E52" s="1"/>
    </row>
    <row r="53" spans="2:5">
      <c r="B53" s="101" t="s">
        <v>251</v>
      </c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45"/>
      <c r="C327" s="1"/>
      <c r="D327" s="1"/>
      <c r="E327" s="1"/>
    </row>
    <row r="328" spans="2:5">
      <c r="B328" s="3"/>
      <c r="C328" s="1"/>
      <c r="D328" s="1"/>
      <c r="E328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3:AG1048576 B40:B49 B51:B1048576 H36 G37:H1048576 A31:A1048576 B31:B38 G31:H35 I31:AF1048576 AG31:AG38 AH31:XFD1048576 C31:F1048576 A1:B16 D1:XFD16 C5:C16 A17:XFD24 A25:XFD29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a46656d4-8850-49b3-aebd-68bd05f7f43d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