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להשקעה'!$B$6:$D$15</definedName>
    <definedName name="Print_Area" localSheetId="9">'כתבי אופציה'!$B$6:$L$20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מניות'!$B$6:$M$22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3">'לא סחיר- תעודות התחייבות ממשלתי'!$B$6:$P$24</definedName>
    <definedName name="Print_Area" localSheetId="12">'מוצרים מובנים'!$B$6:$Q$37</definedName>
    <definedName name="Print_Area" localSheetId="2">מזומנים!$B$6:$K$40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J12" i="58" l="1"/>
  <c r="C11" i="84" l="1"/>
  <c r="C10" i="84" s="1"/>
  <c r="C43" i="88" s="1"/>
  <c r="S219" i="61"/>
  <c r="O219" i="61"/>
  <c r="S190" i="61"/>
  <c r="O190" i="61"/>
  <c r="S122" i="61"/>
  <c r="S121" i="61"/>
  <c r="O122" i="61"/>
  <c r="O121" i="61"/>
  <c r="S114" i="61"/>
  <c r="S113" i="61"/>
  <c r="S112" i="61"/>
  <c r="O114" i="61"/>
  <c r="O113" i="61"/>
  <c r="O112" i="61"/>
  <c r="S94" i="61"/>
  <c r="S93" i="61"/>
  <c r="S92" i="61"/>
  <c r="O94" i="61"/>
  <c r="O93" i="61"/>
  <c r="O92" i="61"/>
  <c r="S72" i="61"/>
  <c r="S71" i="61"/>
  <c r="S70" i="61"/>
  <c r="O72" i="61"/>
  <c r="O71" i="61"/>
  <c r="O70" i="61"/>
  <c r="C37" i="88"/>
  <c r="C33" i="88"/>
  <c r="C31" i="88"/>
  <c r="C23" i="88" s="1"/>
  <c r="C18" i="88"/>
  <c r="C17" i="88"/>
  <c r="C15" i="88"/>
  <c r="C13" i="88"/>
  <c r="C12" i="88"/>
  <c r="C11" i="88"/>
  <c r="C10" i="88" l="1"/>
  <c r="C42" i="88" l="1"/>
  <c r="D10" i="88" l="1"/>
  <c r="Q14" i="78"/>
  <c r="Q10" i="78"/>
  <c r="K29" i="76"/>
  <c r="K25" i="76"/>
  <c r="K20" i="76"/>
  <c r="K16" i="76"/>
  <c r="K12" i="76"/>
  <c r="K12" i="81"/>
  <c r="Q13" i="78"/>
  <c r="K33" i="76"/>
  <c r="K28" i="76"/>
  <c r="K24" i="76"/>
  <c r="K19" i="76"/>
  <c r="K15" i="76"/>
  <c r="K11" i="76"/>
  <c r="K11" i="81"/>
  <c r="Q12" i="78"/>
  <c r="K32" i="76"/>
  <c r="K27" i="76"/>
  <c r="K23" i="76"/>
  <c r="K18" i="76"/>
  <c r="K14" i="76"/>
  <c r="K10" i="81"/>
  <c r="Q11" i="78"/>
  <c r="K31" i="76"/>
  <c r="K26" i="76"/>
  <c r="K21" i="76"/>
  <c r="K17" i="76"/>
  <c r="K13" i="76"/>
  <c r="O35" i="64"/>
  <c r="O30" i="64"/>
  <c r="O25" i="64"/>
  <c r="O23" i="64"/>
  <c r="O19" i="64"/>
  <c r="O14" i="64"/>
  <c r="N35" i="63"/>
  <c r="N31" i="63"/>
  <c r="N26" i="63"/>
  <c r="N22" i="63"/>
  <c r="N18" i="63"/>
  <c r="N14" i="63"/>
  <c r="U362" i="61"/>
  <c r="U358" i="61"/>
  <c r="U354" i="61"/>
  <c r="U350" i="61"/>
  <c r="U346" i="61"/>
  <c r="U342" i="61"/>
  <c r="U338" i="61"/>
  <c r="U334" i="61"/>
  <c r="U330" i="61"/>
  <c r="U326" i="61"/>
  <c r="U322" i="61"/>
  <c r="U318" i="61"/>
  <c r="U314" i="61"/>
  <c r="U310" i="61"/>
  <c r="U306" i="61"/>
  <c r="U302" i="61"/>
  <c r="U298" i="61"/>
  <c r="U294" i="61"/>
  <c r="U290" i="61"/>
  <c r="U286" i="61"/>
  <c r="U282" i="61"/>
  <c r="U278" i="61"/>
  <c r="U274" i="61"/>
  <c r="U270" i="61"/>
  <c r="U266" i="61"/>
  <c r="U261" i="61"/>
  <c r="U256" i="61"/>
  <c r="U252" i="61"/>
  <c r="U247" i="61"/>
  <c r="U243" i="61"/>
  <c r="U239" i="61"/>
  <c r="U235" i="61"/>
  <c r="U231" i="61"/>
  <c r="U227" i="61"/>
  <c r="U223" i="61"/>
  <c r="U219" i="61"/>
  <c r="U215" i="61"/>
  <c r="U211" i="61"/>
  <c r="U207" i="61"/>
  <c r="U203" i="61"/>
  <c r="U199" i="61"/>
  <c r="U195" i="61"/>
  <c r="U191" i="61"/>
  <c r="U187" i="61"/>
  <c r="U183" i="61"/>
  <c r="U179" i="61"/>
  <c r="U175" i="61"/>
  <c r="U171" i="61"/>
  <c r="U167" i="61"/>
  <c r="U162" i="61"/>
  <c r="U158" i="61"/>
  <c r="U154" i="61"/>
  <c r="U150" i="61"/>
  <c r="U146" i="61"/>
  <c r="U142" i="61"/>
  <c r="U138" i="61"/>
  <c r="U134" i="61"/>
  <c r="U130" i="61"/>
  <c r="U126" i="61"/>
  <c r="U122" i="61"/>
  <c r="U118" i="61"/>
  <c r="U114" i="61"/>
  <c r="U110" i="61"/>
  <c r="U106" i="61"/>
  <c r="U102" i="61"/>
  <c r="U98" i="61"/>
  <c r="U94" i="61"/>
  <c r="U90" i="61"/>
  <c r="U86" i="61"/>
  <c r="U82" i="61"/>
  <c r="U78" i="61"/>
  <c r="U74" i="61"/>
  <c r="U70" i="61"/>
  <c r="O32" i="64"/>
  <c r="O26" i="64"/>
  <c r="O22" i="64"/>
  <c r="O18" i="64"/>
  <c r="O11" i="64"/>
  <c r="N29" i="63"/>
  <c r="N24" i="63"/>
  <c r="N19" i="63"/>
  <c r="N13" i="63"/>
  <c r="U360" i="61"/>
  <c r="U355" i="61"/>
  <c r="U349" i="61"/>
  <c r="U344" i="61"/>
  <c r="U339" i="61"/>
  <c r="U333" i="61"/>
  <c r="U328" i="61"/>
  <c r="U323" i="61"/>
  <c r="U317" i="61"/>
  <c r="U312" i="61"/>
  <c r="U307" i="61"/>
  <c r="U301" i="61"/>
  <c r="U296" i="61"/>
  <c r="U291" i="61"/>
  <c r="U285" i="61"/>
  <c r="U280" i="61"/>
  <c r="U275" i="61"/>
  <c r="U269" i="61"/>
  <c r="U264" i="61"/>
  <c r="U258" i="61"/>
  <c r="U250" i="61"/>
  <c r="U245" i="61"/>
  <c r="U240" i="61"/>
  <c r="U234" i="61"/>
  <c r="U229" i="61"/>
  <c r="U224" i="61"/>
  <c r="U218" i="61"/>
  <c r="U213" i="61"/>
  <c r="U208" i="61"/>
  <c r="U202" i="61"/>
  <c r="U197" i="61"/>
  <c r="U192" i="61"/>
  <c r="U186" i="61"/>
  <c r="U181" i="61"/>
  <c r="U176" i="61"/>
  <c r="U170" i="61"/>
  <c r="U164" i="61"/>
  <c r="U159" i="61"/>
  <c r="U153" i="61"/>
  <c r="U148" i="61"/>
  <c r="U143" i="61"/>
  <c r="U137" i="61"/>
  <c r="U132" i="61"/>
  <c r="U127" i="61"/>
  <c r="U121" i="61"/>
  <c r="U116" i="61"/>
  <c r="U111" i="61"/>
  <c r="U105" i="61"/>
  <c r="U100" i="61"/>
  <c r="U95" i="61"/>
  <c r="U89" i="61"/>
  <c r="U84" i="61"/>
  <c r="U79" i="61"/>
  <c r="U73" i="61"/>
  <c r="U68" i="61"/>
  <c r="U64" i="61"/>
  <c r="U60" i="61"/>
  <c r="U56" i="61"/>
  <c r="U52" i="61"/>
  <c r="U48" i="61"/>
  <c r="U44" i="61"/>
  <c r="U40" i="61"/>
  <c r="U36" i="61"/>
  <c r="U32" i="61"/>
  <c r="U28" i="61"/>
  <c r="U24" i="61"/>
  <c r="U20" i="61"/>
  <c r="U16" i="61"/>
  <c r="U12" i="61"/>
  <c r="R60" i="59"/>
  <c r="R56" i="59"/>
  <c r="R52" i="59"/>
  <c r="R48" i="59"/>
  <c r="O31" i="64"/>
  <c r="O28" i="64"/>
  <c r="O21" i="64"/>
  <c r="O15" i="64"/>
  <c r="N34" i="63"/>
  <c r="N28" i="63"/>
  <c r="N23" i="63"/>
  <c r="N17" i="63"/>
  <c r="N12" i="63"/>
  <c r="U364" i="61"/>
  <c r="U359" i="61"/>
  <c r="U353" i="61"/>
  <c r="U348" i="61"/>
  <c r="U343" i="61"/>
  <c r="U337" i="61"/>
  <c r="U332" i="61"/>
  <c r="U327" i="61"/>
  <c r="U321" i="61"/>
  <c r="U316" i="61"/>
  <c r="U311" i="61"/>
  <c r="U305" i="61"/>
  <c r="U300" i="61"/>
  <c r="U295" i="61"/>
  <c r="U289" i="61"/>
  <c r="U284" i="61"/>
  <c r="U279" i="61"/>
  <c r="U273" i="61"/>
  <c r="U268" i="61"/>
  <c r="U262" i="61"/>
  <c r="U255" i="61"/>
  <c r="U249" i="61"/>
  <c r="U244" i="61"/>
  <c r="U238" i="61"/>
  <c r="U233" i="61"/>
  <c r="U228" i="61"/>
  <c r="U222" i="61"/>
  <c r="U217" i="61"/>
  <c r="U212" i="61"/>
  <c r="U206" i="61"/>
  <c r="U201" i="61"/>
  <c r="U196" i="61"/>
  <c r="U190" i="61"/>
  <c r="U185" i="61"/>
  <c r="U180" i="61"/>
  <c r="U174" i="61"/>
  <c r="U169" i="61"/>
  <c r="U163" i="61"/>
  <c r="U157" i="61"/>
  <c r="U152" i="61"/>
  <c r="U147" i="61"/>
  <c r="U141" i="61"/>
  <c r="U136" i="61"/>
  <c r="U131" i="61"/>
  <c r="U125" i="61"/>
  <c r="U120" i="61"/>
  <c r="U115" i="61"/>
  <c r="U109" i="61"/>
  <c r="U104" i="61"/>
  <c r="U99" i="61"/>
  <c r="U93" i="61"/>
  <c r="U88" i="61"/>
  <c r="U83" i="61"/>
  <c r="U77" i="61"/>
  <c r="U72" i="61"/>
  <c r="U67" i="61"/>
  <c r="U63" i="61"/>
  <c r="U59" i="61"/>
  <c r="U55" i="61"/>
  <c r="U51" i="61"/>
  <c r="U47" i="61"/>
  <c r="U43" i="61"/>
  <c r="U39" i="61"/>
  <c r="U35" i="61"/>
  <c r="U31" i="61"/>
  <c r="U27" i="61"/>
  <c r="U23" i="61"/>
  <c r="U19" i="61"/>
  <c r="U15" i="61"/>
  <c r="U11" i="61"/>
  <c r="R59" i="59"/>
  <c r="R55" i="59"/>
  <c r="R51" i="59"/>
  <c r="R47" i="59"/>
  <c r="R43" i="59"/>
  <c r="R38" i="59"/>
  <c r="O16" i="64"/>
  <c r="O20" i="64"/>
  <c r="N33" i="63"/>
  <c r="N21" i="63"/>
  <c r="N11" i="63"/>
  <c r="U361" i="61"/>
  <c r="U351" i="61"/>
  <c r="U340" i="61"/>
  <c r="U329" i="61"/>
  <c r="U319" i="61"/>
  <c r="U308" i="61"/>
  <c r="U297" i="61"/>
  <c r="U287" i="61"/>
  <c r="U276" i="61"/>
  <c r="U265" i="61"/>
  <c r="U253" i="61"/>
  <c r="U241" i="61"/>
  <c r="U230" i="61"/>
  <c r="U220" i="61"/>
  <c r="U209" i="61"/>
  <c r="U198" i="61"/>
  <c r="U188" i="61"/>
  <c r="U177" i="61"/>
  <c r="U166" i="61"/>
  <c r="U155" i="61"/>
  <c r="U144" i="61"/>
  <c r="U133" i="61"/>
  <c r="U123" i="61"/>
  <c r="U112" i="61"/>
  <c r="U101" i="61"/>
  <c r="U91" i="61"/>
  <c r="U80" i="61"/>
  <c r="U69" i="61"/>
  <c r="U61" i="61"/>
  <c r="U53" i="61"/>
  <c r="U45" i="61"/>
  <c r="U37" i="61"/>
  <c r="U29" i="61"/>
  <c r="U21" i="61"/>
  <c r="U13" i="61"/>
  <c r="R57" i="59"/>
  <c r="R49" i="59"/>
  <c r="R41" i="59"/>
  <c r="R36" i="59"/>
  <c r="R32" i="59"/>
  <c r="R28" i="59"/>
  <c r="R23" i="59"/>
  <c r="R19" i="59"/>
  <c r="R15" i="59"/>
  <c r="R11" i="59"/>
  <c r="L24" i="58"/>
  <c r="L20" i="58"/>
  <c r="L15" i="58"/>
  <c r="L11" i="58"/>
  <c r="D37" i="88"/>
  <c r="U303" i="61"/>
  <c r="U225" i="61"/>
  <c r="U204" i="61"/>
  <c r="U193" i="61"/>
  <c r="U172" i="61"/>
  <c r="U160" i="61"/>
  <c r="U139" i="61"/>
  <c r="U117" i="61"/>
  <c r="U96" i="61"/>
  <c r="U75" i="61"/>
  <c r="U57" i="61"/>
  <c r="U33" i="61"/>
  <c r="U25" i="61"/>
  <c r="R53" i="59"/>
  <c r="R39" i="59"/>
  <c r="R30" i="59"/>
  <c r="R17" i="59"/>
  <c r="R13" i="59"/>
  <c r="L17" i="58"/>
  <c r="D42" i="88"/>
  <c r="D31" i="88"/>
  <c r="O34" i="64"/>
  <c r="N25" i="63"/>
  <c r="U363" i="61"/>
  <c r="U341" i="61"/>
  <c r="U320" i="61"/>
  <c r="U299" i="61"/>
  <c r="O29" i="64"/>
  <c r="O17" i="64"/>
  <c r="N32" i="63"/>
  <c r="N20" i="63"/>
  <c r="U357" i="61"/>
  <c r="U347" i="61"/>
  <c r="U336" i="61"/>
  <c r="U325" i="61"/>
  <c r="U315" i="61"/>
  <c r="U304" i="61"/>
  <c r="U293" i="61"/>
  <c r="U283" i="61"/>
  <c r="U272" i="61"/>
  <c r="U260" i="61"/>
  <c r="U248" i="61"/>
  <c r="U237" i="61"/>
  <c r="U226" i="61"/>
  <c r="U216" i="61"/>
  <c r="U205" i="61"/>
  <c r="U194" i="61"/>
  <c r="U184" i="61"/>
  <c r="U173" i="61"/>
  <c r="U161" i="61"/>
  <c r="U151" i="61"/>
  <c r="U140" i="61"/>
  <c r="U129" i="61"/>
  <c r="U119" i="61"/>
  <c r="U108" i="61"/>
  <c r="U97" i="61"/>
  <c r="U87" i="61"/>
  <c r="U76" i="61"/>
  <c r="U66" i="61"/>
  <c r="U58" i="61"/>
  <c r="U50" i="61"/>
  <c r="U42" i="61"/>
  <c r="U34" i="61"/>
  <c r="U26" i="61"/>
  <c r="U18" i="61"/>
  <c r="R63" i="59"/>
  <c r="R54" i="59"/>
  <c r="R46" i="59"/>
  <c r="R40" i="59"/>
  <c r="R35" i="59"/>
  <c r="R31" i="59"/>
  <c r="R26" i="59"/>
  <c r="R22" i="59"/>
  <c r="R18" i="59"/>
  <c r="R14" i="59"/>
  <c r="L27" i="58"/>
  <c r="L23" i="58"/>
  <c r="L19" i="58"/>
  <c r="L14" i="58"/>
  <c r="L10" i="58"/>
  <c r="D33" i="88"/>
  <c r="D17" i="88"/>
  <c r="D11" i="88"/>
  <c r="O27" i="64"/>
  <c r="O13" i="64"/>
  <c r="N27" i="63"/>
  <c r="N16" i="63"/>
  <c r="U356" i="61"/>
  <c r="U345" i="61"/>
  <c r="U335" i="61"/>
  <c r="U324" i="61"/>
  <c r="U313" i="61"/>
  <c r="U292" i="61"/>
  <c r="U281" i="61"/>
  <c r="U271" i="61"/>
  <c r="U259" i="61"/>
  <c r="U246" i="61"/>
  <c r="U236" i="61"/>
  <c r="U214" i="61"/>
  <c r="U182" i="61"/>
  <c r="U149" i="61"/>
  <c r="U128" i="61"/>
  <c r="U107" i="61"/>
  <c r="U85" i="61"/>
  <c r="U65" i="61"/>
  <c r="U49" i="61"/>
  <c r="U41" i="61"/>
  <c r="U17" i="61"/>
  <c r="R62" i="59"/>
  <c r="R45" i="59"/>
  <c r="R34" i="59"/>
  <c r="R25" i="59"/>
  <c r="R21" i="59"/>
  <c r="L26" i="58"/>
  <c r="L22" i="58"/>
  <c r="L13" i="58"/>
  <c r="D15" i="88"/>
  <c r="O24" i="64"/>
  <c r="O12" i="64"/>
  <c r="N15" i="63"/>
  <c r="U352" i="61"/>
  <c r="U331" i="61"/>
  <c r="U309" i="61"/>
  <c r="U254" i="61"/>
  <c r="U210" i="61"/>
  <c r="U168" i="61"/>
  <c r="U124" i="61"/>
  <c r="U81" i="61"/>
  <c r="U46" i="61"/>
  <c r="U14" i="61"/>
  <c r="R37" i="59"/>
  <c r="R20" i="59"/>
  <c r="L21" i="58"/>
  <c r="D23" i="88"/>
  <c r="U103" i="61"/>
  <c r="R50" i="59"/>
  <c r="R12" i="59"/>
  <c r="U221" i="61"/>
  <c r="U92" i="61"/>
  <c r="U22" i="61"/>
  <c r="R24" i="59"/>
  <c r="D38" i="88"/>
  <c r="U288" i="61"/>
  <c r="U242" i="61"/>
  <c r="U200" i="61"/>
  <c r="U156" i="61"/>
  <c r="U113" i="61"/>
  <c r="U71" i="61"/>
  <c r="U38" i="61"/>
  <c r="R58" i="59"/>
  <c r="R33" i="59"/>
  <c r="R16" i="59"/>
  <c r="L16" i="58"/>
  <c r="D13" i="88"/>
  <c r="U277" i="61"/>
  <c r="U232" i="61"/>
  <c r="U189" i="61"/>
  <c r="U145" i="61"/>
  <c r="U62" i="61"/>
  <c r="U30" i="61"/>
  <c r="R29" i="59"/>
  <c r="L12" i="58"/>
  <c r="U267" i="61"/>
  <c r="U178" i="61"/>
  <c r="U135" i="61"/>
  <c r="U54" i="61"/>
  <c r="R44" i="59"/>
  <c r="L25" i="58"/>
  <c r="D18" i="88"/>
  <c r="D12" i="88"/>
  <c r="B32" i="89" l="1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1">
    <s v="Migdal Hashkaot Neches Boded"/>
    <s v="{[Time].[Hie Time].[Yom].&amp;[20190630]}"/>
    <s v="{[Medida].[Medida].&amp;[2]}"/>
    <s v="{[Keren].[Keren].[All]}"/>
    <s v="{[Cheshbon KM].[Hie Peilut].[Peilut 7].&amp;[Kod_Peilut_L7_628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07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52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3" si="30">
        <n x="1" s="1"/>
        <n x="28"/>
        <n x="29"/>
      </t>
    </mdx>
    <mdx n="0" f="v">
      <t c="3" si="30">
        <n x="1" s="1"/>
        <n x="31"/>
        <n x="29"/>
      </t>
    </mdx>
    <mdx n="0" f="v">
      <t c="3" si="30">
        <n x="1" s="1"/>
        <n x="32"/>
        <n x="29"/>
      </t>
    </mdx>
    <mdx n="0" f="v">
      <t c="3" si="30">
        <n x="1" s="1"/>
        <n x="33"/>
        <n x="29"/>
      </t>
    </mdx>
    <mdx n="0" f="v">
      <t c="3" si="30">
        <n x="1" s="1"/>
        <n x="34"/>
        <n x="29"/>
      </t>
    </mdx>
    <mdx n="0" f="v">
      <t c="3" si="30">
        <n x="1" s="1"/>
        <n x="35"/>
        <n x="29"/>
      </t>
    </mdx>
    <mdx n="0" f="v">
      <t c="3" si="30">
        <n x="1" s="1"/>
        <n x="36"/>
        <n x="29"/>
      </t>
    </mdx>
    <mdx n="0" f="v">
      <t c="3" si="30">
        <n x="1" s="1"/>
        <n x="37"/>
        <n x="29"/>
      </t>
    </mdx>
    <mdx n="0" f="v">
      <t c="3" si="30">
        <n x="1" s="1"/>
        <n x="38"/>
        <n x="29"/>
      </t>
    </mdx>
    <mdx n="0" f="v">
      <t c="3" si="30">
        <n x="1" s="1"/>
        <n x="39"/>
        <n x="29"/>
      </t>
    </mdx>
    <mdx n="0" f="v">
      <t c="3" si="30">
        <n x="1" s="1"/>
        <n x="40"/>
        <n x="29"/>
      </t>
    </mdx>
  </mdxMetadata>
  <valueMetadata count="5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</valueMetadata>
</metadata>
</file>

<file path=xl/sharedStrings.xml><?xml version="1.0" encoding="utf-8"?>
<sst xmlns="http://schemas.openxmlformats.org/spreadsheetml/2006/main" count="5383" uniqueCount="1313">
  <si>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</si>
  <si>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</si>
  <si>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</si>
  <si>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</si>
  <si>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</si>
  <si>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</si>
  <si>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</si>
  <si>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</si>
  <si>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</si>
  <si>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</si>
  <si>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</si>
  <si>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</si>
  <si>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</si>
  <si>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</si>
  <si>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</si>
  <si>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</si>
  <si>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</si>
  <si>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</si>
  <si>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</si>
  <si>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</si>
  <si>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</si>
  <si>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</si>
  <si>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</si>
  <si>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</si>
  <si>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</si>
  <si>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</si>
  <si>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</si>
  <si>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</si>
  <si>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תעודות התחייבות ממשלתיות</t>
  </si>
  <si>
    <t>אחר</t>
  </si>
  <si>
    <t>סה"כ תעודות סל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</si>
  <si>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</si>
  <si>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</si>
  <si>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</si>
  <si>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</si>
  <si>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</si>
  <si>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בבטחונות אחרים</t>
  </si>
  <si>
    <t>סה"כ הלוואות בחו"ל</t>
  </si>
  <si>
    <t>סה"כ הלוואות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</si>
  <si>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</si>
  <si>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</si>
  <si>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</si>
  <si>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</si>
  <si>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</si>
  <si>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</si>
  <si>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חוזים עתידיים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</si>
  <si>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</si>
  <si>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</si>
  <si>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</si>
  <si>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</si>
  <si>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</si>
  <si>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</si>
  <si>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</si>
  <si>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</si>
  <si>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</si>
  <si>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</si>
  <si>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</si>
  <si>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</si>
  <si>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</si>
  <si>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</si>
  <si>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</si>
  <si>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שמחקות מדדים אחרים בישראל</t>
  </si>
  <si>
    <t>סה"כ שמחקות מדדים אחרים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</si>
  <si>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</si>
  <si>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</si>
  <si>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</si>
  <si>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</si>
  <si>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</si>
  <si>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</si>
  <si>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</si>
  <si>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</si>
  <si>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</si>
  <si>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</si>
  <si>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</si>
  <si>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</si>
  <si>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</si>
  <si>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</si>
  <si>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</si>
  <si>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</si>
  <si>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</si>
  <si>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</si>
  <si>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</si>
  <si>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</si>
  <si>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</si>
  <si>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</si>
  <si>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</si>
  <si>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</si>
  <si>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</si>
  <si>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</si>
  <si>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</si>
  <si>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</si>
  <si>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</si>
  <si>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</si>
  <si>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</si>
  <si>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</si>
  <si>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</si>
  <si>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</si>
  <si>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</si>
  <si>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</si>
  <si>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</si>
  <si>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</si>
  <si>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</si>
  <si>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</si>
  <si>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</si>
  <si>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</si>
  <si>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</si>
  <si>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</si>
  <si>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עלות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</si>
  <si>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</si>
  <si>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</si>
  <si>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</si>
  <si>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</si>
  <si>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</si>
  <si>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</si>
  <si>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</si>
  <si>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</si>
  <si>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שווי הוגן/עעלות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</si>
  <si>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</si>
  <si>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</si>
  <si>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</si>
  <si>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</si>
  <si>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</si>
  <si>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</si>
  <si>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</si>
  <si>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</si>
  <si>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</si>
  <si>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</si>
  <si>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</si>
  <si>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</si>
  <si>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</si>
  <si>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</si>
  <si>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</si>
  <si>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</si>
  <si>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</si>
  <si>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</si>
  <si>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</si>
  <si>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</si>
  <si>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</si>
  <si>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</si>
  <si>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</si>
  <si>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</si>
  <si>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</si>
  <si>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</si>
  <si>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</si>
  <si>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</si>
  <si>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</si>
  <si>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</si>
  <si>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</si>
  <si>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</si>
  <si>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</si>
  <si>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</si>
  <si>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</si>
  <si>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</si>
  <si>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</si>
  <si>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</si>
  <si>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</si>
  <si>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</si>
  <si>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</si>
  <si>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</si>
  <si>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</si>
  <si>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</si>
  <si>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</si>
  <si>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</si>
  <si>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</si>
  <si>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</si>
  <si>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</si>
  <si>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</si>
  <si>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</si>
  <si>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</si>
  <si>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</si>
  <si>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</si>
  <si>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</si>
  <si>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</si>
  <si>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</si>
  <si>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</si>
  <si>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</si>
  <si>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</si>
  <si>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</si>
  <si>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</si>
  <si>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</si>
  <si>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</si>
  <si>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</si>
  <si>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</si>
  <si>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</si>
  <si>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</si>
  <si>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</si>
  <si>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</si>
  <si>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</si>
  <si>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</si>
  <si>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</si>
  <si>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</si>
  <si>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</si>
  <si>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</si>
  <si>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</si>
  <si>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</si>
  <si>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</si>
  <si>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</si>
  <si>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</si>
  <si>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</si>
  <si>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</si>
  <si>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</si>
  <si>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</si>
  <si>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</si>
  <si>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</si>
  <si>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</si>
  <si>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</si>
  <si>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</si>
  <si>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</si>
  <si>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</si>
  <si>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</si>
  <si>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</si>
  <si>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</si>
  <si>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</si>
  <si>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</si>
  <si>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</si>
  <si>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</si>
  <si>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</si>
  <si>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</si>
  <si>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</si>
  <si>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</si>
  <si>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</si>
  <si>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</si>
  <si>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</si>
  <si>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</si>
  <si>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</si>
  <si>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</si>
  <si>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מט"ח/ מט"ח</t>
  </si>
  <si>
    <t>סה"כ בחו"ל: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</si>
  <si>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</si>
  <si>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</si>
  <si>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</si>
  <si>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</si>
  <si>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</si>
  <si>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</si>
  <si>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</si>
  <si>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</si>
  <si>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</si>
  <si>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</si>
  <si>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</si>
  <si>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</si>
  <si>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</si>
  <si>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</si>
  <si>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</si>
  <si>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</si>
  <si>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</si>
  <si>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</si>
  <si>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</si>
  <si>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</si>
  <si>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30/06/2019</t>
  </si>
  <si>
    <t>מגדל מקפת קרנות פנסיה וקופות גמל בע"מ</t>
  </si>
  <si>
    <t>מקפת משלימה - מסלול אג"ח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</si>
  <si>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</si>
  <si>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</si>
  <si>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</si>
  <si>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</si>
  <si>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</si>
  <si>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</si>
  <si>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</si>
  <si>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</si>
  <si>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</si>
  <si>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</si>
  <si>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</si>
  <si>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</si>
  <si>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</si>
  <si>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</si>
  <si>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</si>
  <si>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</si>
  <si>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</si>
  <si>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</si>
  <si>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</si>
  <si>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</si>
  <si>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</si>
  <si>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</si>
  <si>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</si>
  <si>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</si>
  <si>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</si>
  <si>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1019</t>
  </si>
  <si>
    <t>8191017</t>
  </si>
  <si>
    <t>מקמ 1119</t>
  </si>
  <si>
    <t>8191116</t>
  </si>
  <si>
    <t>מקמ 120</t>
  </si>
  <si>
    <t>8200123</t>
  </si>
  <si>
    <t>מקמ 1219</t>
  </si>
  <si>
    <t>8191215</t>
  </si>
  <si>
    <t>מקמ 210</t>
  </si>
  <si>
    <t>8200214</t>
  </si>
  <si>
    <t>מקמ 310</t>
  </si>
  <si>
    <t>8200313</t>
  </si>
  <si>
    <t>מקמ 420</t>
  </si>
  <si>
    <t>8200420</t>
  </si>
  <si>
    <t>מקמ 510</t>
  </si>
  <si>
    <t>8200511</t>
  </si>
  <si>
    <t>מקמ 610</t>
  </si>
  <si>
    <t>8200610</t>
  </si>
  <si>
    <t>מקמ 719</t>
  </si>
  <si>
    <t>8190712</t>
  </si>
  <si>
    <t>מקמ 819</t>
  </si>
  <si>
    <t>8190811</t>
  </si>
  <si>
    <t>מקמ 919</t>
  </si>
  <si>
    <t>8190910</t>
  </si>
  <si>
    <t>ממשלתי קצר 1119</t>
  </si>
  <si>
    <t>1157098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</si>
  <si>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</si>
  <si>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</si>
  <si>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</si>
  <si>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</si>
  <si>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</si>
  <si>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</si>
  <si>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</si>
  <si>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</si>
  <si>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</si>
  <si>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</si>
  <si>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</si>
  <si>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</si>
  <si>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</si>
  <si>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</si>
  <si>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</si>
  <si>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</si>
  <si>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</si>
  <si>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</si>
  <si>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</si>
  <si>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</si>
  <si>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</si>
  <si>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</si>
  <si>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722</t>
  </si>
  <si>
    <t>1158104</t>
  </si>
  <si>
    <t>ממשלתי שקלי 819</t>
  </si>
  <si>
    <t>1156371</t>
  </si>
  <si>
    <t>ממשלתי שקלי 825</t>
  </si>
  <si>
    <t>1135557</t>
  </si>
  <si>
    <t>ממשלתי שקלי 928</t>
  </si>
  <si>
    <t>1150879</t>
  </si>
  <si>
    <t>ממשק0120</t>
  </si>
  <si>
    <t>1115773</t>
  </si>
  <si>
    <t>ממשלתי משתנה 0520  גילון</t>
  </si>
  <si>
    <t>1116193</t>
  </si>
  <si>
    <t>אלה פקדונות אגח ב</t>
  </si>
  <si>
    <t>1142215</t>
  </si>
  <si>
    <t>מגמה</t>
  </si>
  <si>
    <t>515666881</t>
  </si>
  <si>
    <t>שרותים פיננסים</t>
  </si>
  <si>
    <t>AAA.IL</t>
  </si>
  <si>
    <t>מעלות S&amp;P</t>
  </si>
  <si>
    <t>לאומי אגח 177</t>
  </si>
  <si>
    <t>6040315</t>
  </si>
  <si>
    <t>520018078</t>
  </si>
  <si>
    <t>בנקים</t>
  </si>
  <si>
    <t>לאומי אגח 179</t>
  </si>
  <si>
    <t>6040372</t>
  </si>
  <si>
    <t>מזרחי הנפקות 38</t>
  </si>
  <si>
    <t>2310142</t>
  </si>
  <si>
    <t>520000522</t>
  </si>
  <si>
    <t>מזרחי הנפקות 39</t>
  </si>
  <si>
    <t>2310159</t>
  </si>
  <si>
    <t>מזרחי הנפקות 43</t>
  </si>
  <si>
    <t>2310191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</si>
  <si>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</si>
  <si>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</si>
  <si>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</si>
  <si>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</si>
  <si>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</si>
  <si>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</si>
  <si>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49</t>
  </si>
  <si>
    <t>2310282</t>
  </si>
  <si>
    <t>מזרחי הנפקות אגח 42</t>
  </si>
  <si>
    <t>2310183</t>
  </si>
  <si>
    <t>מקורות אגח 11</t>
  </si>
  <si>
    <t>1158476</t>
  </si>
  <si>
    <t>520010869</t>
  </si>
  <si>
    <t>שרותים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</si>
  <si>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</si>
  <si>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</si>
  <si>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</si>
  <si>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</si>
  <si>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</si>
  <si>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</si>
  <si>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</si>
  <si>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</si>
  <si>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</si>
  <si>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</si>
  <si>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</si>
  <si>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הבינלאומי סדרה ט</t>
  </si>
  <si>
    <t>1135177</t>
  </si>
  <si>
    <t>513141879</t>
  </si>
  <si>
    <t>AA+.IL</t>
  </si>
  <si>
    <t>וילאר אג 6</t>
  </si>
  <si>
    <t>4160115</t>
  </si>
  <si>
    <t>520038910</t>
  </si>
  <si>
    <t>נדל"ן מניב</t>
  </si>
  <si>
    <t>לאומי מימון הת יד</t>
  </si>
  <si>
    <t>6040299</t>
  </si>
  <si>
    <t>מזרחי טפחות הנפקות הת 31</t>
  </si>
  <si>
    <t>2310076</t>
  </si>
  <si>
    <t>נמלי ישראל אגח א</t>
  </si>
  <si>
    <t>1145564</t>
  </si>
  <si>
    <t>513569780</t>
  </si>
  <si>
    <t>תשתיות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</si>
  <si>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</si>
  <si>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</si>
  <si>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</si>
  <si>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</si>
  <si>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</si>
  <si>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</si>
  <si>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</si>
  <si>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</si>
  <si>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ג</t>
  </si>
  <si>
    <t>1136324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</si>
  <si>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</si>
  <si>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</si>
  <si>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</si>
  <si>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</si>
  <si>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</si>
  <si>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</si>
  <si>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</si>
  <si>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</si>
  <si>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</si>
  <si>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</si>
  <si>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</si>
  <si>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</si>
  <si>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ה</t>
  </si>
  <si>
    <t>1133487</t>
  </si>
  <si>
    <t>511659401</t>
  </si>
  <si>
    <t>AA.IL</t>
  </si>
  <si>
    <t>אירפורט אגח ז</t>
  </si>
  <si>
    <t>1140110</t>
  </si>
  <si>
    <t>אמות אגח א</t>
  </si>
  <si>
    <t>1097385</t>
  </si>
  <si>
    <t>520026683</t>
  </si>
  <si>
    <t>אמות אגח ב</t>
  </si>
  <si>
    <t>1126630</t>
  </si>
  <si>
    <t>אמות אגח ג</t>
  </si>
  <si>
    <t>1117357</t>
  </si>
  <si>
    <t>אמות אגח ד</t>
  </si>
  <si>
    <t>1133149</t>
  </si>
  <si>
    <t>בזק סדרה ו</t>
  </si>
  <si>
    <t>2300143</t>
  </si>
  <si>
    <t>520031931</t>
  </si>
  <si>
    <t>תקשורת מדיה</t>
  </si>
  <si>
    <t>בזק סדרה י</t>
  </si>
  <si>
    <t>2300184</t>
  </si>
  <si>
    <t>ביג אגח יא</t>
  </si>
  <si>
    <t>1151117</t>
  </si>
  <si>
    <t>513623314</t>
  </si>
  <si>
    <t>בינל הנפק התח כ</t>
  </si>
  <si>
    <t>1121953</t>
  </si>
  <si>
    <t>בינלאומי הנפקות 21</t>
  </si>
  <si>
    <t>1126598</t>
  </si>
  <si>
    <t>בינלאומי הנפקות התחייבות אגח ד</t>
  </si>
  <si>
    <t>1103126</t>
  </si>
  <si>
    <t>בנק לאומי שה סדרה 200</t>
  </si>
  <si>
    <t>6040141</t>
  </si>
  <si>
    <t>גב ים     ו*</t>
  </si>
  <si>
    <t>7590128</t>
  </si>
  <si>
    <t>520001736</t>
  </si>
  <si>
    <t>דיסק התחייבות י</t>
  </si>
  <si>
    <t>6910129</t>
  </si>
  <si>
    <t>520007030</t>
  </si>
  <si>
    <t>דסקמנ.ק4</t>
  </si>
  <si>
    <t>7480049</t>
  </si>
  <si>
    <t>דקאהנ.ק7</t>
  </si>
  <si>
    <t>1119825</t>
  </si>
  <si>
    <t>520019753</t>
  </si>
  <si>
    <t>דקסיה ישראל אגח ב</t>
  </si>
  <si>
    <t>1095066</t>
  </si>
  <si>
    <t>דקסיה ישראל הנפקות סד י</t>
  </si>
  <si>
    <t>1134147</t>
  </si>
  <si>
    <t>הראל הנפקות נד</t>
  </si>
  <si>
    <t>1099738</t>
  </si>
  <si>
    <t>520033986</t>
  </si>
  <si>
    <t>ביטוח</t>
  </si>
  <si>
    <t>חשמל אגח 27</t>
  </si>
  <si>
    <t>6000210</t>
  </si>
  <si>
    <t>520000472</t>
  </si>
  <si>
    <t>חשמל</t>
  </si>
  <si>
    <t>חשמל אגח 29</t>
  </si>
  <si>
    <t>6000236</t>
  </si>
  <si>
    <t>חשמל אגח 31</t>
  </si>
  <si>
    <t>6000285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</si>
  <si>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</si>
  <si>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</si>
  <si>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</si>
  <si>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</si>
  <si>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</si>
  <si>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</si>
  <si>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</si>
  <si>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</si>
  <si>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</si>
  <si>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למן.ק300</t>
  </si>
  <si>
    <t>6040257</t>
  </si>
  <si>
    <t>מליסרון   אגח ה</t>
  </si>
  <si>
    <t>3230091</t>
  </si>
  <si>
    <t>520037789</t>
  </si>
  <si>
    <t>מליסרון 8</t>
  </si>
  <si>
    <t>3230166</t>
  </si>
  <si>
    <t>מליסרון אגח טז</t>
  </si>
  <si>
    <t>3230265</t>
  </si>
  <si>
    <t>מליסרון אגח י</t>
  </si>
  <si>
    <t>3230190</t>
  </si>
  <si>
    <t>מליסרון אגח יד</t>
  </si>
  <si>
    <t>3230232</t>
  </si>
  <si>
    <t>מנורה מב אג1</t>
  </si>
  <si>
    <t>5660048</t>
  </si>
  <si>
    <t>520007469</t>
  </si>
  <si>
    <t>מנפיקים התח ב</t>
  </si>
  <si>
    <t>7480023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</si>
  <si>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</si>
  <si>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</si>
  <si>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</si>
  <si>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</si>
  <si>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</si>
  <si>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</si>
  <si>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</si>
  <si>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</si>
  <si>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</si>
  <si>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אדמה לשעבר מכתשים אגן ב</t>
  </si>
  <si>
    <t>1110915</t>
  </si>
  <si>
    <t>520043605</t>
  </si>
  <si>
    <t>כימיה גומי ופלסטיק</t>
  </si>
  <si>
    <t>AA-.IL</t>
  </si>
  <si>
    <t>ביג 5</t>
  </si>
  <si>
    <t>1129279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</si>
  <si>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</si>
  <si>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</si>
  <si>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</si>
  <si>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</si>
  <si>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</si>
  <si>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</si>
  <si>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</si>
  <si>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</si>
  <si>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</si>
  <si>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</si>
  <si>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</si>
  <si>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</si>
  <si>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</si>
  <si>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</si>
  <si>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</si>
  <si>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</si>
  <si>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גזית גלוב אג10</t>
  </si>
  <si>
    <t>1260488</t>
  </si>
  <si>
    <t>520033234</t>
  </si>
  <si>
    <t>גזית גלוב אגח יב</t>
  </si>
  <si>
    <t>1260603</t>
  </si>
  <si>
    <t>גזית גלוב אגח יג</t>
  </si>
  <si>
    <t>1260652</t>
  </si>
  <si>
    <t>גזית גלוב ד</t>
  </si>
  <si>
    <t>1260397</t>
  </si>
  <si>
    <t>דיסקונט מנ שה</t>
  </si>
  <si>
    <t>7480098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</si>
  <si>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</si>
  <si>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</si>
  <si>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</si>
  <si>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</si>
  <si>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</si>
  <si>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</si>
  <si>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</si>
  <si>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</si>
  <si>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</si>
  <si>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</si>
  <si>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520025636</t>
  </si>
  <si>
    <t>ישרס אגח טו</t>
  </si>
  <si>
    <t>6130207</t>
  </si>
  <si>
    <t>520017807</t>
  </si>
  <si>
    <t>ישרס אגח טז</t>
  </si>
  <si>
    <t>6130223</t>
  </si>
  <si>
    <t>ישרס אגח יג</t>
  </si>
  <si>
    <t>6130181</t>
  </si>
  <si>
    <t>כלל ביט מימון אגח ג</t>
  </si>
  <si>
    <t>1120120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</si>
  <si>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</si>
  <si>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</si>
  <si>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</si>
  <si>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</si>
  <si>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</si>
  <si>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</si>
  <si>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</si>
  <si>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</si>
  <si>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</si>
  <si>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</si>
  <si>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</si>
  <si>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</si>
  <si>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</si>
  <si>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</si>
  <si>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מליסרון אגח ו</t>
  </si>
  <si>
    <t>3230125</t>
  </si>
  <si>
    <t>מליסרון אגח יג</t>
  </si>
  <si>
    <t>3230224</t>
  </si>
  <si>
    <t>מליסרון אגח יז</t>
  </si>
  <si>
    <t>3230273</t>
  </si>
  <si>
    <t>מנורה הון</t>
  </si>
  <si>
    <t>1103670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</si>
  <si>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</si>
  <si>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</si>
  <si>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</si>
  <si>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</si>
  <si>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</si>
  <si>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</si>
  <si>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</si>
  <si>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</si>
  <si>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</si>
  <si>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</si>
  <si>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</si>
  <si>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</si>
  <si>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אנרגיה</t>
  </si>
  <si>
    <t>פז נפט סדרה ז*</t>
  </si>
  <si>
    <t>1142595</t>
  </si>
  <si>
    <t>פניקס הון אגח ב</t>
  </si>
  <si>
    <t>1120799</t>
  </si>
  <si>
    <t>520017450</t>
  </si>
  <si>
    <t>פניקס הון אגח ה</t>
  </si>
  <si>
    <t>1135417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</si>
  <si>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</si>
  <si>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</si>
  <si>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</si>
  <si>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</si>
  <si>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</si>
  <si>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</si>
  <si>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</si>
  <si>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520018649</t>
  </si>
  <si>
    <t>A+.IL</t>
  </si>
  <si>
    <t>אלדן אגח ה</t>
  </si>
  <si>
    <t>1155357</t>
  </si>
  <si>
    <t>510454333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</si>
  <si>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</si>
  <si>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</si>
  <si>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</si>
  <si>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</si>
  <si>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</si>
  <si>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</si>
  <si>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</si>
  <si>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דרבן.ק4</t>
  </si>
  <si>
    <t>4110094</t>
  </si>
  <si>
    <t>520038902</t>
  </si>
  <si>
    <t>כלכלית ירושלים אגח טו</t>
  </si>
  <si>
    <t>1980416</t>
  </si>
  <si>
    <t>520017070</t>
  </si>
  <si>
    <t>כלכלית ירושלים אגח יב</t>
  </si>
  <si>
    <t>1980358</t>
  </si>
  <si>
    <t>כלכלית ירושלים אגח יד</t>
  </si>
  <si>
    <t>1980390</t>
  </si>
  <si>
    <t>מבני תעש אגח כ</t>
  </si>
  <si>
    <t>2260495</t>
  </si>
  <si>
    <t>מבני תעשיה אגח יז</t>
  </si>
  <si>
    <t>2260446</t>
  </si>
  <si>
    <t>מזרחי טפחות שטר הון 1</t>
  </si>
  <si>
    <t>6950083</t>
  </si>
  <si>
    <t>נכסים ובנין 6</t>
  </si>
  <si>
    <t>6990188</t>
  </si>
  <si>
    <t>520025438</t>
  </si>
  <si>
    <t>סלקום אגח ו</t>
  </si>
  <si>
    <t>1125996</t>
  </si>
  <si>
    <t>511930125</t>
  </si>
  <si>
    <t>סלקום אגח ח</t>
  </si>
  <si>
    <t>1132828</t>
  </si>
  <si>
    <t>רבוע נדלן 4</t>
  </si>
  <si>
    <t>1119999</t>
  </si>
  <si>
    <t>513765859</t>
  </si>
  <si>
    <t>רבוע נדלן אגח ה</t>
  </si>
  <si>
    <t>1130467</t>
  </si>
  <si>
    <t>ריבוע נדלן ז</t>
  </si>
  <si>
    <t>1140615</t>
  </si>
  <si>
    <t>אגוד הנפקות שה נד 1*</t>
  </si>
  <si>
    <t>1115278</t>
  </si>
  <si>
    <t>A.IL</t>
  </si>
  <si>
    <t>אזורים סדרה 9*</t>
  </si>
  <si>
    <t>7150337</t>
  </si>
  <si>
    <t>520025990</t>
  </si>
  <si>
    <t>בנייה</t>
  </si>
  <si>
    <t>אשדר אגח א</t>
  </si>
  <si>
    <t>1104330</t>
  </si>
  <si>
    <t>510609761</t>
  </si>
  <si>
    <t>אשטרום נכ אג7</t>
  </si>
  <si>
    <t>2510139</t>
  </si>
  <si>
    <t>520036617</t>
  </si>
  <si>
    <t>בזן.ק1</t>
  </si>
  <si>
    <t>2590255</t>
  </si>
  <si>
    <t>520036658</t>
  </si>
  <si>
    <t>דיסקונט שטר הון 1</t>
  </si>
  <si>
    <t>6910095</t>
  </si>
  <si>
    <t>ירושלים הנפקות נדחה אגח י</t>
  </si>
  <si>
    <t>1127414</t>
  </si>
  <si>
    <t>ישפרו אגח סד ב</t>
  </si>
  <si>
    <t>7430069</t>
  </si>
  <si>
    <t>520029208</t>
  </si>
  <si>
    <t>מגה אור אגח ו</t>
  </si>
  <si>
    <t>1138668</t>
  </si>
  <si>
    <t>מגה אור אגח ז</t>
  </si>
  <si>
    <t>1141696</t>
  </si>
  <si>
    <t>שיכון ובינוי 6</t>
  </si>
  <si>
    <t>1129733</t>
  </si>
  <si>
    <t>520036104</t>
  </si>
  <si>
    <t>אדגר אגח ט</t>
  </si>
  <si>
    <t>1820190</t>
  </si>
  <si>
    <t>520035171</t>
  </si>
  <si>
    <t>A-.IL</t>
  </si>
  <si>
    <t>אדגר.ק7</t>
  </si>
  <si>
    <t>1820158</t>
  </si>
  <si>
    <t>אפריקה נכסים 6</t>
  </si>
  <si>
    <t>1129550</t>
  </si>
  <si>
    <t>510560188</t>
  </si>
  <si>
    <t>דה לסר אגח 3</t>
  </si>
  <si>
    <t>1127299</t>
  </si>
  <si>
    <t>1427976</t>
  </si>
  <si>
    <t>דה לסר אגח ד</t>
  </si>
  <si>
    <t>1132059</t>
  </si>
  <si>
    <t>הכשרת היישוב 17</t>
  </si>
  <si>
    <t>6120182</t>
  </si>
  <si>
    <t>514423474</t>
  </si>
  <si>
    <t>BBB+.IL</t>
  </si>
  <si>
    <t>קרדן אןוי אגח ב</t>
  </si>
  <si>
    <t>1113034</t>
  </si>
  <si>
    <t>NV1239114</t>
  </si>
  <si>
    <t>השקעה ואחזקות</t>
  </si>
  <si>
    <t>D.IL</t>
  </si>
  <si>
    <t>מזרחי הנפקות 40</t>
  </si>
  <si>
    <t>2310167</t>
  </si>
  <si>
    <t>מזרחי הנפקות 41</t>
  </si>
  <si>
    <t>2310175</t>
  </si>
  <si>
    <t>עמידר אגח א</t>
  </si>
  <si>
    <t>1143585</t>
  </si>
  <si>
    <t>520017393</t>
  </si>
  <si>
    <t>אלביט א</t>
  </si>
  <si>
    <t>1119635</t>
  </si>
  <si>
    <t>520043027</t>
  </si>
  <si>
    <t>ביטחוניות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</si>
  <si>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</si>
  <si>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</si>
  <si>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</si>
  <si>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</si>
  <si>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</si>
  <si>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</si>
  <si>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מרכנתיל אגח ב</t>
  </si>
  <si>
    <t>1138205</t>
  </si>
  <si>
    <t>513686154</t>
  </si>
  <si>
    <t>נמלי ישראל אגח ג</t>
  </si>
  <si>
    <t>1145580</t>
  </si>
  <si>
    <t>פועלים הנפקות התח אגח יא</t>
  </si>
  <si>
    <t>1940410</t>
  </si>
  <si>
    <t>שטראוס אגח ה</t>
  </si>
  <si>
    <t>7460389</t>
  </si>
  <si>
    <t>520003781</t>
  </si>
  <si>
    <t>מזון</t>
  </si>
  <si>
    <t>אמות אגח ה</t>
  </si>
  <si>
    <t>1138114</t>
  </si>
  <si>
    <t>בזק סדרה ז</t>
  </si>
  <si>
    <t>2300150</t>
  </si>
  <si>
    <t>בזק סדרה ט</t>
  </si>
  <si>
    <t>2300176</t>
  </si>
  <si>
    <t>בנק לאומי שה סדרה 201</t>
  </si>
  <si>
    <t>6040158</t>
  </si>
  <si>
    <t>גב ים ח*</t>
  </si>
  <si>
    <t>7590151</t>
  </si>
  <si>
    <t>דה זראסאי ד</t>
  </si>
  <si>
    <t>1147560</t>
  </si>
  <si>
    <t>1744984</t>
  </si>
  <si>
    <t>דיסקונט התחייבות יא</t>
  </si>
  <si>
    <t>6910137</t>
  </si>
  <si>
    <t>דקסיה ישראל הנפקות אגח יא</t>
  </si>
  <si>
    <t>1134154</t>
  </si>
  <si>
    <t>חשמל אגח 26</t>
  </si>
  <si>
    <t>6000202</t>
  </si>
  <si>
    <t>חשמל אגח 28</t>
  </si>
  <si>
    <t>6000228</t>
  </si>
  <si>
    <t>ישראכרט א</t>
  </si>
  <si>
    <t>1157536</t>
  </si>
  <si>
    <t>510706153</t>
  </si>
  <si>
    <t>כיל ה</t>
  </si>
  <si>
    <t>2810299</t>
  </si>
  <si>
    <t>520027830</t>
  </si>
  <si>
    <t>לאומי כ.התחייבות 400  COCO</t>
  </si>
  <si>
    <t>6040331</t>
  </si>
  <si>
    <t>לאומי מימון שטר הון סדרה 301</t>
  </si>
  <si>
    <t>6040265</t>
  </si>
  <si>
    <t>סילברסטין אגח א*</t>
  </si>
  <si>
    <t>1145598</t>
  </si>
  <si>
    <t>1970336</t>
  </si>
  <si>
    <t>פניקס הון אגח ד</t>
  </si>
  <si>
    <t>1133529</t>
  </si>
  <si>
    <t>שופרסל אגח ה*</t>
  </si>
  <si>
    <t>7770209</t>
  </si>
  <si>
    <t>520022732</t>
  </si>
  <si>
    <t>תעשיה אוירית אגח ג</t>
  </si>
  <si>
    <t>1127547</t>
  </si>
  <si>
    <t>520027194</t>
  </si>
  <si>
    <t>תעשיה אוירית אגח ד</t>
  </si>
  <si>
    <t>1133131</t>
  </si>
  <si>
    <t>אלקטרה אגח ה*</t>
  </si>
  <si>
    <t>7390222</t>
  </si>
  <si>
    <t>520028911</t>
  </si>
  <si>
    <t>ביג אג"ח סדרה ו</t>
  </si>
  <si>
    <t>1132521</t>
  </si>
  <si>
    <t>דה זראסאי אגח ג</t>
  </si>
  <si>
    <t>1137975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</si>
  <si>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</si>
  <si>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</si>
  <si>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</si>
  <si>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</si>
  <si>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</si>
  <si>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</si>
  <si>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</si>
  <si>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</si>
  <si>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</si>
  <si>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</si>
  <si>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</si>
  <si>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</si>
  <si>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</si>
  <si>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</si>
  <si>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</si>
  <si>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</si>
  <si>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</si>
  <si>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מנורה הון הת 4</t>
  </si>
  <si>
    <t>1135920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</si>
  <si>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</si>
  <si>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</si>
  <si>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</si>
  <si>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</si>
  <si>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</si>
  <si>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</si>
  <si>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</si>
  <si>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</si>
  <si>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קרסו אגח א</t>
  </si>
  <si>
    <t>1136464</t>
  </si>
  <si>
    <t>514065283</t>
  </si>
  <si>
    <t>קרסו אגח ג</t>
  </si>
  <si>
    <t>1141829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</si>
  <si>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</si>
  <si>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</si>
  <si>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</si>
  <si>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</si>
  <si>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</si>
  <si>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</si>
  <si>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</si>
  <si>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</si>
  <si>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דיסקונט התח יב  COCO</t>
  </si>
  <si>
    <t>6910160</t>
  </si>
  <si>
    <t>טמפו משק  אגח א</t>
  </si>
  <si>
    <t>1118306</t>
  </si>
  <si>
    <t>520032848</t>
  </si>
  <si>
    <t>יוניברסל אגח ב</t>
  </si>
  <si>
    <t>1141647</t>
  </si>
  <si>
    <t>511809071</t>
  </si>
  <si>
    <t>כתב התחייבות נדחה סד יח אגוד*</t>
  </si>
  <si>
    <t>1121854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</si>
  <si>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</si>
  <si>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</si>
  <si>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</si>
  <si>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</si>
  <si>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</si>
  <si>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</si>
  <si>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</si>
  <si>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</si>
  <si>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</si>
  <si>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ממן אגח ב</t>
  </si>
  <si>
    <t>2380046</t>
  </si>
  <si>
    <t>520036435</t>
  </si>
  <si>
    <t>מנורה הון הת 5</t>
  </si>
  <si>
    <t>1143411</t>
  </si>
  <si>
    <t>נכסים ובנין 7</t>
  </si>
  <si>
    <t>6990196</t>
  </si>
  <si>
    <t>סלקום אגח ט</t>
  </si>
  <si>
    <t>1132836</t>
  </si>
  <si>
    <t>סלקום אגח יב</t>
  </si>
  <si>
    <t>1143080</t>
  </si>
  <si>
    <t>סלקום יא</t>
  </si>
  <si>
    <t>1139252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</si>
  <si>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</si>
  <si>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</si>
  <si>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</si>
  <si>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</si>
  <si>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</si>
  <si>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</si>
  <si>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</si>
  <si>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</si>
  <si>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קרסו אגח ב</t>
  </si>
  <si>
    <t>1139591</t>
  </si>
  <si>
    <t>רילייטד אגח א</t>
  </si>
  <si>
    <t>1134923</t>
  </si>
  <si>
    <t>1849766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</si>
  <si>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</si>
  <si>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</si>
  <si>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</si>
  <si>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</si>
  <si>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</si>
  <si>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</si>
  <si>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</si>
  <si>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</si>
  <si>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אזורים סדרה 11*</t>
  </si>
  <si>
    <t>7150352</t>
  </si>
  <si>
    <t>איי די איי הנפקות 5</t>
  </si>
  <si>
    <t>1155878</t>
  </si>
  <si>
    <t>513910703</t>
  </si>
  <si>
    <t>בזן 4</t>
  </si>
  <si>
    <t>2590362</t>
  </si>
  <si>
    <t>בזן אגח ה</t>
  </si>
  <si>
    <t>2590388</t>
  </si>
  <si>
    <t>או.פי.סי אגח א*</t>
  </si>
  <si>
    <t>1141589</t>
  </si>
  <si>
    <t>514401702</t>
  </si>
  <si>
    <t>אול יר אגח 3</t>
  </si>
  <si>
    <t>1140136</t>
  </si>
  <si>
    <t>1841580</t>
  </si>
  <si>
    <t>אול יר אגח ה</t>
  </si>
  <si>
    <t>1143304</t>
  </si>
  <si>
    <t>אלבר 14</t>
  </si>
  <si>
    <t>1132562</t>
  </si>
  <si>
    <t>512025891</t>
  </si>
  <si>
    <t>דלשה קפיטל אגח ב</t>
  </si>
  <si>
    <t>1137314</t>
  </si>
  <si>
    <t>1888119</t>
  </si>
  <si>
    <t>טן דלק ג</t>
  </si>
  <si>
    <t>1131457</t>
  </si>
  <si>
    <t>511540809</t>
  </si>
  <si>
    <t>ישראמקו א*</t>
  </si>
  <si>
    <t>2320174</t>
  </si>
  <si>
    <t>550010003</t>
  </si>
  <si>
    <t>חיפוש נפט וגז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</si>
  <si>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</si>
  <si>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</si>
  <si>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</si>
  <si>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</si>
  <si>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</si>
  <si>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</si>
  <si>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</si>
  <si>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DELEK &amp; AVNER TAMAR 5.082 2023</t>
  </si>
  <si>
    <t>IL0011321747</t>
  </si>
  <si>
    <t>בלומברג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</si>
  <si>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</si>
  <si>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</si>
  <si>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</si>
  <si>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</si>
  <si>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</si>
  <si>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</si>
  <si>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</si>
  <si>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</si>
  <si>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FITCH</t>
  </si>
  <si>
    <t>BMETR 4.75 02/24</t>
  </si>
  <si>
    <t>USP37466AJ19</t>
  </si>
  <si>
    <t>Transportation</t>
  </si>
  <si>
    <t>A</t>
  </si>
  <si>
    <t>BIDU 3.875 09/23</t>
  </si>
  <si>
    <t>US056752AK40</t>
  </si>
  <si>
    <t>Software &amp; Services</t>
  </si>
  <si>
    <t>A-</t>
  </si>
  <si>
    <t>Moodys</t>
  </si>
  <si>
    <t>BIDU 4.375 05/24</t>
  </si>
  <si>
    <t>US056752AM06</t>
  </si>
  <si>
    <t>SRENVX 4.5 24/44</t>
  </si>
  <si>
    <t>XS1108784510</t>
  </si>
  <si>
    <t>Insurance</t>
  </si>
  <si>
    <t>ZURNVX 5.125 06/48</t>
  </si>
  <si>
    <t>XS1795323952</t>
  </si>
  <si>
    <t>BHP BILLITON 6.75 10/25</t>
  </si>
  <si>
    <t>USQ12441AB91</t>
  </si>
  <si>
    <t>BBB+</t>
  </si>
  <si>
    <t>ENI SPA 4.75 09/2028</t>
  </si>
  <si>
    <t>US26874RAE80</t>
  </si>
  <si>
    <t>UTILITIES</t>
  </si>
  <si>
    <t>HYUCAP 3.75 03/23</t>
  </si>
  <si>
    <t>USY3815NBA82</t>
  </si>
  <si>
    <t>Automobiles &amp; Components</t>
  </si>
  <si>
    <t>ABIBB 5.55 01/49</t>
  </si>
  <si>
    <t>US03523TBV98</t>
  </si>
  <si>
    <t>Food &amp; Beverage &amp; Tobacco</t>
  </si>
  <si>
    <t>BBB</t>
  </si>
  <si>
    <t>ABNANV 4.4 03/28 03/23</t>
  </si>
  <si>
    <t>XS1586330604</t>
  </si>
  <si>
    <t>Banks</t>
  </si>
  <si>
    <t>AIR LEASE 3.625 12/2027</t>
  </si>
  <si>
    <t>US00912XAY04</t>
  </si>
  <si>
    <t>Capital Goods</t>
  </si>
  <si>
    <t>AIR LEASE 4.625 07/28 10/28</t>
  </si>
  <si>
    <t>US00912XBF06</t>
  </si>
  <si>
    <t>AL 3.75 06/26</t>
  </si>
  <si>
    <t>US00914AAB89</t>
  </si>
  <si>
    <t>AT&amp;T 3.9 11/03/2024</t>
  </si>
  <si>
    <t>US00206RCE09</t>
  </si>
  <si>
    <t>TELECOMMUNICATION SERVICES</t>
  </si>
  <si>
    <t>CBAAU 3.375 10/26 10/21</t>
  </si>
  <si>
    <t>XS1506401568</t>
  </si>
  <si>
    <t>CREDIT SUISSE 6.5 08/23</t>
  </si>
  <si>
    <t>XS0957135212</t>
  </si>
  <si>
    <t>ENELIM 4.25 09/23</t>
  </si>
  <si>
    <t>USN30707AJ75</t>
  </si>
  <si>
    <t>Diversified Financial Services</t>
  </si>
  <si>
    <t>ENELIM 4.625 25</t>
  </si>
  <si>
    <t>US29278GAJ76</t>
  </si>
  <si>
    <t>ENGIFP 3.25 PERP</t>
  </si>
  <si>
    <t>FR0013398229</t>
  </si>
  <si>
    <t>HEWLETT PACKARD 4.9 15/10/2025</t>
  </si>
  <si>
    <t>US42824CAW91</t>
  </si>
  <si>
    <t>Technology Hardware &amp; Equipment</t>
  </si>
  <si>
    <t>PRU 4.5 PRUDENTIAL 09/47</t>
  </si>
  <si>
    <t>US744320AW24</t>
  </si>
  <si>
    <t>SPRNTS 3.36 21</t>
  </si>
  <si>
    <t>US85208NAA81</t>
  </si>
  <si>
    <t>SRENVX 5.75 08/15/50 08/25</t>
  </si>
  <si>
    <t>XS1261170515</t>
  </si>
  <si>
    <t>T 4.1 02/28</t>
  </si>
  <si>
    <t>US00206RGL06</t>
  </si>
  <si>
    <t>ACAFP 7.875 01/29/49</t>
  </si>
  <si>
    <t>USF22797RT78</t>
  </si>
  <si>
    <t>AER 4.875 01/24</t>
  </si>
  <si>
    <t>US00774MAK18</t>
  </si>
  <si>
    <t>Commercial &amp; Professional Sevi</t>
  </si>
  <si>
    <t>AERCAP IRELAND 4.45 04/26</t>
  </si>
  <si>
    <t>US00774MAL90</t>
  </si>
  <si>
    <t>ASHTEAD CAPITAL 5.25 08/26 08/24</t>
  </si>
  <si>
    <t>US045054AH68</t>
  </si>
  <si>
    <t>Other</t>
  </si>
  <si>
    <t>ASHTEAD CAPITAL 5.62 10/24 10/22</t>
  </si>
  <si>
    <t>US045054AC71</t>
  </si>
  <si>
    <t>AVGO 4.75 04/29</t>
  </si>
  <si>
    <t>US11135FAB76</t>
  </si>
  <si>
    <t>Semiconductors &amp; Semiconductor</t>
  </si>
  <si>
    <t>CAG 4.3 05/24</t>
  </si>
  <si>
    <t>US205887CA82</t>
  </si>
  <si>
    <t>DELL 5.3 01/29</t>
  </si>
  <si>
    <t>US24703DBA81</t>
  </si>
  <si>
    <t>DISCA 2.95 03/23</t>
  </si>
  <si>
    <t>US25470DAQ25</t>
  </si>
  <si>
    <t>Media</t>
  </si>
  <si>
    <t>ECOPETROL 5.875 09/23</t>
  </si>
  <si>
    <t>US279158AC30</t>
  </si>
  <si>
    <t>ETP 5.25 04/29</t>
  </si>
  <si>
    <t>US29278NAG88</t>
  </si>
  <si>
    <t>FIBRBZ 5.5 01/27</t>
  </si>
  <si>
    <t>US31572UAF30</t>
  </si>
  <si>
    <t>MATERIALS</t>
  </si>
  <si>
    <t>FORD 5.596 01/22</t>
  </si>
  <si>
    <t>US345397ZM88</t>
  </si>
  <si>
    <t>GM 5.25 03/26</t>
  </si>
  <si>
    <t>US37045XBG07</t>
  </si>
  <si>
    <t>LEAR 5.25 01/25</t>
  </si>
  <si>
    <t>US521865AX34</t>
  </si>
  <si>
    <t>MACQUARIE BANK 4.875 06/2025</t>
  </si>
  <si>
    <t>US55608YAB11</t>
  </si>
  <si>
    <t>MYL 3.95 06/26 03/26</t>
  </si>
  <si>
    <t>US62854AAN46</t>
  </si>
  <si>
    <t>Pharmaceuticals&amp; Biotechnology</t>
  </si>
  <si>
    <t>NXP SEMICON 4.3 06/29</t>
  </si>
  <si>
    <t>US62954HAB42</t>
  </si>
  <si>
    <t>NXP SEMICON 5.55 12/28 09/28</t>
  </si>
  <si>
    <t>US62947QAY44</t>
  </si>
  <si>
    <t>NXPI 4.875 03/24</t>
  </si>
  <si>
    <t>US62947QAZ19</t>
  </si>
  <si>
    <t>ORAFP 5.25 24/49</t>
  </si>
  <si>
    <t>XS1028599287</t>
  </si>
  <si>
    <t>ORAFP 5.75 23/49</t>
  </si>
  <si>
    <t>XS1115502988</t>
  </si>
  <si>
    <t>SSE SSELN 4.75 9/77 06/22</t>
  </si>
  <si>
    <t>XS1572343744</t>
  </si>
  <si>
    <t>STANDARD CHARTERED 4.3 02/27</t>
  </si>
  <si>
    <t>XS1480699641</t>
  </si>
  <si>
    <t>SVENSKA HANDELSB 6.25  PERP 01/24</t>
  </si>
  <si>
    <t>XS1952091202</t>
  </si>
  <si>
    <t>TRPCN 5.3 03/77</t>
  </si>
  <si>
    <t>US89356BAC28</t>
  </si>
  <si>
    <t>TRPCN 5.875 08/76</t>
  </si>
  <si>
    <t>US89356BAB45</t>
  </si>
  <si>
    <t>VOD 7 04/79</t>
  </si>
  <si>
    <t>US92857WBQ24</t>
  </si>
  <si>
    <t>VW 4.625 PERP 06/28</t>
  </si>
  <si>
    <t>XS1799939027</t>
  </si>
  <si>
    <t>AEGON 5.625 PERP</t>
  </si>
  <si>
    <t>XS1886478806</t>
  </si>
  <si>
    <t>BB+</t>
  </si>
  <si>
    <t>BNP PARIBAS 7 PERP 08/28</t>
  </si>
  <si>
    <t>USF1R15XK854</t>
  </si>
  <si>
    <t>CONTINENTAL RES 5 09/22 03/17</t>
  </si>
  <si>
    <t>US212015AH47</t>
  </si>
  <si>
    <t>CTXS 4.5 12/27</t>
  </si>
  <si>
    <t>US177376AE06</t>
  </si>
  <si>
    <t>ENBCN 5.5 07/77</t>
  </si>
  <si>
    <t>US29250NAS45</t>
  </si>
  <si>
    <t>ENBCN 6 01/27 01/77</t>
  </si>
  <si>
    <t>US29250NAN57</t>
  </si>
  <si>
    <t>FIBRBZ 5.25</t>
  </si>
  <si>
    <t>US31572UAE64</t>
  </si>
  <si>
    <t>HILTON DOMESTIC OPER 4.875 01/30</t>
  </si>
  <si>
    <t>US432833AE10</t>
  </si>
  <si>
    <t>Hotels Restaurants &amp; Leisure</t>
  </si>
  <si>
    <t>HOLCIM FIN 3 07/24</t>
  </si>
  <si>
    <t>XS1713466495</t>
  </si>
  <si>
    <t>LENNAR 4.125 01/22 10/21</t>
  </si>
  <si>
    <t>US526057BY96</t>
  </si>
  <si>
    <t>Consumer Durables &amp; Apparel</t>
  </si>
  <si>
    <t>NOKIA 4.375 06/27</t>
  </si>
  <si>
    <t>US654902AE56</t>
  </si>
  <si>
    <t>PEMEX 3.75 02/24</t>
  </si>
  <si>
    <t>XS1568874983</t>
  </si>
  <si>
    <t>PEMEX 4.875 01/22</t>
  </si>
  <si>
    <t>US71654QBB77</t>
  </si>
  <si>
    <t>REPSM 4.5 03/75</t>
  </si>
  <si>
    <t>XS1207058733</t>
  </si>
  <si>
    <t>SOLVAY 4.25 04/03/2024</t>
  </si>
  <si>
    <t>BE6309987400</t>
  </si>
  <si>
    <t>VALE 3.75 01/23</t>
  </si>
  <si>
    <t>XS0802953165</t>
  </si>
  <si>
    <t>VODAFONE 6.25 10/78 10/24</t>
  </si>
  <si>
    <t>XS1888180640</t>
  </si>
  <si>
    <t>ACCOR 4.375 PERP</t>
  </si>
  <si>
    <t>FR0013399177</t>
  </si>
  <si>
    <t>BB</t>
  </si>
  <si>
    <t>CHCOCH 7 6/30/24</t>
  </si>
  <si>
    <t>US16412XAD75</t>
  </si>
  <si>
    <t>CHENIERE CORPUS 5.125 06/27</t>
  </si>
  <si>
    <t>US16412XAG07</t>
  </si>
  <si>
    <t>EDF 6 PREP 01/26</t>
  </si>
  <si>
    <t>FR0011401728</t>
  </si>
  <si>
    <t>Electricite De Franc 5 01/26</t>
  </si>
  <si>
    <t>FR0011697028</t>
  </si>
  <si>
    <t>EQIX 5.375 04/23</t>
  </si>
  <si>
    <t>US29444UAM80</t>
  </si>
  <si>
    <t>Real Estate</t>
  </si>
  <si>
    <t>SYNNVX 5.182 04/28 REGS</t>
  </si>
  <si>
    <t>USN84413CG11</t>
  </si>
  <si>
    <t>UBS 5 PERP 01/23</t>
  </si>
  <si>
    <t>CH0400441280</t>
  </si>
  <si>
    <t>UBS 7 PERP</t>
  </si>
  <si>
    <t>USH4209UAT37</t>
  </si>
  <si>
    <t>VERISIGN 4.625 05/23 05/18</t>
  </si>
  <si>
    <t>US92343EAF97</t>
  </si>
  <si>
    <t>ALLISON TRANSM 5 10/24 10/21</t>
  </si>
  <si>
    <t>US019736AD97</t>
  </si>
  <si>
    <t>BB-</t>
  </si>
  <si>
    <t>CS 7.25 09/25</t>
  </si>
  <si>
    <t>USH3698DBZ62</t>
  </si>
  <si>
    <t>CS 7.5 PERP</t>
  </si>
  <si>
    <t>USH3698DBW32</t>
  </si>
  <si>
    <t>HCA 5.875 02/29</t>
  </si>
  <si>
    <t>US404119BW86</t>
  </si>
  <si>
    <t>HEALTH CARE</t>
  </si>
  <si>
    <t>IRM 4.875 09/27</t>
  </si>
  <si>
    <t>US46284VAC54</t>
  </si>
  <si>
    <t>IRM 5.25 03/28</t>
  </si>
  <si>
    <t>US46284VAE11</t>
  </si>
  <si>
    <t>LLOYDS 7.5 09/25 PERP</t>
  </si>
  <si>
    <t>US539439AU36</t>
  </si>
  <si>
    <t>MGM 5.5 04/27</t>
  </si>
  <si>
    <t>US552953CF65</t>
  </si>
  <si>
    <t>NGLS 6.5 07/27</t>
  </si>
  <si>
    <t>US87612BBK70</t>
  </si>
  <si>
    <t>NGLS 6.875 01/29</t>
  </si>
  <si>
    <t>US87612BBM37</t>
  </si>
  <si>
    <t>SIRIUS 4.625 07/24</t>
  </si>
  <si>
    <t>US82967NBE76</t>
  </si>
  <si>
    <t>SIRIUS 6 07/24 07/19</t>
  </si>
  <si>
    <t>US82967NAS71</t>
  </si>
  <si>
    <t>SIRIUS XM 4.625 05/23 05/18</t>
  </si>
  <si>
    <t>US82967NAL29</t>
  </si>
  <si>
    <t>UNITED CONT 4.875 01/25</t>
  </si>
  <si>
    <t>US910047AK50</t>
  </si>
  <si>
    <t>AMERICAN AIRLINES 5 06/22</t>
  </si>
  <si>
    <t>US02376RAC60</t>
  </si>
  <si>
    <t>B+</t>
  </si>
  <si>
    <t>BACR 8 PERP</t>
  </si>
  <si>
    <t>US06738EBG98</t>
  </si>
  <si>
    <t>BARCLAYS 7.75 PERP 15/09/2023</t>
  </si>
  <si>
    <t>US06738EBA29</t>
  </si>
  <si>
    <t>RBS 8 PERP 8 08/25</t>
  </si>
  <si>
    <t>US780099CK11</t>
  </si>
  <si>
    <t>TRANSOCEAN 7.75 10/24 10/20</t>
  </si>
  <si>
    <t>US893828AA14</t>
  </si>
  <si>
    <t>MERCK 2.875 06/29 06/79</t>
  </si>
  <si>
    <t>XS2011260705</t>
  </si>
  <si>
    <t>NR</t>
  </si>
  <si>
    <t>הראל סל תלבונד 20</t>
  </si>
  <si>
    <t>1150440</t>
  </si>
  <si>
    <t>514103811</t>
  </si>
  <si>
    <t>אג"ח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</si>
  <si>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</si>
  <si>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</si>
  <si>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</si>
  <si>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</si>
  <si>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</si>
  <si>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</si>
  <si>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</si>
  <si>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</si>
  <si>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513464289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</si>
  <si>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</si>
  <si>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</si>
  <si>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</si>
  <si>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</si>
  <si>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</si>
  <si>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</si>
  <si>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</si>
  <si>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</si>
  <si>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520041989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</si>
  <si>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</si>
  <si>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</si>
  <si>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</si>
  <si>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</si>
  <si>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</si>
  <si>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</si>
  <si>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</si>
  <si>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</si>
  <si>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513540310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</si>
  <si>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</si>
  <si>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</si>
  <si>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</si>
  <si>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</si>
  <si>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</si>
  <si>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</si>
  <si>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ISHARES JP MORGAN USD EM CORP</t>
  </si>
  <si>
    <t>IE00B6TLBW47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</si>
  <si>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</si>
  <si>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</si>
  <si>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</si>
  <si>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</si>
  <si>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</si>
  <si>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</si>
  <si>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UBS LUX BD USD</t>
  </si>
  <si>
    <t>LU0396367608</t>
  </si>
  <si>
    <t>LION 7 S1</t>
  </si>
  <si>
    <t>IE00B62G6V03</t>
  </si>
  <si>
    <t>AMUNDI PLANET</t>
  </si>
  <si>
    <t>LU1688575437</t>
  </si>
  <si>
    <t>SICAV Santander LatAm Corp Fund</t>
  </si>
  <si>
    <t>LU0363170191</t>
  </si>
  <si>
    <t>EURIZON EASYFND BND HI YL Z</t>
  </si>
  <si>
    <t>LU0335991534</t>
  </si>
  <si>
    <t>Pioneer European HY Bond Fund</t>
  </si>
  <si>
    <t>LU0229386908</t>
  </si>
  <si>
    <t>Pioneer Funds US HY</t>
  </si>
  <si>
    <t>LU1883863851</t>
  </si>
  <si>
    <t xml:space="preserve"> BLA/GSO EUR A ACC</t>
  </si>
  <si>
    <t>IE00B3DS7666</t>
  </si>
  <si>
    <t>CS NL GL SEN LO MC</t>
  </si>
  <si>
    <t>LU0635707705</t>
  </si>
  <si>
    <t>FIDELITY US HIGH YD I ACC</t>
  </si>
  <si>
    <t>LU0891474172</t>
  </si>
  <si>
    <t>Guggenheim US Loan Fund</t>
  </si>
  <si>
    <t>IE00BCFKMH92</t>
  </si>
  <si>
    <t>ING US Senior Loans</t>
  </si>
  <si>
    <t>LU0426533492</t>
  </si>
  <si>
    <t>Babson European Bank Loan Fund</t>
  </si>
  <si>
    <t>IE00B6YX4R11</t>
  </si>
  <si>
    <t>B</t>
  </si>
  <si>
    <t>LION III EUR C3 ACC</t>
  </si>
  <si>
    <t>IE00B804LV55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</si>
  <si>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</si>
  <si>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</si>
  <si>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</si>
  <si>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</si>
  <si>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</si>
  <si>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</si>
  <si>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Cheyne Real Estate Debt Fund Class X</t>
  </si>
  <si>
    <t>KYG210181668</t>
  </si>
  <si>
    <t>Neuberger EM LC</t>
  </si>
  <si>
    <t>IE00B9Z1CN71</t>
  </si>
  <si>
    <t>₪ / מט"ח</t>
  </si>
  <si>
    <t>+ILS/-USD 3.5021 10-11-20 (10) -904</t>
  </si>
  <si>
    <t>10000120</t>
  </si>
  <si>
    <t>ל.ר.</t>
  </si>
  <si>
    <t>+ILS/-USD 3.5055 11-06-20 (10) -690</t>
  </si>
  <si>
    <t>10000119</t>
  </si>
  <si>
    <t>+ILS/-USD 3.531 11-06-20 (10) -780</t>
  </si>
  <si>
    <t>10000117</t>
  </si>
  <si>
    <t>+ILS/-USD 3.5566 15-07-19 (10) -134</t>
  </si>
  <si>
    <t>10000114</t>
  </si>
  <si>
    <t>+ILS/-USD 3.576 12-09-19 (10) -270</t>
  </si>
  <si>
    <t>10000116</t>
  </si>
  <si>
    <t>+ILS/-USD 3.5885 15-07-19 (10) -345</t>
  </si>
  <si>
    <t>10000099</t>
  </si>
  <si>
    <t>+ILS/-USD 3.604 15-07-19 (10) -265</t>
  </si>
  <si>
    <t>10000108</t>
  </si>
  <si>
    <t>פורוורד ש"ח-מט"ח</t>
  </si>
  <si>
    <t>10000118</t>
  </si>
  <si>
    <t>+USD/-EUR 1.13468 23-09-19 (10) +135.8</t>
  </si>
  <si>
    <t>10000111</t>
  </si>
  <si>
    <t>+USD/-EUR 1.14515 23-09-19 (10) +151.5</t>
  </si>
  <si>
    <t>10000109</t>
  </si>
  <si>
    <t>+USD/-EUR 1.1494 08-07-19 (10) +144</t>
  </si>
  <si>
    <t>10000097</t>
  </si>
  <si>
    <t>+USD/-EUR 1.15228 23-09-19 (10) +172.8</t>
  </si>
  <si>
    <t>10000105</t>
  </si>
  <si>
    <t>+USD/-GBP 1.30918 16-09-19 (10) +88.8</t>
  </si>
  <si>
    <t>10000112</t>
  </si>
  <si>
    <t>+USD/-GBP 1.3192 16-09-19 (10) +98</t>
  </si>
  <si>
    <t>10000110</t>
  </si>
  <si>
    <t>IRS</t>
  </si>
  <si>
    <t>10000000</t>
  </si>
  <si>
    <t>10000002</t>
  </si>
  <si>
    <t/>
  </si>
  <si>
    <t>פרנק שווצרי</t>
  </si>
  <si>
    <t>דולר ניו-זילנד</t>
  </si>
  <si>
    <t>כתר נורבגי</t>
  </si>
  <si>
    <t>רובל רוסי</t>
  </si>
  <si>
    <t>בנק הפועלים בע"מ</t>
  </si>
  <si>
    <t>30012000</t>
  </si>
  <si>
    <t>בנק לאומי לישראל בע"מ</t>
  </si>
  <si>
    <t>34110000</t>
  </si>
  <si>
    <t>בנק מזרחי טפחות בע"מ</t>
  </si>
  <si>
    <t>30120000</t>
  </si>
  <si>
    <t>בנק דיסקונט לישראל בע"מ</t>
  </si>
  <si>
    <t>30011000</t>
  </si>
  <si>
    <t>יו בנק</t>
  </si>
  <si>
    <t>30026000</t>
  </si>
  <si>
    <t>30312000</t>
  </si>
  <si>
    <t>34010000</t>
  </si>
  <si>
    <t>34510000</t>
  </si>
  <si>
    <t>33810000</t>
  </si>
  <si>
    <t>32020000</t>
  </si>
  <si>
    <t>34020000</t>
  </si>
  <si>
    <t>30326000</t>
  </si>
  <si>
    <t>32026000</t>
  </si>
  <si>
    <t>כן</t>
  </si>
  <si>
    <t>קרדן אן.וי אגח ב חש 2/18</t>
  </si>
  <si>
    <t>1143270</t>
  </si>
  <si>
    <t>AA-</t>
  </si>
  <si>
    <t>סה"כ יתרות התחייבות להשקעה</t>
  </si>
  <si>
    <t>סה"כ בחו"ל</t>
  </si>
  <si>
    <t>בבטחונות אחרים - גורם 138</t>
  </si>
  <si>
    <t>גורם 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</si>
</sst>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31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164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6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0" fontId="9" fillId="0" borderId="6" xfId="7" applyFont="1" applyBorder="1" applyAlignment="1">
      <alignment horizontal="center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9" fillId="0" borderId="0" xfId="7" applyFont="1" applyBorder="1" applyAlignment="1">
      <alignment horizontal="center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28" xfId="0" applyFont="1" applyFill="1" applyBorder="1" applyAlignment="1">
      <alignment horizontal="right"/>
    </xf>
    <xf numFmtId="0" fontId="27" fillId="0" borderId="28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7" fillId="0" borderId="28" xfId="0" applyNumberFormat="1" applyFont="1" applyFill="1" applyBorder="1" applyAlignment="1">
      <alignment horizontal="right"/>
    </xf>
    <xf numFmtId="10" fontId="27" fillId="0" borderId="28" xfId="0" applyNumberFormat="1" applyFont="1" applyFill="1" applyBorder="1" applyAlignment="1">
      <alignment horizontal="right"/>
    </xf>
    <xf numFmtId="2" fontId="27" fillId="0" borderId="28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7" fontId="28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8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167" fontId="27" fillId="0" borderId="28" xfId="0" applyNumberFormat="1" applyFont="1" applyFill="1" applyBorder="1" applyAlignment="1">
      <alignment horizontal="right"/>
    </xf>
    <xf numFmtId="167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6" fillId="0" borderId="0" xfId="0" applyFont="1" applyAlignment="1">
      <alignment horizontal="right"/>
    </xf>
    <xf numFmtId="14" fontId="28" fillId="0" borderId="0" xfId="0" applyNumberFormat="1" applyFont="1" applyFill="1" applyBorder="1" applyAlignment="1">
      <alignment horizontal="right"/>
    </xf>
    <xf numFmtId="164" fontId="5" fillId="0" borderId="29" xfId="13" applyFont="1" applyBorder="1" applyAlignment="1">
      <alignment horizontal="right"/>
    </xf>
    <xf numFmtId="2" fontId="5" fillId="0" borderId="29" xfId="7" applyNumberFormat="1" applyFont="1" applyBorder="1" applyAlignment="1">
      <alignment horizontal="right"/>
    </xf>
    <xf numFmtId="168" fontId="5" fillId="0" borderId="29" xfId="7" applyNumberFormat="1" applyFont="1" applyBorder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9" fillId="0" borderId="0" xfId="0" applyFont="1" applyFill="1" applyBorder="1" applyAlignment="1">
      <alignment horizontal="right" indent="2"/>
    </xf>
    <xf numFmtId="2" fontId="29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167" fontId="29" fillId="0" borderId="0" xfId="0" applyNumberFormat="1" applyFont="1" applyFill="1" applyBorder="1" applyAlignment="1">
      <alignment horizontal="right"/>
    </xf>
    <xf numFmtId="0" fontId="5" fillId="0" borderId="2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64" fontId="1" fillId="0" borderId="0" xfId="15" applyFont="1" applyFill="1" applyBorder="1" applyAlignment="1">
      <alignment horizontal="right"/>
    </xf>
    <xf numFmtId="14" fontId="0" fillId="0" borderId="0" xfId="0" applyNumberFormat="1" applyFill="1" applyBorder="1" applyAlignment="1">
      <alignment horizontal="right"/>
    </xf>
    <xf numFmtId="164" fontId="29" fillId="0" borderId="0" xfId="0" applyNumberFormat="1" applyFont="1" applyFill="1" applyBorder="1" applyAlignment="1">
      <alignment horizontal="right"/>
    </xf>
    <xf numFmtId="10" fontId="5" fillId="0" borderId="29" xfId="14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 readingOrder="2"/>
    </xf>
    <xf numFmtId="0" fontId="30" fillId="0" borderId="0" xfId="0" applyFont="1" applyFill="1"/>
    <xf numFmtId="0" fontId="4" fillId="0" borderId="0" xfId="0" applyFont="1" applyFill="1" applyAlignment="1">
      <alignment horizontal="center" readingOrder="2"/>
    </xf>
    <xf numFmtId="0" fontId="0" fillId="0" borderId="0" xfId="0" applyFill="1" applyBorder="1" applyAlignment="1">
      <alignment horizontal="right"/>
    </xf>
    <xf numFmtId="164" fontId="28" fillId="0" borderId="0" xfId="13" applyFont="1" applyFill="1" applyBorder="1" applyAlignment="1">
      <alignment horizontal="right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15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198120</xdr:colOff>
      <xdr:row>50</xdr:row>
      <xdr:rowOff>0</xdr:rowOff>
    </xdr:from>
    <xdr:to>
      <xdr:col>31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E66"/>
  <sheetViews>
    <sheetView rightToLeft="1" tabSelected="1" workbookViewId="0">
      <selection activeCell="G12" sqref="G12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5" width="6.7109375" style="9" customWidth="1"/>
    <col min="26" max="28" width="7.7109375" style="9" customWidth="1"/>
    <col min="29" max="29" width="7.140625" style="9" customWidth="1"/>
    <col min="30" max="30" width="6" style="9" customWidth="1"/>
    <col min="31" max="31" width="7.85546875" style="9" customWidth="1"/>
    <col min="32" max="32" width="8.140625" style="9" customWidth="1"/>
    <col min="33" max="33" width="6.28515625" style="9" customWidth="1"/>
    <col min="34" max="34" width="8" style="9" customWidth="1"/>
    <col min="35" max="35" width="8.7109375" style="9" customWidth="1"/>
    <col min="36" max="36" width="10" style="9" customWidth="1"/>
    <col min="37" max="37" width="9.5703125" style="9" customWidth="1"/>
    <col min="38" max="38" width="6.140625" style="9" customWidth="1"/>
    <col min="39" max="40" width="5.7109375" style="9" customWidth="1"/>
    <col min="41" max="41" width="6.85546875" style="9" customWidth="1"/>
    <col min="42" max="42" width="6.42578125" style="9" customWidth="1"/>
    <col min="43" max="43" width="6.7109375" style="9" customWidth="1"/>
    <col min="44" max="44" width="7.28515625" style="9" customWidth="1"/>
    <col min="45" max="56" width="5.7109375" style="9" customWidth="1"/>
    <col min="57" max="16384" width="9.140625" style="9"/>
  </cols>
  <sheetData>
    <row r="1" spans="1:31">
      <c r="B1" s="58" t="s">
        <v>177</v>
      </c>
      <c r="C1" s="80" t="s" vm="1">
        <v>248</v>
      </c>
    </row>
    <row r="2" spans="1:31">
      <c r="B2" s="58" t="s">
        <v>176</v>
      </c>
      <c r="C2" s="80" t="s">
        <v>249</v>
      </c>
    </row>
    <row r="3" spans="1:31">
      <c r="B3" s="58" t="s">
        <v>178</v>
      </c>
      <c r="C3" s="80" t="s">
        <v>250</v>
      </c>
    </row>
    <row r="4" spans="1:31">
      <c r="B4" s="58" t="s">
        <v>179</v>
      </c>
      <c r="C4" s="80">
        <v>2148</v>
      </c>
    </row>
    <row r="6" spans="1:31" ht="26.25" customHeight="1">
      <c r="B6" s="139" t="s">
        <v>193</v>
      </c>
      <c r="C6" s="140"/>
      <c r="D6" s="141"/>
    </row>
    <row r="7" spans="1:31" s="10" customFormat="1">
      <c r="B7" s="23"/>
      <c r="C7" s="24" t="s">
        <v>106</v>
      </c>
      <c r="D7" s="25" t="s">
        <v>104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AE7" s="38" t="s">
        <v>106</v>
      </c>
    </row>
    <row r="8" spans="1:31" s="10" customFormat="1">
      <c r="B8" s="23"/>
      <c r="C8" s="26" t="s">
        <v>234</v>
      </c>
      <c r="D8" s="27" t="s">
        <v>20</v>
      </c>
      <c r="AE8" s="38" t="s">
        <v>107</v>
      </c>
    </row>
    <row r="9" spans="1:31" s="11" customFormat="1" ht="18" customHeight="1">
      <c r="B9" s="37"/>
      <c r="C9" s="20" t="s">
        <v>1</v>
      </c>
      <c r="D9" s="28" t="s">
        <v>2</v>
      </c>
      <c r="AE9" s="38" t="s">
        <v>116</v>
      </c>
    </row>
    <row r="10" spans="1:31" s="11" customFormat="1" ht="18" customHeight="1">
      <c r="B10" s="69" t="s">
        <v>192</v>
      </c>
      <c r="C10" s="110">
        <f>C11+C12+C23+C33+C37</f>
        <v>4162.5577576860014</v>
      </c>
      <c r="D10" s="127">
        <f>C10/$C$42</f>
        <v>1</v>
      </c>
      <c r="AE10" s="68"/>
    </row>
    <row r="11" spans="1:31">
      <c r="A11" s="46" t="s">
        <v>139</v>
      </c>
      <c r="B11" s="29" t="s">
        <v>194</v>
      </c>
      <c r="C11" s="110">
        <f>מזומנים!J10</f>
        <v>210.96563824900002</v>
      </c>
      <c r="D11" s="127">
        <f t="shared" ref="D11:D13" si="0">C11/$C$42</f>
        <v>5.0681732369829618E-2</v>
      </c>
    </row>
    <row r="12" spans="1:31">
      <c r="B12" s="29" t="s">
        <v>195</v>
      </c>
      <c r="C12" s="110">
        <f>SUM(C13:C22)</f>
        <v>3947.9251524390011</v>
      </c>
      <c r="D12" s="127">
        <f t="shared" si="0"/>
        <v>0.9484373268213061</v>
      </c>
    </row>
    <row r="13" spans="1:31">
      <c r="A13" s="56" t="s">
        <v>139</v>
      </c>
      <c r="B13" s="30" t="s">
        <v>63</v>
      </c>
      <c r="C13" s="110">
        <f>'תעודות התחייבות ממשלתיות'!O11</f>
        <v>1724.427585654</v>
      </c>
      <c r="D13" s="127">
        <f t="shared" si="0"/>
        <v>0.41427114914379543</v>
      </c>
    </row>
    <row r="14" spans="1:31">
      <c r="A14" s="56" t="s">
        <v>139</v>
      </c>
      <c r="B14" s="30" t="s">
        <v>64</v>
      </c>
      <c r="C14" s="110" t="s" vm="2">
        <v>1282</v>
      </c>
      <c r="D14" s="127" t="s" vm="3">
        <v>1282</v>
      </c>
    </row>
    <row r="15" spans="1:31">
      <c r="A15" s="56" t="s">
        <v>139</v>
      </c>
      <c r="B15" s="30" t="s">
        <v>65</v>
      </c>
      <c r="C15" s="110">
        <f>'אג"ח קונצרני'!R11</f>
        <v>1888.9160726690009</v>
      </c>
      <c r="D15" s="127">
        <f>C15/$C$42</f>
        <v>0.45378735446521806</v>
      </c>
    </row>
    <row r="16" spans="1:31">
      <c r="A16" s="56" t="s">
        <v>139</v>
      </c>
      <c r="B16" s="30" t="s">
        <v>66</v>
      </c>
      <c r="C16" s="110" t="s" vm="4">
        <v>1282</v>
      </c>
      <c r="D16" s="127" t="s" vm="5">
        <v>1282</v>
      </c>
    </row>
    <row r="17" spans="1:4">
      <c r="A17" s="56" t="s">
        <v>139</v>
      </c>
      <c r="B17" s="30" t="s">
        <v>67</v>
      </c>
      <c r="C17" s="110">
        <f>'תעודות סל'!K11</f>
        <v>117.87999669999998</v>
      </c>
      <c r="D17" s="127">
        <f t="shared" ref="D17:D18" si="1">C17/$C$42</f>
        <v>2.831912577845656E-2</v>
      </c>
    </row>
    <row r="18" spans="1:4">
      <c r="A18" s="56" t="s">
        <v>139</v>
      </c>
      <c r="B18" s="30" t="s">
        <v>68</v>
      </c>
      <c r="C18" s="110">
        <f>'קרנות נאמנות'!L11</f>
        <v>216.701497416</v>
      </c>
      <c r="D18" s="127">
        <f t="shared" si="1"/>
        <v>5.2059697433835983E-2</v>
      </c>
    </row>
    <row r="19" spans="1:4">
      <c r="A19" s="56" t="s">
        <v>139</v>
      </c>
      <c r="B19" s="30" t="s">
        <v>69</v>
      </c>
      <c r="C19" s="110" t="s" vm="6">
        <v>1282</v>
      </c>
      <c r="D19" s="127" t="s" vm="7">
        <v>1282</v>
      </c>
    </row>
    <row r="20" spans="1:4">
      <c r="A20" s="56" t="s">
        <v>139</v>
      </c>
      <c r="B20" s="30" t="s">
        <v>70</v>
      </c>
      <c r="C20" s="110" t="s" vm="8">
        <v>1282</v>
      </c>
      <c r="D20" s="127" t="s" vm="9">
        <v>1282</v>
      </c>
    </row>
    <row r="21" spans="1:4">
      <c r="A21" s="56" t="s">
        <v>139</v>
      </c>
      <c r="B21" s="30" t="s">
        <v>71</v>
      </c>
      <c r="C21" s="110" t="s" vm="10">
        <v>1282</v>
      </c>
      <c r="D21" s="127" t="s" vm="11">
        <v>1282</v>
      </c>
    </row>
    <row r="22" spans="1:4">
      <c r="A22" s="56" t="s">
        <v>139</v>
      </c>
      <c r="B22" s="30" t="s">
        <v>72</v>
      </c>
      <c r="C22" s="110" t="s" vm="12">
        <v>1282</v>
      </c>
      <c r="D22" s="127" t="s" vm="13">
        <v>1282</v>
      </c>
    </row>
    <row r="23" spans="1:4">
      <c r="B23" s="29" t="s">
        <v>196</v>
      </c>
      <c r="C23" s="110">
        <f>SUM(C24:C32)</f>
        <v>2.9967261659999993</v>
      </c>
      <c r="D23" s="127">
        <f>C23/$C$42</f>
        <v>7.1992422458683257E-4</v>
      </c>
    </row>
    <row r="24" spans="1:4">
      <c r="A24" s="56" t="s">
        <v>139</v>
      </c>
      <c r="B24" s="30" t="s">
        <v>73</v>
      </c>
      <c r="C24" s="110" t="s" vm="14">
        <v>1282</v>
      </c>
      <c r="D24" s="127" t="s" vm="15">
        <v>1282</v>
      </c>
    </row>
    <row r="25" spans="1:4">
      <c r="A25" s="56" t="s">
        <v>139</v>
      </c>
      <c r="B25" s="30" t="s">
        <v>74</v>
      </c>
      <c r="C25" s="110" t="s" vm="16">
        <v>1282</v>
      </c>
      <c r="D25" s="127" t="s" vm="17">
        <v>1282</v>
      </c>
    </row>
    <row r="26" spans="1:4">
      <c r="A26" s="56" t="s">
        <v>139</v>
      </c>
      <c r="B26" s="30" t="s">
        <v>65</v>
      </c>
      <c r="C26" s="110" t="s" vm="18">
        <v>1282</v>
      </c>
      <c r="D26" s="127" t="s" vm="19">
        <v>1282</v>
      </c>
    </row>
    <row r="27" spans="1:4">
      <c r="A27" s="56" t="s">
        <v>139</v>
      </c>
      <c r="B27" s="30" t="s">
        <v>75</v>
      </c>
      <c r="C27" s="110" t="s" vm="20">
        <v>1282</v>
      </c>
      <c r="D27" s="127" t="s" vm="21">
        <v>1282</v>
      </c>
    </row>
    <row r="28" spans="1:4">
      <c r="A28" s="56" t="s">
        <v>139</v>
      </c>
      <c r="B28" s="30" t="s">
        <v>76</v>
      </c>
      <c r="C28" s="110" t="s" vm="22">
        <v>1282</v>
      </c>
      <c r="D28" s="127" t="s" vm="23">
        <v>1282</v>
      </c>
    </row>
    <row r="29" spans="1:4">
      <c r="A29" s="56" t="s">
        <v>139</v>
      </c>
      <c r="B29" s="30" t="s">
        <v>77</v>
      </c>
      <c r="C29" s="110" t="s" vm="24">
        <v>1282</v>
      </c>
      <c r="D29" s="127" t="s" vm="25">
        <v>1282</v>
      </c>
    </row>
    <row r="30" spans="1:4">
      <c r="A30" s="56" t="s">
        <v>139</v>
      </c>
      <c r="B30" s="30" t="s">
        <v>219</v>
      </c>
      <c r="C30" s="110" t="s" vm="26">
        <v>1282</v>
      </c>
      <c r="D30" s="127" t="s" vm="27">
        <v>1282</v>
      </c>
    </row>
    <row r="31" spans="1:4">
      <c r="A31" s="56" t="s">
        <v>139</v>
      </c>
      <c r="B31" s="30" t="s">
        <v>100</v>
      </c>
      <c r="C31" s="110">
        <f>'לא סחיר - חוזים עתידיים'!I11</f>
        <v>2.9967261659999993</v>
      </c>
      <c r="D31" s="127">
        <f>C31/$C$42</f>
        <v>7.1992422458683257E-4</v>
      </c>
    </row>
    <row r="32" spans="1:4">
      <c r="A32" s="56" t="s">
        <v>139</v>
      </c>
      <c r="B32" s="30" t="s">
        <v>78</v>
      </c>
      <c r="C32" s="110" t="s" vm="28">
        <v>1282</v>
      </c>
      <c r="D32" s="127" t="s" vm="29">
        <v>1282</v>
      </c>
    </row>
    <row r="33" spans="1:4">
      <c r="A33" s="56" t="s">
        <v>139</v>
      </c>
      <c r="B33" s="29" t="s">
        <v>197</v>
      </c>
      <c r="C33" s="110">
        <f>הלוואות!O10</f>
        <v>0.45079000000000002</v>
      </c>
      <c r="D33" s="127">
        <f>C33/$C$42</f>
        <v>1.0829639520740193E-4</v>
      </c>
    </row>
    <row r="34" spans="1:4">
      <c r="A34" s="56" t="s">
        <v>139</v>
      </c>
      <c r="B34" s="29" t="s">
        <v>198</v>
      </c>
      <c r="C34" s="110" t="s" vm="30">
        <v>1282</v>
      </c>
      <c r="D34" s="127" t="s" vm="31">
        <v>1282</v>
      </c>
    </row>
    <row r="35" spans="1:4">
      <c r="A35" s="56" t="s">
        <v>139</v>
      </c>
      <c r="B35" s="29" t="s">
        <v>199</v>
      </c>
      <c r="C35" s="110" t="s" vm="32">
        <v>1282</v>
      </c>
      <c r="D35" s="127" t="s" vm="33">
        <v>1282</v>
      </c>
    </row>
    <row r="36" spans="1:4">
      <c r="A36" s="56" t="s">
        <v>139</v>
      </c>
      <c r="B36" s="57" t="s">
        <v>200</v>
      </c>
      <c r="C36" s="110" t="s" vm="34">
        <v>1282</v>
      </c>
      <c r="D36" s="127" t="s" vm="35">
        <v>1282</v>
      </c>
    </row>
    <row r="37" spans="1:4">
      <c r="A37" s="56" t="s">
        <v>139</v>
      </c>
      <c r="B37" s="29" t="s">
        <v>201</v>
      </c>
      <c r="C37" s="110">
        <f>'השקעות אחרות '!I10</f>
        <v>0.21945083200000001</v>
      </c>
      <c r="D37" s="127">
        <f t="shared" ref="D37:D38" si="2">C37/$C$42</f>
        <v>5.2720189069999704E-5</v>
      </c>
    </row>
    <row r="38" spans="1:4">
      <c r="A38" s="56"/>
      <c r="B38" s="70" t="s">
        <v>203</v>
      </c>
      <c r="C38" s="110">
        <v>0</v>
      </c>
      <c r="D38" s="127">
        <f t="shared" si="2"/>
        <v>0</v>
      </c>
    </row>
    <row r="39" spans="1:4">
      <c r="A39" s="56" t="s">
        <v>139</v>
      </c>
      <c r="B39" s="71" t="s">
        <v>204</v>
      </c>
      <c r="C39" s="110" t="s" vm="36">
        <v>1282</v>
      </c>
      <c r="D39" s="127" t="s" vm="37">
        <v>1282</v>
      </c>
    </row>
    <row r="40" spans="1:4">
      <c r="A40" s="56" t="s">
        <v>139</v>
      </c>
      <c r="B40" s="71" t="s">
        <v>232</v>
      </c>
      <c r="C40" s="110" t="s" vm="38">
        <v>1282</v>
      </c>
      <c r="D40" s="127" t="s" vm="39">
        <v>1282</v>
      </c>
    </row>
    <row r="41" spans="1:4">
      <c r="A41" s="56" t="s">
        <v>139</v>
      </c>
      <c r="B41" s="71" t="s">
        <v>205</v>
      </c>
      <c r="C41" s="110" t="s" vm="40">
        <v>1282</v>
      </c>
      <c r="D41" s="127" t="s" vm="41">
        <v>1282</v>
      </c>
    </row>
    <row r="42" spans="1:4">
      <c r="B42" s="71" t="s">
        <v>79</v>
      </c>
      <c r="C42" s="110">
        <f>C38+C10</f>
        <v>4162.5577576860014</v>
      </c>
      <c r="D42" s="127">
        <f>C42/$C$42</f>
        <v>1</v>
      </c>
    </row>
    <row r="43" spans="1:4">
      <c r="A43" s="56" t="s">
        <v>139</v>
      </c>
      <c r="B43" s="71" t="s">
        <v>202</v>
      </c>
      <c r="C43" s="110">
        <f>'יתרת התחייבות להשקעה'!C10</f>
        <v>5.5483799999999999</v>
      </c>
      <c r="D43" s="127"/>
    </row>
    <row r="44" spans="1:4">
      <c r="B44" s="6" t="s">
        <v>105</v>
      </c>
    </row>
    <row r="45" spans="1:4">
      <c r="C45" s="77" t="s">
        <v>184</v>
      </c>
      <c r="D45" s="36" t="s">
        <v>99</v>
      </c>
    </row>
    <row r="46" spans="1:4">
      <c r="C46" s="78" t="s">
        <v>1</v>
      </c>
      <c r="D46" s="25" t="s">
        <v>2</v>
      </c>
    </row>
    <row r="47" spans="1:4">
      <c r="C47" s="111" t="s">
        <v>165</v>
      </c>
      <c r="D47" s="112" vm="42">
        <v>2.5004</v>
      </c>
    </row>
    <row r="48" spans="1:4">
      <c r="C48" s="111" t="s">
        <v>174</v>
      </c>
      <c r="D48" s="112">
        <v>0.92966265185880392</v>
      </c>
    </row>
    <row r="49" spans="2:4">
      <c r="C49" s="111" t="s">
        <v>170</v>
      </c>
      <c r="D49" s="112" vm="43">
        <v>2.7225000000000001</v>
      </c>
    </row>
    <row r="50" spans="2:4">
      <c r="B50" s="12"/>
      <c r="C50" s="111" t="s">
        <v>1283</v>
      </c>
      <c r="D50" s="112" vm="44">
        <v>3.6610999999999998</v>
      </c>
    </row>
    <row r="51" spans="2:4">
      <c r="C51" s="111" t="s">
        <v>163</v>
      </c>
      <c r="D51" s="112" vm="45">
        <v>4.0616000000000003</v>
      </c>
    </row>
    <row r="52" spans="2:4">
      <c r="C52" s="111" t="s">
        <v>164</v>
      </c>
      <c r="D52" s="112" vm="46">
        <v>4.5216000000000003</v>
      </c>
    </row>
    <row r="53" spans="2:4">
      <c r="C53" s="111" t="s">
        <v>166</v>
      </c>
      <c r="D53" s="112">
        <v>0.45655903515735025</v>
      </c>
    </row>
    <row r="54" spans="2:4">
      <c r="C54" s="111" t="s">
        <v>171</v>
      </c>
      <c r="D54" s="112" vm="47">
        <v>3.3125</v>
      </c>
    </row>
    <row r="55" spans="2:4">
      <c r="C55" s="111" t="s">
        <v>172</v>
      </c>
      <c r="D55" s="112">
        <v>0.18583079288152377</v>
      </c>
    </row>
    <row r="56" spans="2:4">
      <c r="C56" s="111" t="s">
        <v>169</v>
      </c>
      <c r="D56" s="112" vm="48">
        <v>0.54420000000000002</v>
      </c>
    </row>
    <row r="57" spans="2:4">
      <c r="C57" s="111" t="s">
        <v>1284</v>
      </c>
      <c r="D57" s="112">
        <v>2.3949255999999997</v>
      </c>
    </row>
    <row r="58" spans="2:4">
      <c r="C58" s="111" t="s">
        <v>168</v>
      </c>
      <c r="D58" s="112" vm="49">
        <v>0.3851</v>
      </c>
    </row>
    <row r="59" spans="2:4">
      <c r="C59" s="111" t="s">
        <v>161</v>
      </c>
      <c r="D59" s="112" vm="50">
        <v>3.5659999999999998</v>
      </c>
    </row>
    <row r="60" spans="2:4">
      <c r="C60" s="111" t="s">
        <v>175</v>
      </c>
      <c r="D60" s="112" vm="51">
        <v>0.252</v>
      </c>
    </row>
    <row r="61" spans="2:4">
      <c r="C61" s="111" t="s">
        <v>1285</v>
      </c>
      <c r="D61" s="112" vm="52">
        <v>0.41880000000000001</v>
      </c>
    </row>
    <row r="62" spans="2:4">
      <c r="C62" s="111" t="s">
        <v>1286</v>
      </c>
      <c r="D62" s="112">
        <v>5.6414499443923252E-2</v>
      </c>
    </row>
    <row r="63" spans="2:4">
      <c r="C63" s="111" t="s">
        <v>162</v>
      </c>
      <c r="D63" s="112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177</v>
      </c>
      <c r="C1" s="80" t="s" vm="1">
        <v>248</v>
      </c>
    </row>
    <row r="2" spans="2:60">
      <c r="B2" s="58" t="s">
        <v>176</v>
      </c>
      <c r="C2" s="80" t="s">
        <v>249</v>
      </c>
    </row>
    <row r="3" spans="2:60">
      <c r="B3" s="58" t="s">
        <v>178</v>
      </c>
      <c r="C3" s="80" t="s">
        <v>250</v>
      </c>
    </row>
    <row r="4" spans="2:60">
      <c r="B4" s="58" t="s">
        <v>179</v>
      </c>
      <c r="C4" s="80">
        <v>2148</v>
      </c>
    </row>
    <row r="6" spans="2:60" ht="26.25" customHeight="1">
      <c r="B6" s="153" t="s">
        <v>207</v>
      </c>
      <c r="C6" s="154"/>
      <c r="D6" s="154"/>
      <c r="E6" s="154"/>
      <c r="F6" s="154"/>
      <c r="G6" s="154"/>
      <c r="H6" s="154"/>
      <c r="I6" s="154"/>
      <c r="J6" s="154"/>
      <c r="K6" s="154"/>
      <c r="L6" s="155"/>
    </row>
    <row r="7" spans="2:60" ht="26.25" customHeight="1">
      <c r="B7" s="153" t="s">
        <v>88</v>
      </c>
      <c r="C7" s="154"/>
      <c r="D7" s="154"/>
      <c r="E7" s="154"/>
      <c r="F7" s="154"/>
      <c r="G7" s="154"/>
      <c r="H7" s="154"/>
      <c r="I7" s="154"/>
      <c r="J7" s="154"/>
      <c r="K7" s="154"/>
      <c r="L7" s="155"/>
      <c r="BH7" s="3"/>
    </row>
    <row r="8" spans="2:60" s="3" customFormat="1" ht="78.75">
      <c r="B8" s="23" t="s">
        <v>113</v>
      </c>
      <c r="C8" s="31" t="s">
        <v>42</v>
      </c>
      <c r="D8" s="31" t="s">
        <v>117</v>
      </c>
      <c r="E8" s="31" t="s">
        <v>59</v>
      </c>
      <c r="F8" s="31" t="s">
        <v>97</v>
      </c>
      <c r="G8" s="31" t="s">
        <v>231</v>
      </c>
      <c r="H8" s="31" t="s">
        <v>230</v>
      </c>
      <c r="I8" s="31" t="s">
        <v>56</v>
      </c>
      <c r="J8" s="31" t="s">
        <v>55</v>
      </c>
      <c r="K8" s="31" t="s">
        <v>180</v>
      </c>
      <c r="L8" s="31" t="s">
        <v>182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238</v>
      </c>
      <c r="H9" s="17"/>
      <c r="I9" s="17" t="s">
        <v>234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BC11" s="1"/>
      <c r="BD11" s="3"/>
      <c r="BE11" s="1"/>
      <c r="BG11" s="1"/>
    </row>
    <row r="12" spans="2:60" s="4" customFormat="1" ht="18" customHeight="1">
      <c r="B12" s="101" t="s">
        <v>247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BC12" s="1"/>
      <c r="BD12" s="3"/>
      <c r="BE12" s="1"/>
      <c r="BG12" s="1"/>
    </row>
    <row r="13" spans="2:60">
      <c r="B13" s="101" t="s">
        <v>109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BD13" s="3"/>
    </row>
    <row r="14" spans="2:60" ht="20.25">
      <c r="B14" s="101" t="s">
        <v>229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BD14" s="4"/>
    </row>
    <row r="15" spans="2:60">
      <c r="B15" s="101" t="s">
        <v>237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6" spans="2:60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</row>
    <row r="17" spans="2:5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8" spans="2:56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</row>
    <row r="19" spans="2:56" ht="20.25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BC19" s="4"/>
    </row>
    <row r="20" spans="2:56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BD20" s="3"/>
    </row>
    <row r="21" spans="2:56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</row>
    <row r="22" spans="2:56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2:5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2:5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2:5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2:5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2:5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2:5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5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5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5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5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D1:AF1048576 AH1:XFD1048576 AG1:AG19 B1:B11 B13:B19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8" t="s">
        <v>177</v>
      </c>
      <c r="C1" s="80" t="s" vm="1">
        <v>248</v>
      </c>
    </row>
    <row r="2" spans="2:61">
      <c r="B2" s="58" t="s">
        <v>176</v>
      </c>
      <c r="C2" s="80" t="s">
        <v>249</v>
      </c>
    </row>
    <row r="3" spans="2:61">
      <c r="B3" s="58" t="s">
        <v>178</v>
      </c>
      <c r="C3" s="80" t="s">
        <v>250</v>
      </c>
    </row>
    <row r="4" spans="2:61">
      <c r="B4" s="58" t="s">
        <v>179</v>
      </c>
      <c r="C4" s="80">
        <v>2148</v>
      </c>
    </row>
    <row r="6" spans="2:61" ht="26.25" customHeight="1">
      <c r="B6" s="153" t="s">
        <v>207</v>
      </c>
      <c r="C6" s="154"/>
      <c r="D6" s="154"/>
      <c r="E6" s="154"/>
      <c r="F6" s="154"/>
      <c r="G6" s="154"/>
      <c r="H6" s="154"/>
      <c r="I6" s="154"/>
      <c r="J6" s="154"/>
      <c r="K6" s="154"/>
      <c r="L6" s="155"/>
    </row>
    <row r="7" spans="2:61" ht="26.25" customHeight="1">
      <c r="B7" s="153" t="s">
        <v>89</v>
      </c>
      <c r="C7" s="154"/>
      <c r="D7" s="154"/>
      <c r="E7" s="154"/>
      <c r="F7" s="154"/>
      <c r="G7" s="154"/>
      <c r="H7" s="154"/>
      <c r="I7" s="154"/>
      <c r="J7" s="154"/>
      <c r="K7" s="154"/>
      <c r="L7" s="155"/>
      <c r="BI7" s="3"/>
    </row>
    <row r="8" spans="2:61" s="3" customFormat="1" ht="78.75">
      <c r="B8" s="23" t="s">
        <v>113</v>
      </c>
      <c r="C8" s="31" t="s">
        <v>42</v>
      </c>
      <c r="D8" s="31" t="s">
        <v>117</v>
      </c>
      <c r="E8" s="31" t="s">
        <v>59</v>
      </c>
      <c r="F8" s="31" t="s">
        <v>97</v>
      </c>
      <c r="G8" s="31" t="s">
        <v>231</v>
      </c>
      <c r="H8" s="31" t="s">
        <v>230</v>
      </c>
      <c r="I8" s="31" t="s">
        <v>56</v>
      </c>
      <c r="J8" s="31" t="s">
        <v>55</v>
      </c>
      <c r="K8" s="31" t="s">
        <v>180</v>
      </c>
      <c r="L8" s="32" t="s">
        <v>182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238</v>
      </c>
      <c r="H9" s="17"/>
      <c r="I9" s="17" t="s">
        <v>234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BD11" s="1"/>
      <c r="BE11" s="3"/>
      <c r="BF11" s="1"/>
      <c r="BH11" s="1"/>
    </row>
    <row r="12" spans="2:61">
      <c r="B12" s="101" t="s">
        <v>247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BE12" s="3"/>
    </row>
    <row r="13" spans="2:61" ht="20.25">
      <c r="B13" s="101" t="s">
        <v>109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BE13" s="4"/>
    </row>
    <row r="14" spans="2:61">
      <c r="B14" s="101" t="s">
        <v>229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2:61">
      <c r="B15" s="101" t="s">
        <v>237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6" spans="2:61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</row>
    <row r="17" spans="2:5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8" spans="2:56" ht="20.25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BD18" s="4"/>
    </row>
    <row r="19" spans="2:56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</row>
    <row r="20" spans="2:56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</row>
    <row r="21" spans="2:56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BD21" s="3"/>
    </row>
    <row r="22" spans="2:56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2:5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2:5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2:5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2:5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2:5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2:5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5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5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5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5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8" t="s">
        <v>177</v>
      </c>
      <c r="C1" s="80" t="s" vm="1">
        <v>248</v>
      </c>
    </row>
    <row r="2" spans="1:60">
      <c r="B2" s="58" t="s">
        <v>176</v>
      </c>
      <c r="C2" s="80" t="s">
        <v>249</v>
      </c>
    </row>
    <row r="3" spans="1:60">
      <c r="B3" s="58" t="s">
        <v>178</v>
      </c>
      <c r="C3" s="80" t="s">
        <v>250</v>
      </c>
    </row>
    <row r="4" spans="1:60">
      <c r="B4" s="58" t="s">
        <v>179</v>
      </c>
      <c r="C4" s="80">
        <v>2148</v>
      </c>
    </row>
    <row r="6" spans="1:60" ht="26.25" customHeight="1">
      <c r="B6" s="153" t="s">
        <v>207</v>
      </c>
      <c r="C6" s="154"/>
      <c r="D6" s="154"/>
      <c r="E6" s="154"/>
      <c r="F6" s="154"/>
      <c r="G6" s="154"/>
      <c r="H6" s="154"/>
      <c r="I6" s="154"/>
      <c r="J6" s="154"/>
      <c r="K6" s="155"/>
      <c r="BD6" s="1" t="s">
        <v>118</v>
      </c>
      <c r="BF6" s="1" t="s">
        <v>185</v>
      </c>
      <c r="BH6" s="3" t="s">
        <v>162</v>
      </c>
    </row>
    <row r="7" spans="1:60" ht="26.25" customHeight="1">
      <c r="B7" s="153" t="s">
        <v>90</v>
      </c>
      <c r="C7" s="154"/>
      <c r="D7" s="154"/>
      <c r="E7" s="154"/>
      <c r="F7" s="154"/>
      <c r="G7" s="154"/>
      <c r="H7" s="154"/>
      <c r="I7" s="154"/>
      <c r="J7" s="154"/>
      <c r="K7" s="155"/>
      <c r="BD7" s="3" t="s">
        <v>120</v>
      </c>
      <c r="BF7" s="1" t="s">
        <v>140</v>
      </c>
      <c r="BH7" s="3" t="s">
        <v>161</v>
      </c>
    </row>
    <row r="8" spans="1:60" s="3" customFormat="1" ht="78.75">
      <c r="A8" s="2"/>
      <c r="B8" s="23" t="s">
        <v>113</v>
      </c>
      <c r="C8" s="31" t="s">
        <v>42</v>
      </c>
      <c r="D8" s="31" t="s">
        <v>117</v>
      </c>
      <c r="E8" s="31" t="s">
        <v>59</v>
      </c>
      <c r="F8" s="31" t="s">
        <v>97</v>
      </c>
      <c r="G8" s="31" t="s">
        <v>231</v>
      </c>
      <c r="H8" s="31" t="s">
        <v>230</v>
      </c>
      <c r="I8" s="31" t="s">
        <v>56</v>
      </c>
      <c r="J8" s="31" t="s">
        <v>180</v>
      </c>
      <c r="K8" s="31" t="s">
        <v>182</v>
      </c>
      <c r="BC8" s="1" t="s">
        <v>133</v>
      </c>
      <c r="BD8" s="1" t="s">
        <v>134</v>
      </c>
      <c r="BE8" s="1" t="s">
        <v>141</v>
      </c>
      <c r="BG8" s="4" t="s">
        <v>163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238</v>
      </c>
      <c r="H9" s="17"/>
      <c r="I9" s="17" t="s">
        <v>234</v>
      </c>
      <c r="J9" s="33" t="s">
        <v>20</v>
      </c>
      <c r="K9" s="59" t="s">
        <v>20</v>
      </c>
      <c r="BC9" s="1" t="s">
        <v>130</v>
      </c>
      <c r="BE9" s="1" t="s">
        <v>142</v>
      </c>
      <c r="BG9" s="4" t="s">
        <v>164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60" t="s">
        <v>6</v>
      </c>
      <c r="J10" s="60" t="s">
        <v>7</v>
      </c>
      <c r="K10" s="60" t="s">
        <v>8</v>
      </c>
      <c r="L10" s="3"/>
      <c r="M10" s="3"/>
      <c r="N10" s="3"/>
      <c r="O10" s="3"/>
      <c r="BC10" s="1" t="s">
        <v>126</v>
      </c>
      <c r="BD10" s="3"/>
      <c r="BE10" s="1" t="s">
        <v>186</v>
      </c>
      <c r="BG10" s="1" t="s">
        <v>170</v>
      </c>
    </row>
    <row r="11" spans="1:60" s="4" customFormat="1" ht="18" customHeight="1">
      <c r="A11" s="2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3"/>
      <c r="M11" s="3"/>
      <c r="N11" s="3"/>
      <c r="O11" s="3"/>
      <c r="BC11" s="1" t="s">
        <v>125</v>
      </c>
      <c r="BD11" s="3"/>
      <c r="BE11" s="1" t="s">
        <v>143</v>
      </c>
      <c r="BG11" s="1" t="s">
        <v>165</v>
      </c>
    </row>
    <row r="12" spans="1:60" ht="20.25">
      <c r="B12" s="101" t="s">
        <v>247</v>
      </c>
      <c r="C12" s="103"/>
      <c r="D12" s="103"/>
      <c r="E12" s="103"/>
      <c r="F12" s="103"/>
      <c r="G12" s="103"/>
      <c r="H12" s="103"/>
      <c r="I12" s="103"/>
      <c r="J12" s="103"/>
      <c r="K12" s="103"/>
      <c r="P12" s="1"/>
      <c r="BC12" s="1" t="s">
        <v>123</v>
      </c>
      <c r="BD12" s="4"/>
      <c r="BE12" s="1" t="s">
        <v>144</v>
      </c>
      <c r="BG12" s="1" t="s">
        <v>166</v>
      </c>
    </row>
    <row r="13" spans="1:60">
      <c r="B13" s="101" t="s">
        <v>109</v>
      </c>
      <c r="C13" s="103"/>
      <c r="D13" s="103"/>
      <c r="E13" s="103"/>
      <c r="F13" s="103"/>
      <c r="G13" s="103"/>
      <c r="H13" s="103"/>
      <c r="I13" s="103"/>
      <c r="J13" s="103"/>
      <c r="K13" s="103"/>
      <c r="P13" s="1"/>
      <c r="BC13" s="1" t="s">
        <v>127</v>
      </c>
      <c r="BE13" s="1" t="s">
        <v>145</v>
      </c>
      <c r="BG13" s="1" t="s">
        <v>167</v>
      </c>
    </row>
    <row r="14" spans="1:60">
      <c r="B14" s="101" t="s">
        <v>229</v>
      </c>
      <c r="C14" s="103"/>
      <c r="D14" s="103"/>
      <c r="E14" s="103"/>
      <c r="F14" s="103"/>
      <c r="G14" s="103"/>
      <c r="H14" s="103"/>
      <c r="I14" s="103"/>
      <c r="J14" s="103"/>
      <c r="K14" s="103"/>
      <c r="P14" s="1"/>
      <c r="BC14" s="1" t="s">
        <v>124</v>
      </c>
      <c r="BE14" s="1" t="s">
        <v>146</v>
      </c>
      <c r="BG14" s="1" t="s">
        <v>169</v>
      </c>
    </row>
    <row r="15" spans="1:60">
      <c r="B15" s="101" t="s">
        <v>237</v>
      </c>
      <c r="C15" s="103"/>
      <c r="D15" s="103"/>
      <c r="E15" s="103"/>
      <c r="F15" s="103"/>
      <c r="G15" s="103"/>
      <c r="H15" s="103"/>
      <c r="I15" s="103"/>
      <c r="J15" s="103"/>
      <c r="K15" s="103"/>
      <c r="P15" s="1"/>
      <c r="BC15" s="1" t="s">
        <v>135</v>
      </c>
      <c r="BE15" s="1" t="s">
        <v>187</v>
      </c>
      <c r="BG15" s="1" t="s">
        <v>171</v>
      </c>
    </row>
    <row r="16" spans="1:60" ht="20.2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P16" s="1"/>
      <c r="BC16" s="4" t="s">
        <v>121</v>
      </c>
      <c r="BD16" s="1" t="s">
        <v>136</v>
      </c>
      <c r="BE16" s="1" t="s">
        <v>147</v>
      </c>
      <c r="BG16" s="1" t="s">
        <v>172</v>
      </c>
    </row>
    <row r="17" spans="2:60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P17" s="1"/>
      <c r="BC17" s="1" t="s">
        <v>131</v>
      </c>
      <c r="BE17" s="1" t="s">
        <v>148</v>
      </c>
      <c r="BG17" s="1" t="s">
        <v>173</v>
      </c>
    </row>
    <row r="18" spans="2:60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BD18" s="1" t="s">
        <v>119</v>
      </c>
      <c r="BF18" s="1" t="s">
        <v>149</v>
      </c>
      <c r="BH18" s="1" t="s">
        <v>29</v>
      </c>
    </row>
    <row r="19" spans="2:60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BD19" s="1" t="s">
        <v>132</v>
      </c>
      <c r="BF19" s="1" t="s">
        <v>150</v>
      </c>
    </row>
    <row r="20" spans="2:60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BD20" s="1" t="s">
        <v>137</v>
      </c>
      <c r="BF20" s="1" t="s">
        <v>151</v>
      </c>
    </row>
    <row r="21" spans="2:60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BD21" s="1" t="s">
        <v>122</v>
      </c>
      <c r="BE21" s="1" t="s">
        <v>138</v>
      </c>
      <c r="BF21" s="1" t="s">
        <v>152</v>
      </c>
    </row>
    <row r="22" spans="2:60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BD22" s="1" t="s">
        <v>128</v>
      </c>
      <c r="BF22" s="1" t="s">
        <v>153</v>
      </c>
    </row>
    <row r="23" spans="2:60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BD23" s="1" t="s">
        <v>29</v>
      </c>
      <c r="BE23" s="1" t="s">
        <v>129</v>
      </c>
      <c r="BF23" s="1" t="s">
        <v>188</v>
      </c>
    </row>
    <row r="24" spans="2:60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BF24" s="1" t="s">
        <v>191</v>
      </c>
    </row>
    <row r="25" spans="2:60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BF25" s="1" t="s">
        <v>154</v>
      </c>
    </row>
    <row r="26" spans="2:60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BF26" s="1" t="s">
        <v>155</v>
      </c>
    </row>
    <row r="27" spans="2:60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BF27" s="1" t="s">
        <v>190</v>
      </c>
    </row>
    <row r="28" spans="2:60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BF28" s="1" t="s">
        <v>156</v>
      </c>
    </row>
    <row r="29" spans="2:60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BF29" s="1" t="s">
        <v>157</v>
      </c>
    </row>
    <row r="30" spans="2:60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BF30" s="1" t="s">
        <v>189</v>
      </c>
    </row>
    <row r="31" spans="2:60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BF31" s="1" t="s">
        <v>29</v>
      </c>
    </row>
    <row r="32" spans="2:60">
      <c r="B32" s="103"/>
      <c r="C32" s="103"/>
      <c r="D32" s="103"/>
      <c r="E32" s="103"/>
      <c r="F32" s="103"/>
      <c r="G32" s="103"/>
      <c r="H32" s="103"/>
      <c r="I32" s="103"/>
      <c r="J32" s="103"/>
      <c r="K32" s="103"/>
    </row>
    <row r="33" spans="2:11">
      <c r="B33" s="103"/>
      <c r="C33" s="103"/>
      <c r="D33" s="103"/>
      <c r="E33" s="103"/>
      <c r="F33" s="103"/>
      <c r="G33" s="103"/>
      <c r="H33" s="103"/>
      <c r="I33" s="103"/>
      <c r="J33" s="103"/>
      <c r="K33" s="103"/>
    </row>
    <row r="34" spans="2:11">
      <c r="B34" s="103"/>
      <c r="C34" s="103"/>
      <c r="D34" s="103"/>
      <c r="E34" s="103"/>
      <c r="F34" s="103"/>
      <c r="G34" s="103"/>
      <c r="H34" s="103"/>
      <c r="I34" s="103"/>
      <c r="J34" s="103"/>
      <c r="K34" s="103"/>
    </row>
    <row r="35" spans="2:11"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2:11">
      <c r="B36" s="103"/>
      <c r="C36" s="103"/>
      <c r="D36" s="103"/>
      <c r="E36" s="103"/>
      <c r="F36" s="103"/>
      <c r="G36" s="103"/>
      <c r="H36" s="103"/>
      <c r="I36" s="103"/>
      <c r="J36" s="103"/>
      <c r="K36" s="103"/>
    </row>
    <row r="37" spans="2:11">
      <c r="B37" s="103"/>
      <c r="C37" s="103"/>
      <c r="D37" s="103"/>
      <c r="E37" s="103"/>
      <c r="F37" s="103"/>
      <c r="G37" s="103"/>
      <c r="H37" s="103"/>
      <c r="I37" s="103"/>
      <c r="J37" s="103"/>
      <c r="K37" s="103"/>
    </row>
    <row r="38" spans="2:11"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11"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11"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11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11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11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11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11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11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11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11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</row>
    <row r="111" spans="2:11">
      <c r="C111" s="3"/>
      <c r="D111" s="3"/>
      <c r="E111" s="3"/>
      <c r="F111" s="3"/>
      <c r="G111" s="3"/>
      <c r="H111" s="3"/>
    </row>
    <row r="112" spans="2:11">
      <c r="C112" s="3"/>
      <c r="D112" s="3"/>
      <c r="E112" s="3"/>
      <c r="F112" s="3"/>
      <c r="G112" s="3"/>
      <c r="H112" s="3"/>
    </row>
    <row r="113" spans="3:8">
      <c r="C113" s="3"/>
      <c r="D113" s="3"/>
      <c r="E113" s="3"/>
      <c r="F113" s="3"/>
      <c r="G113" s="3"/>
      <c r="H113" s="3"/>
    </row>
    <row r="114" spans="3:8">
      <c r="C114" s="3"/>
      <c r="D114" s="3"/>
      <c r="E114" s="3"/>
      <c r="F114" s="3"/>
      <c r="G114" s="3"/>
      <c r="H114" s="3"/>
    </row>
    <row r="115" spans="3:8">
      <c r="C115" s="3"/>
      <c r="D115" s="3"/>
      <c r="E115" s="3"/>
      <c r="F115" s="3"/>
      <c r="G115" s="3"/>
      <c r="H115" s="3"/>
    </row>
    <row r="116" spans="3:8">
      <c r="C116" s="3"/>
      <c r="D116" s="3"/>
      <c r="E116" s="3"/>
      <c r="F116" s="3"/>
      <c r="G116" s="3"/>
      <c r="H116" s="3"/>
    </row>
    <row r="117" spans="3:8">
      <c r="C117" s="3"/>
      <c r="D117" s="3"/>
      <c r="E117" s="3"/>
      <c r="F117" s="3"/>
      <c r="G117" s="3"/>
      <c r="H117" s="3"/>
    </row>
    <row r="118" spans="3:8">
      <c r="C118" s="3"/>
      <c r="D118" s="3"/>
      <c r="E118" s="3"/>
      <c r="F118" s="3"/>
      <c r="G118" s="3"/>
      <c r="H118" s="3"/>
    </row>
    <row r="119" spans="3:8">
      <c r="C119" s="3"/>
      <c r="D119" s="3"/>
      <c r="E119" s="3"/>
      <c r="F119" s="3"/>
      <c r="G119" s="3"/>
      <c r="H119" s="3"/>
    </row>
    <row r="120" spans="3:8">
      <c r="C120" s="3"/>
      <c r="D120" s="3"/>
      <c r="E120" s="3"/>
      <c r="F120" s="3"/>
      <c r="G120" s="3"/>
      <c r="H120" s="3"/>
    </row>
    <row r="121" spans="3:8">
      <c r="C121" s="3"/>
      <c r="D121" s="3"/>
      <c r="E121" s="3"/>
      <c r="F121" s="3"/>
      <c r="G121" s="3"/>
      <c r="H121" s="3"/>
    </row>
    <row r="122" spans="3:8">
      <c r="C122" s="3"/>
      <c r="D122" s="3"/>
      <c r="E122" s="3"/>
      <c r="F122" s="3"/>
      <c r="G122" s="3"/>
      <c r="H122" s="3"/>
    </row>
    <row r="123" spans="3:8">
      <c r="C123" s="3"/>
      <c r="D123" s="3"/>
      <c r="E123" s="3"/>
      <c r="F123" s="3"/>
      <c r="G123" s="3"/>
      <c r="H123" s="3"/>
    </row>
    <row r="124" spans="3:8">
      <c r="C124" s="3"/>
      <c r="D124" s="3"/>
      <c r="E124" s="3"/>
      <c r="F124" s="3"/>
      <c r="G124" s="3"/>
      <c r="H124" s="3"/>
    </row>
    <row r="125" spans="3:8">
      <c r="C125" s="3"/>
      <c r="D125" s="3"/>
      <c r="E125" s="3"/>
      <c r="F125" s="3"/>
      <c r="G125" s="3"/>
      <c r="H125" s="3"/>
    </row>
    <row r="126" spans="3:8">
      <c r="C126" s="3"/>
      <c r="D126" s="3"/>
      <c r="E126" s="3"/>
      <c r="F126" s="3"/>
      <c r="G126" s="3"/>
      <c r="H126" s="3"/>
    </row>
    <row r="127" spans="3:8">
      <c r="C127" s="3"/>
      <c r="D127" s="3"/>
      <c r="E127" s="3"/>
      <c r="F127" s="3"/>
      <c r="G127" s="3"/>
      <c r="H127" s="3"/>
    </row>
    <row r="128" spans="3:8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8" t="s">
        <v>177</v>
      </c>
      <c r="C1" s="80" t="s" vm="1">
        <v>248</v>
      </c>
    </row>
    <row r="2" spans="2:81">
      <c r="B2" s="58" t="s">
        <v>176</v>
      </c>
      <c r="C2" s="80" t="s">
        <v>249</v>
      </c>
    </row>
    <row r="3" spans="2:81">
      <c r="B3" s="58" t="s">
        <v>178</v>
      </c>
      <c r="C3" s="80" t="s">
        <v>250</v>
      </c>
      <c r="E3" s="2"/>
    </row>
    <row r="4" spans="2:81">
      <c r="B4" s="58" t="s">
        <v>179</v>
      </c>
      <c r="C4" s="80">
        <v>2148</v>
      </c>
    </row>
    <row r="6" spans="2:81" ht="26.25" customHeight="1">
      <c r="B6" s="153" t="s">
        <v>207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5"/>
    </row>
    <row r="7" spans="2:81" ht="26.25" customHeight="1">
      <c r="B7" s="153" t="s">
        <v>91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5"/>
    </row>
    <row r="8" spans="2:81" s="3" customFormat="1" ht="47.25">
      <c r="B8" s="23" t="s">
        <v>113</v>
      </c>
      <c r="C8" s="31" t="s">
        <v>42</v>
      </c>
      <c r="D8" s="14" t="s">
        <v>46</v>
      </c>
      <c r="E8" s="31" t="s">
        <v>15</v>
      </c>
      <c r="F8" s="31" t="s">
        <v>60</v>
      </c>
      <c r="G8" s="31" t="s">
        <v>98</v>
      </c>
      <c r="H8" s="31" t="s">
        <v>18</v>
      </c>
      <c r="I8" s="31" t="s">
        <v>97</v>
      </c>
      <c r="J8" s="31" t="s">
        <v>17</v>
      </c>
      <c r="K8" s="31" t="s">
        <v>19</v>
      </c>
      <c r="L8" s="31" t="s">
        <v>231</v>
      </c>
      <c r="M8" s="31" t="s">
        <v>230</v>
      </c>
      <c r="N8" s="31" t="s">
        <v>56</v>
      </c>
      <c r="O8" s="31" t="s">
        <v>55</v>
      </c>
      <c r="P8" s="31" t="s">
        <v>180</v>
      </c>
      <c r="Q8" s="32" t="s">
        <v>182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238</v>
      </c>
      <c r="M9" s="33"/>
      <c r="N9" s="33" t="s">
        <v>234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110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101" t="s">
        <v>247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</row>
    <row r="13" spans="2:81">
      <c r="B13" s="101" t="s">
        <v>109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</row>
    <row r="14" spans="2:81">
      <c r="B14" s="101" t="s">
        <v>229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</row>
    <row r="15" spans="2:81">
      <c r="B15" s="101" t="s">
        <v>237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</row>
    <row r="16" spans="2:81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</row>
    <row r="17" spans="2:17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</row>
    <row r="18" spans="2:17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</row>
    <row r="19" spans="2:17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</row>
    <row r="20" spans="2:17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</row>
    <row r="21" spans="2:17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</row>
    <row r="22" spans="2:17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</row>
    <row r="23" spans="2:17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2:17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2:17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2:17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2:17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2:17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2:17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2:17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2:17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2:17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2:17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2:17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2:17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2:17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</row>
    <row r="37" spans="2:17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2:17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2:17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</row>
    <row r="40" spans="2:17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</row>
    <row r="41" spans="2:17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2:17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2:17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</row>
    <row r="44" spans="2:17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2:17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2:17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2:17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</row>
    <row r="48" spans="2:17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2:17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2:17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2:17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</row>
    <row r="52" spans="2:17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</row>
    <row r="53" spans="2:17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2:17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2:17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2:17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</row>
    <row r="57" spans="2:17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</row>
    <row r="58" spans="2:17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</row>
    <row r="59" spans="2:17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2:17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</row>
    <row r="61" spans="2:17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</row>
    <row r="62" spans="2:17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</row>
    <row r="63" spans="2:17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</row>
    <row r="64" spans="2:17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</row>
    <row r="65" spans="2:17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</row>
    <row r="66" spans="2:17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</row>
    <row r="67" spans="2:17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2:17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</row>
    <row r="69" spans="2:17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</row>
    <row r="70" spans="2:17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</row>
    <row r="71" spans="2:17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</row>
    <row r="72" spans="2:17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</row>
    <row r="73" spans="2:17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</row>
    <row r="74" spans="2:17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</row>
    <row r="75" spans="2:17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2:17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</row>
    <row r="77" spans="2:17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</row>
    <row r="78" spans="2:17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2:17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</row>
    <row r="80" spans="2:17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</row>
    <row r="81" spans="2:17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</row>
    <row r="82" spans="2:17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</row>
    <row r="83" spans="2:17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</row>
    <row r="84" spans="2:17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</row>
    <row r="85" spans="2:17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</row>
    <row r="86" spans="2:17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</row>
    <row r="87" spans="2:17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</row>
    <row r="88" spans="2:17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</row>
    <row r="89" spans="2:17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</row>
    <row r="90" spans="2:17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2:17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2:17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</row>
    <row r="93" spans="2:17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</row>
    <row r="94" spans="2:17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</row>
    <row r="95" spans="2:17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</row>
    <row r="96" spans="2:17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</row>
    <row r="97" spans="2:17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</row>
    <row r="98" spans="2:17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</row>
    <row r="99" spans="2:17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</row>
    <row r="100" spans="2:17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</row>
    <row r="101" spans="2:17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2:17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</row>
    <row r="103" spans="2:17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</row>
    <row r="104" spans="2:17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</row>
    <row r="105" spans="2:17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</row>
    <row r="106" spans="2:17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</row>
    <row r="107" spans="2:17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</row>
    <row r="108" spans="2:17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</row>
    <row r="109" spans="2:17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</row>
    <row r="110" spans="2:17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1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8" t="s">
        <v>177</v>
      </c>
      <c r="C1" s="80" t="s" vm="1">
        <v>248</v>
      </c>
    </row>
    <row r="2" spans="2:72">
      <c r="B2" s="58" t="s">
        <v>176</v>
      </c>
      <c r="C2" s="80" t="s">
        <v>249</v>
      </c>
    </row>
    <row r="3" spans="2:72">
      <c r="B3" s="58" t="s">
        <v>178</v>
      </c>
      <c r="C3" s="80" t="s">
        <v>250</v>
      </c>
    </row>
    <row r="4" spans="2:72">
      <c r="B4" s="58" t="s">
        <v>179</v>
      </c>
      <c r="C4" s="80">
        <v>2148</v>
      </c>
    </row>
    <row r="6" spans="2:72" ht="26.25" customHeight="1">
      <c r="B6" s="153" t="s">
        <v>208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5"/>
    </row>
    <row r="7" spans="2:72" ht="26.25" customHeight="1">
      <c r="B7" s="153" t="s">
        <v>82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5"/>
    </row>
    <row r="8" spans="2:72" s="3" customFormat="1" ht="78.75">
      <c r="B8" s="23" t="s">
        <v>113</v>
      </c>
      <c r="C8" s="31" t="s">
        <v>42</v>
      </c>
      <c r="D8" s="31" t="s">
        <v>15</v>
      </c>
      <c r="E8" s="31" t="s">
        <v>60</v>
      </c>
      <c r="F8" s="31" t="s">
        <v>98</v>
      </c>
      <c r="G8" s="31" t="s">
        <v>18</v>
      </c>
      <c r="H8" s="31" t="s">
        <v>97</v>
      </c>
      <c r="I8" s="31" t="s">
        <v>17</v>
      </c>
      <c r="J8" s="31" t="s">
        <v>19</v>
      </c>
      <c r="K8" s="31" t="s">
        <v>231</v>
      </c>
      <c r="L8" s="31" t="s">
        <v>230</v>
      </c>
      <c r="M8" s="31" t="s">
        <v>106</v>
      </c>
      <c r="N8" s="31" t="s">
        <v>55</v>
      </c>
      <c r="O8" s="31" t="s">
        <v>180</v>
      </c>
      <c r="P8" s="32" t="s">
        <v>182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238</v>
      </c>
      <c r="L9" s="33"/>
      <c r="M9" s="33" t="s">
        <v>234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101" t="s">
        <v>109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2:72">
      <c r="B13" s="101" t="s">
        <v>229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2:72">
      <c r="B14" s="101" t="s">
        <v>237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2:72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2:72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2:1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</row>
    <row r="18" spans="2:16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</row>
    <row r="19" spans="2:16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</row>
    <row r="20" spans="2:16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</row>
    <row r="21" spans="2:16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</row>
    <row r="22" spans="2:16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</row>
    <row r="23" spans="2:1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</row>
    <row r="24" spans="2:1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</row>
    <row r="25" spans="2:1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</row>
    <row r="26" spans="2:1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2:1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2:1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2:1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2:1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2:1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</row>
    <row r="32" spans="2:1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</row>
    <row r="35" spans="2:16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</row>
    <row r="36" spans="2:16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</row>
    <row r="37" spans="2:16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</row>
    <row r="38" spans="2:16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</row>
    <row r="39" spans="2:16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</row>
    <row r="40" spans="2:16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  <row r="41" spans="2:16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</row>
    <row r="42" spans="2:16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</row>
    <row r="43" spans="2:16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</row>
    <row r="44" spans="2:16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  <row r="45" spans="2:16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</row>
    <row r="46" spans="2:16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2:16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2:16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2:16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0" spans="2:16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</row>
    <row r="51" spans="2:16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2" spans="2:16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</row>
    <row r="53" spans="2:16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2:16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  <row r="55" spans="2:16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</row>
    <row r="56" spans="2:16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</row>
    <row r="57" spans="2:16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</row>
    <row r="58" spans="2:16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2:16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</row>
    <row r="60" spans="2:16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</row>
    <row r="61" spans="2:16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</row>
    <row r="62" spans="2:16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</row>
    <row r="63" spans="2:16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</row>
    <row r="64" spans="2:16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</row>
    <row r="65" spans="2:16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2:16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</row>
    <row r="67" spans="2:16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</row>
    <row r="68" spans="2:16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</row>
    <row r="69" spans="2:16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</row>
    <row r="70" spans="2:16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</row>
    <row r="71" spans="2:16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</row>
    <row r="72" spans="2:16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</row>
    <row r="73" spans="2:16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2:16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2:16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</row>
    <row r="76" spans="2:16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</row>
    <row r="77" spans="2:16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</row>
    <row r="78" spans="2:16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</row>
    <row r="79" spans="2:16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</row>
    <row r="80" spans="2:16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</row>
    <row r="81" spans="2:16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</row>
    <row r="82" spans="2:16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</row>
    <row r="83" spans="2:16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</row>
    <row r="84" spans="2:16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</row>
    <row r="85" spans="2:16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</row>
    <row r="86" spans="2:16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</row>
    <row r="87" spans="2:16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</row>
    <row r="88" spans="2:16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</row>
    <row r="89" spans="2:16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</row>
    <row r="90" spans="2:16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</row>
    <row r="91" spans="2:16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</row>
    <row r="92" spans="2:16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</row>
    <row r="93" spans="2:16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</row>
    <row r="94" spans="2:16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</row>
    <row r="95" spans="2:16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</row>
    <row r="96" spans="2:16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</row>
    <row r="97" spans="2:16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</row>
    <row r="98" spans="2:16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</row>
    <row r="99" spans="2:16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</row>
    <row r="100" spans="2:16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</row>
    <row r="101" spans="2:16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</row>
    <row r="102" spans="2:16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</row>
    <row r="103" spans="2:16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</row>
    <row r="104" spans="2:16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</row>
    <row r="105" spans="2:16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</row>
    <row r="106" spans="2:16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</row>
    <row r="107" spans="2:16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</row>
    <row r="108" spans="2:16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</row>
    <row r="109" spans="2:16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</row>
    <row r="110" spans="2:16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8" t="s">
        <v>177</v>
      </c>
      <c r="C1" s="80" t="s" vm="1">
        <v>248</v>
      </c>
    </row>
    <row r="2" spans="2:65">
      <c r="B2" s="58" t="s">
        <v>176</v>
      </c>
      <c r="C2" s="80" t="s">
        <v>249</v>
      </c>
    </row>
    <row r="3" spans="2:65">
      <c r="B3" s="58" t="s">
        <v>178</v>
      </c>
      <c r="C3" s="80" t="s">
        <v>250</v>
      </c>
    </row>
    <row r="4" spans="2:65">
      <c r="B4" s="58" t="s">
        <v>179</v>
      </c>
      <c r="C4" s="80">
        <v>2148</v>
      </c>
    </row>
    <row r="6" spans="2:65" ht="26.25" customHeight="1">
      <c r="B6" s="153" t="s">
        <v>208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5"/>
    </row>
    <row r="7" spans="2:65" ht="26.25" customHeight="1">
      <c r="B7" s="153" t="s">
        <v>83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5"/>
    </row>
    <row r="8" spans="2:65" s="3" customFormat="1" ht="78.75">
      <c r="B8" s="23" t="s">
        <v>113</v>
      </c>
      <c r="C8" s="31" t="s">
        <v>42</v>
      </c>
      <c r="D8" s="31" t="s">
        <v>115</v>
      </c>
      <c r="E8" s="31" t="s">
        <v>114</v>
      </c>
      <c r="F8" s="31" t="s">
        <v>59</v>
      </c>
      <c r="G8" s="31" t="s">
        <v>15</v>
      </c>
      <c r="H8" s="31" t="s">
        <v>60</v>
      </c>
      <c r="I8" s="31" t="s">
        <v>98</v>
      </c>
      <c r="J8" s="31" t="s">
        <v>18</v>
      </c>
      <c r="K8" s="31" t="s">
        <v>97</v>
      </c>
      <c r="L8" s="31" t="s">
        <v>17</v>
      </c>
      <c r="M8" s="73" t="s">
        <v>19</v>
      </c>
      <c r="N8" s="31" t="s">
        <v>231</v>
      </c>
      <c r="O8" s="31" t="s">
        <v>230</v>
      </c>
      <c r="P8" s="31" t="s">
        <v>106</v>
      </c>
      <c r="Q8" s="31" t="s">
        <v>55</v>
      </c>
      <c r="R8" s="31" t="s">
        <v>180</v>
      </c>
      <c r="S8" s="32" t="s">
        <v>182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238</v>
      </c>
      <c r="O9" s="33"/>
      <c r="P9" s="33" t="s">
        <v>234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110</v>
      </c>
      <c r="R10" s="21" t="s">
        <v>111</v>
      </c>
      <c r="S10" s="21" t="s">
        <v>183</v>
      </c>
      <c r="T10" s="5"/>
      <c r="BJ10" s="1"/>
    </row>
    <row r="11" spans="2:65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5"/>
      <c r="BJ11" s="1"/>
      <c r="BM11" s="1"/>
    </row>
    <row r="12" spans="2:65" ht="20.25" customHeight="1">
      <c r="B12" s="101" t="s">
        <v>247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</row>
    <row r="13" spans="2:65">
      <c r="B13" s="101" t="s">
        <v>109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</row>
    <row r="14" spans="2:65">
      <c r="B14" s="101" t="s">
        <v>229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</row>
    <row r="15" spans="2:65">
      <c r="B15" s="101" t="s">
        <v>237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</row>
    <row r="16" spans="2:6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</row>
    <row r="17" spans="2:19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</row>
    <row r="18" spans="2:19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</row>
    <row r="19" spans="2:19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</row>
    <row r="20" spans="2:19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</row>
    <row r="21" spans="2:19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</row>
    <row r="22" spans="2:19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</row>
    <row r="23" spans="2:19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</row>
    <row r="24" spans="2:19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</row>
    <row r="25" spans="2:19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</row>
    <row r="26" spans="2:19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</row>
    <row r="27" spans="2:19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</row>
    <row r="28" spans="2:19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</row>
    <row r="29" spans="2:19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</row>
    <row r="30" spans="2:19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</row>
    <row r="31" spans="2:19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</row>
    <row r="32" spans="2:19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</row>
    <row r="33" spans="2:19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</row>
    <row r="34" spans="2:19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</row>
    <row r="35" spans="2:19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</row>
    <row r="36" spans="2:19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</row>
    <row r="37" spans="2:19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</row>
    <row r="38" spans="2:19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</row>
    <row r="39" spans="2:19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</row>
    <row r="40" spans="2:19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</row>
    <row r="41" spans="2:19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</row>
    <row r="42" spans="2:19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</row>
    <row r="43" spans="2:19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</row>
    <row r="44" spans="2:19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</row>
    <row r="45" spans="2:19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</row>
    <row r="46" spans="2:19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</row>
    <row r="47" spans="2:19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</row>
    <row r="48" spans="2:19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</row>
    <row r="49" spans="2:19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</row>
    <row r="50" spans="2:19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</row>
    <row r="51" spans="2:19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</row>
    <row r="52" spans="2:19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</row>
    <row r="53" spans="2:19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</row>
    <row r="54" spans="2:19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</row>
    <row r="55" spans="2:19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</row>
    <row r="56" spans="2:19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</row>
    <row r="57" spans="2:19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</row>
    <row r="58" spans="2:19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</row>
    <row r="59" spans="2:19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</row>
    <row r="60" spans="2:19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</row>
    <row r="61" spans="2:19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</row>
    <row r="62" spans="2:19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</row>
    <row r="63" spans="2:19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</row>
    <row r="64" spans="2:19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</row>
    <row r="65" spans="2:19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</row>
    <row r="66" spans="2:19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</row>
    <row r="67" spans="2:19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</row>
    <row r="68" spans="2:19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</row>
    <row r="69" spans="2:19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</row>
    <row r="70" spans="2:19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</row>
    <row r="71" spans="2:19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</row>
    <row r="72" spans="2:19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</row>
    <row r="73" spans="2:19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</row>
    <row r="74" spans="2:19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</row>
    <row r="75" spans="2:19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</row>
    <row r="76" spans="2:19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</row>
    <row r="77" spans="2:19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</row>
    <row r="78" spans="2:19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</row>
    <row r="79" spans="2:19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</row>
    <row r="80" spans="2:19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</row>
    <row r="81" spans="2:19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</row>
    <row r="82" spans="2:19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</row>
    <row r="83" spans="2:19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</row>
    <row r="84" spans="2:19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</row>
    <row r="85" spans="2:19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</row>
    <row r="86" spans="2:19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</row>
    <row r="87" spans="2:19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</row>
    <row r="88" spans="2:19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</row>
    <row r="89" spans="2:19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</row>
    <row r="90" spans="2:19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</row>
    <row r="91" spans="2:19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</row>
    <row r="92" spans="2:19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</row>
    <row r="93" spans="2:19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</row>
    <row r="94" spans="2:19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</row>
    <row r="95" spans="2:19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</row>
    <row r="96" spans="2:19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</row>
    <row r="97" spans="2:19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</row>
    <row r="98" spans="2:19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</row>
    <row r="99" spans="2:19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</row>
    <row r="100" spans="2:19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</row>
    <row r="101" spans="2:19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</row>
    <row r="102" spans="2:19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</row>
    <row r="103" spans="2:19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</row>
    <row r="104" spans="2:19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</row>
    <row r="105" spans="2:19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</row>
    <row r="106" spans="2:19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</row>
    <row r="107" spans="2:19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</row>
    <row r="108" spans="2:19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</row>
    <row r="109" spans="2:19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</row>
    <row r="110" spans="2:19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5"/>
      <c r="D398" s="1"/>
      <c r="E398" s="1"/>
      <c r="F398" s="1"/>
    </row>
    <row r="399" spans="2:6">
      <c r="B399" s="45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8" t="s">
        <v>177</v>
      </c>
      <c r="C1" s="80" t="s" vm="1">
        <v>248</v>
      </c>
    </row>
    <row r="2" spans="2:81">
      <c r="B2" s="58" t="s">
        <v>176</v>
      </c>
      <c r="C2" s="80" t="s">
        <v>249</v>
      </c>
    </row>
    <row r="3" spans="2:81">
      <c r="B3" s="58" t="s">
        <v>178</v>
      </c>
      <c r="C3" s="80" t="s">
        <v>250</v>
      </c>
    </row>
    <row r="4" spans="2:81">
      <c r="B4" s="58" t="s">
        <v>179</v>
      </c>
      <c r="C4" s="80">
        <v>2148</v>
      </c>
    </row>
    <row r="6" spans="2:81" ht="26.25" customHeight="1">
      <c r="B6" s="153" t="s">
        <v>208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5"/>
    </row>
    <row r="7" spans="2:81" ht="26.25" customHeight="1">
      <c r="B7" s="153" t="s">
        <v>84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5"/>
    </row>
    <row r="8" spans="2:81" s="3" customFormat="1" ht="78.75">
      <c r="B8" s="23" t="s">
        <v>113</v>
      </c>
      <c r="C8" s="31" t="s">
        <v>42</v>
      </c>
      <c r="D8" s="31" t="s">
        <v>115</v>
      </c>
      <c r="E8" s="31" t="s">
        <v>114</v>
      </c>
      <c r="F8" s="31" t="s">
        <v>59</v>
      </c>
      <c r="G8" s="31" t="s">
        <v>15</v>
      </c>
      <c r="H8" s="31" t="s">
        <v>60</v>
      </c>
      <c r="I8" s="31" t="s">
        <v>98</v>
      </c>
      <c r="J8" s="31" t="s">
        <v>18</v>
      </c>
      <c r="K8" s="31" t="s">
        <v>97</v>
      </c>
      <c r="L8" s="31" t="s">
        <v>17</v>
      </c>
      <c r="M8" s="73" t="s">
        <v>19</v>
      </c>
      <c r="N8" s="73" t="s">
        <v>231</v>
      </c>
      <c r="O8" s="31" t="s">
        <v>230</v>
      </c>
      <c r="P8" s="31" t="s">
        <v>106</v>
      </c>
      <c r="Q8" s="31" t="s">
        <v>55</v>
      </c>
      <c r="R8" s="31" t="s">
        <v>180</v>
      </c>
      <c r="S8" s="32" t="s">
        <v>182</v>
      </c>
      <c r="U8" s="1"/>
      <c r="BZ8" s="1"/>
    </row>
    <row r="9" spans="2:81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238</v>
      </c>
      <c r="O9" s="33"/>
      <c r="P9" s="33" t="s">
        <v>234</v>
      </c>
      <c r="Q9" s="33" t="s">
        <v>20</v>
      </c>
      <c r="R9" s="33" t="s">
        <v>20</v>
      </c>
      <c r="S9" s="34" t="s">
        <v>20</v>
      </c>
      <c r="BZ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110</v>
      </c>
      <c r="R10" s="21" t="s">
        <v>111</v>
      </c>
      <c r="S10" s="21" t="s">
        <v>183</v>
      </c>
      <c r="T10" s="5"/>
      <c r="BZ10" s="1"/>
    </row>
    <row r="11" spans="2:81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5"/>
      <c r="BZ11" s="1"/>
      <c r="CC11" s="1"/>
    </row>
    <row r="12" spans="2:81" ht="17.25" customHeight="1">
      <c r="B12" s="101" t="s">
        <v>247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</row>
    <row r="13" spans="2:81">
      <c r="B13" s="101" t="s">
        <v>109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</row>
    <row r="14" spans="2:81">
      <c r="B14" s="101" t="s">
        <v>229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</row>
    <row r="15" spans="2:81">
      <c r="B15" s="101" t="s">
        <v>237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</row>
    <row r="16" spans="2:81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</row>
    <row r="17" spans="2:19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</row>
    <row r="18" spans="2:19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</row>
    <row r="19" spans="2:19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</row>
    <row r="20" spans="2:19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</row>
    <row r="21" spans="2:19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</row>
    <row r="22" spans="2:19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</row>
    <row r="23" spans="2:19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</row>
    <row r="24" spans="2:19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</row>
    <row r="25" spans="2:19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</row>
    <row r="26" spans="2:19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</row>
    <row r="27" spans="2:19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</row>
    <row r="28" spans="2:19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</row>
    <row r="29" spans="2:19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</row>
    <row r="30" spans="2:19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</row>
    <row r="31" spans="2:19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</row>
    <row r="32" spans="2:19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</row>
    <row r="33" spans="2:19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</row>
    <row r="34" spans="2:19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</row>
    <row r="35" spans="2:19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</row>
    <row r="36" spans="2:19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</row>
    <row r="37" spans="2:19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</row>
    <row r="38" spans="2:19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</row>
    <row r="39" spans="2:19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</row>
    <row r="40" spans="2:19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</row>
    <row r="41" spans="2:19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</row>
    <row r="42" spans="2:19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</row>
    <row r="43" spans="2:19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</row>
    <row r="44" spans="2:19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</row>
    <row r="45" spans="2:19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</row>
    <row r="46" spans="2:19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</row>
    <row r="47" spans="2:19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</row>
    <row r="48" spans="2:19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</row>
    <row r="49" spans="2:19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</row>
    <row r="50" spans="2:19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</row>
    <row r="51" spans="2:19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</row>
    <row r="52" spans="2:19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</row>
    <row r="53" spans="2:19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</row>
    <row r="54" spans="2:19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</row>
    <row r="55" spans="2:19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</row>
    <row r="56" spans="2:19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</row>
    <row r="57" spans="2:19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</row>
    <row r="58" spans="2:19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</row>
    <row r="59" spans="2:19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</row>
    <row r="60" spans="2:19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</row>
    <row r="61" spans="2:19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</row>
    <row r="62" spans="2:19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</row>
    <row r="63" spans="2:19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</row>
    <row r="64" spans="2:19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</row>
    <row r="65" spans="2:19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</row>
    <row r="66" spans="2:19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</row>
    <row r="67" spans="2:19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</row>
    <row r="68" spans="2:19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</row>
    <row r="69" spans="2:19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</row>
    <row r="70" spans="2:19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</row>
    <row r="71" spans="2:19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</row>
    <row r="72" spans="2:19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</row>
    <row r="73" spans="2:19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</row>
    <row r="74" spans="2:19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</row>
    <row r="75" spans="2:19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</row>
    <row r="76" spans="2:19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</row>
    <row r="77" spans="2:19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</row>
    <row r="78" spans="2:19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</row>
    <row r="79" spans="2:19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</row>
    <row r="80" spans="2:19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</row>
    <row r="81" spans="2:19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</row>
    <row r="82" spans="2:19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</row>
    <row r="83" spans="2:19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</row>
    <row r="84" spans="2:19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</row>
    <row r="85" spans="2:19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</row>
    <row r="86" spans="2:19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</row>
    <row r="87" spans="2:19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</row>
    <row r="88" spans="2:19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</row>
    <row r="89" spans="2:19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</row>
    <row r="90" spans="2:19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</row>
    <row r="91" spans="2:19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</row>
    <row r="92" spans="2:19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</row>
    <row r="93" spans="2:19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</row>
    <row r="94" spans="2:19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</row>
    <row r="95" spans="2:19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</row>
    <row r="96" spans="2:19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</row>
    <row r="97" spans="2:19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</row>
    <row r="98" spans="2:19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</row>
    <row r="99" spans="2:19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</row>
    <row r="100" spans="2:19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</row>
    <row r="101" spans="2:19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</row>
    <row r="102" spans="2:19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</row>
    <row r="103" spans="2:19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</row>
    <row r="104" spans="2:19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</row>
    <row r="105" spans="2:19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</row>
    <row r="106" spans="2:19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</row>
    <row r="107" spans="2:19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</row>
    <row r="108" spans="2:19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</row>
    <row r="109" spans="2:19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</row>
    <row r="110" spans="2:19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</row>
    <row r="111" spans="2:19">
      <c r="C111" s="1"/>
      <c r="D111" s="1"/>
      <c r="E111" s="1"/>
    </row>
    <row r="112" spans="2:19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5"/>
    </row>
    <row r="539" spans="2:5">
      <c r="B539" s="45"/>
    </row>
    <row r="540" spans="2:5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12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8" t="s">
        <v>177</v>
      </c>
      <c r="C1" s="80" t="s" vm="1">
        <v>248</v>
      </c>
    </row>
    <row r="2" spans="2:98">
      <c r="B2" s="58" t="s">
        <v>176</v>
      </c>
      <c r="C2" s="80" t="s">
        <v>249</v>
      </c>
    </row>
    <row r="3" spans="2:98">
      <c r="B3" s="58" t="s">
        <v>178</v>
      </c>
      <c r="C3" s="80" t="s">
        <v>250</v>
      </c>
    </row>
    <row r="4" spans="2:98">
      <c r="B4" s="58" t="s">
        <v>179</v>
      </c>
      <c r="C4" s="80">
        <v>2148</v>
      </c>
    </row>
    <row r="6" spans="2:98" ht="26.25" customHeight="1">
      <c r="B6" s="153" t="s">
        <v>208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5"/>
    </row>
    <row r="7" spans="2:98" ht="26.25" customHeight="1">
      <c r="B7" s="153" t="s">
        <v>85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5"/>
    </row>
    <row r="8" spans="2:98" s="3" customFormat="1" ht="78.75">
      <c r="B8" s="23" t="s">
        <v>113</v>
      </c>
      <c r="C8" s="31" t="s">
        <v>42</v>
      </c>
      <c r="D8" s="31" t="s">
        <v>115</v>
      </c>
      <c r="E8" s="31" t="s">
        <v>114</v>
      </c>
      <c r="F8" s="31" t="s">
        <v>59</v>
      </c>
      <c r="G8" s="31" t="s">
        <v>97</v>
      </c>
      <c r="H8" s="31" t="s">
        <v>231</v>
      </c>
      <c r="I8" s="31" t="s">
        <v>230</v>
      </c>
      <c r="J8" s="31" t="s">
        <v>106</v>
      </c>
      <c r="K8" s="31" t="s">
        <v>55</v>
      </c>
      <c r="L8" s="31" t="s">
        <v>180</v>
      </c>
      <c r="M8" s="32" t="s">
        <v>182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6"/>
      <c r="C9" s="33"/>
      <c r="D9" s="17"/>
      <c r="E9" s="17"/>
      <c r="F9" s="33"/>
      <c r="G9" s="33"/>
      <c r="H9" s="33" t="s">
        <v>238</v>
      </c>
      <c r="I9" s="33"/>
      <c r="J9" s="33" t="s">
        <v>234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 ht="17.25" customHeight="1">
      <c r="B12" s="101" t="s">
        <v>247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</row>
    <row r="13" spans="2:98">
      <c r="B13" s="101" t="s">
        <v>109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</row>
    <row r="14" spans="2:98">
      <c r="B14" s="101" t="s">
        <v>229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</row>
    <row r="15" spans="2:98">
      <c r="B15" s="101" t="s">
        <v>237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</row>
    <row r="16" spans="2:9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</row>
    <row r="17" spans="2:13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</row>
    <row r="18" spans="2:13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</row>
    <row r="19" spans="2:13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</row>
    <row r="20" spans="2:13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</row>
    <row r="21" spans="2:13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</row>
    <row r="22" spans="2:13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</row>
    <row r="23" spans="2:13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</row>
    <row r="24" spans="2:13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</row>
    <row r="25" spans="2:13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</row>
    <row r="26" spans="2:13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</row>
    <row r="27" spans="2:13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</row>
    <row r="28" spans="2:13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</row>
    <row r="29" spans="2:13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</row>
    <row r="30" spans="2:13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</row>
    <row r="31" spans="2:13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</row>
    <row r="32" spans="2:13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</row>
    <row r="33" spans="2:13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</row>
    <row r="34" spans="2:13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</row>
    <row r="35" spans="2:13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</row>
    <row r="36" spans="2:13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</row>
    <row r="37" spans="2:13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</row>
    <row r="38" spans="2:13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</row>
    <row r="39" spans="2:13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</row>
    <row r="40" spans="2:13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</row>
    <row r="41" spans="2:13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</row>
    <row r="42" spans="2:13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</row>
    <row r="43" spans="2:13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</row>
    <row r="44" spans="2:13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</row>
    <row r="45" spans="2:13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</row>
    <row r="46" spans="2:13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</row>
    <row r="47" spans="2:13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</row>
    <row r="48" spans="2:13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</row>
    <row r="49" spans="2:13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</row>
    <row r="50" spans="2:13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</row>
    <row r="51" spans="2:13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</row>
    <row r="52" spans="2:13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</row>
    <row r="53" spans="2:13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</row>
    <row r="54" spans="2:13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</row>
    <row r="55" spans="2:13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</row>
    <row r="56" spans="2:13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</row>
    <row r="57" spans="2:13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</row>
    <row r="58" spans="2:13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</row>
    <row r="59" spans="2:13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</row>
    <row r="60" spans="2:13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</row>
    <row r="61" spans="2:13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</row>
    <row r="62" spans="2:13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</row>
    <row r="63" spans="2:13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</row>
    <row r="64" spans="2:13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</row>
    <row r="65" spans="2:13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</row>
    <row r="66" spans="2:13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</row>
    <row r="67" spans="2:13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</row>
    <row r="68" spans="2:13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</row>
    <row r="69" spans="2:13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</row>
    <row r="70" spans="2:13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</row>
    <row r="71" spans="2:13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</row>
    <row r="72" spans="2:13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</row>
    <row r="73" spans="2:13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</row>
    <row r="74" spans="2:13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</row>
    <row r="75" spans="2:13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</row>
    <row r="76" spans="2:13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</row>
    <row r="77" spans="2:13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</row>
    <row r="78" spans="2:13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</row>
    <row r="79" spans="2:13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</row>
    <row r="80" spans="2:13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</row>
    <row r="81" spans="2:13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</row>
    <row r="82" spans="2:13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</row>
    <row r="83" spans="2:13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</row>
    <row r="84" spans="2:13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</row>
    <row r="85" spans="2:13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</row>
    <row r="86" spans="2:13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</row>
    <row r="87" spans="2:13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</row>
    <row r="88" spans="2:13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</row>
    <row r="89" spans="2:13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</row>
    <row r="90" spans="2:13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</row>
    <row r="91" spans="2:13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</row>
    <row r="92" spans="2:13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</row>
    <row r="93" spans="2:13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</row>
    <row r="94" spans="2:13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</row>
    <row r="95" spans="2:13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</row>
    <row r="96" spans="2:13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</row>
    <row r="97" spans="2:13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</row>
    <row r="98" spans="2:13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</row>
    <row r="99" spans="2:13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</row>
    <row r="100" spans="2:13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</row>
    <row r="101" spans="2:13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</row>
    <row r="102" spans="2:13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</row>
    <row r="103" spans="2:13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</row>
    <row r="104" spans="2:13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</row>
    <row r="105" spans="2:13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</row>
    <row r="106" spans="2:13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</row>
    <row r="107" spans="2:13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</row>
    <row r="108" spans="2:13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</row>
    <row r="109" spans="2:13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</row>
    <row r="110" spans="2:13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</row>
    <row r="111" spans="2:13">
      <c r="C111" s="1"/>
      <c r="D111" s="1"/>
      <c r="E111" s="1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5"/>
      <c r="C404" s="1"/>
      <c r="D404" s="1"/>
      <c r="E404" s="1"/>
    </row>
    <row r="405" spans="2:5">
      <c r="B405" s="45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21 D26:XFD1048576 D22:AF25 AH22:XFD25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7.140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58" t="s">
        <v>177</v>
      </c>
      <c r="C1" s="80" t="s" vm="1">
        <v>248</v>
      </c>
    </row>
    <row r="2" spans="2:55">
      <c r="B2" s="58" t="s">
        <v>176</v>
      </c>
      <c r="C2" s="80" t="s">
        <v>249</v>
      </c>
    </row>
    <row r="3" spans="2:55">
      <c r="B3" s="58" t="s">
        <v>178</v>
      </c>
      <c r="C3" s="80" t="s">
        <v>250</v>
      </c>
    </row>
    <row r="4" spans="2:55">
      <c r="B4" s="58" t="s">
        <v>179</v>
      </c>
      <c r="C4" s="80">
        <v>2148</v>
      </c>
    </row>
    <row r="6" spans="2:55" ht="26.25" customHeight="1">
      <c r="B6" s="153" t="s">
        <v>208</v>
      </c>
      <c r="C6" s="154"/>
      <c r="D6" s="154"/>
      <c r="E6" s="154"/>
      <c r="F6" s="154"/>
      <c r="G6" s="154"/>
      <c r="H6" s="154"/>
      <c r="I6" s="154"/>
      <c r="J6" s="154"/>
      <c r="K6" s="155"/>
    </row>
    <row r="7" spans="2:55" ht="26.25" customHeight="1">
      <c r="B7" s="153" t="s">
        <v>92</v>
      </c>
      <c r="C7" s="154"/>
      <c r="D7" s="154"/>
      <c r="E7" s="154"/>
      <c r="F7" s="154"/>
      <c r="G7" s="154"/>
      <c r="H7" s="154"/>
      <c r="I7" s="154"/>
      <c r="J7" s="154"/>
      <c r="K7" s="155"/>
    </row>
    <row r="8" spans="2:55" s="3" customFormat="1" ht="78.75">
      <c r="B8" s="23" t="s">
        <v>113</v>
      </c>
      <c r="C8" s="31" t="s">
        <v>42</v>
      </c>
      <c r="D8" s="31" t="s">
        <v>97</v>
      </c>
      <c r="E8" s="31" t="s">
        <v>98</v>
      </c>
      <c r="F8" s="31" t="s">
        <v>231</v>
      </c>
      <c r="G8" s="31" t="s">
        <v>230</v>
      </c>
      <c r="H8" s="31" t="s">
        <v>106</v>
      </c>
      <c r="I8" s="31" t="s">
        <v>55</v>
      </c>
      <c r="J8" s="31" t="s">
        <v>180</v>
      </c>
      <c r="K8" s="32" t="s">
        <v>182</v>
      </c>
      <c r="BC8" s="1"/>
    </row>
    <row r="9" spans="2:55" s="3" customFormat="1" ht="21" customHeight="1">
      <c r="B9" s="16"/>
      <c r="C9" s="17"/>
      <c r="D9" s="17"/>
      <c r="E9" s="33" t="s">
        <v>22</v>
      </c>
      <c r="F9" s="33" t="s">
        <v>238</v>
      </c>
      <c r="G9" s="33"/>
      <c r="H9" s="33" t="s">
        <v>234</v>
      </c>
      <c r="I9" s="33" t="s">
        <v>20</v>
      </c>
      <c r="J9" s="33" t="s">
        <v>20</v>
      </c>
      <c r="K9" s="34" t="s">
        <v>20</v>
      </c>
      <c r="BC9" s="1"/>
    </row>
    <row r="10" spans="2:55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3"/>
      <c r="M11" s="3"/>
      <c r="N11" s="3"/>
      <c r="O11" s="3"/>
      <c r="P11" s="3"/>
      <c r="Q11" s="3"/>
      <c r="R11" s="3"/>
      <c r="S11" s="3"/>
      <c r="T11" s="3"/>
      <c r="U11" s="3"/>
      <c r="BC11" s="1"/>
    </row>
    <row r="12" spans="2:55" ht="21" customHeight="1">
      <c r="B12" s="101" t="s">
        <v>109</v>
      </c>
      <c r="C12" s="103"/>
      <c r="D12" s="103"/>
      <c r="E12" s="103"/>
      <c r="F12" s="103"/>
      <c r="G12" s="103"/>
      <c r="H12" s="103"/>
      <c r="I12" s="103"/>
      <c r="J12" s="103"/>
      <c r="K12" s="103"/>
      <c r="V12" s="1"/>
    </row>
    <row r="13" spans="2:55">
      <c r="B13" s="101" t="s">
        <v>229</v>
      </c>
      <c r="C13" s="103"/>
      <c r="D13" s="103"/>
      <c r="E13" s="103"/>
      <c r="F13" s="103"/>
      <c r="G13" s="103"/>
      <c r="H13" s="103"/>
      <c r="I13" s="103"/>
      <c r="J13" s="103"/>
      <c r="K13" s="103"/>
      <c r="V13" s="1"/>
    </row>
    <row r="14" spans="2:55">
      <c r="B14" s="101" t="s">
        <v>237</v>
      </c>
      <c r="C14" s="103"/>
      <c r="D14" s="103"/>
      <c r="E14" s="103"/>
      <c r="F14" s="103"/>
      <c r="G14" s="103"/>
      <c r="H14" s="103"/>
      <c r="I14" s="103"/>
      <c r="J14" s="103"/>
      <c r="K14" s="103"/>
      <c r="V14" s="1"/>
    </row>
    <row r="15" spans="2:55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V15" s="1"/>
    </row>
    <row r="16" spans="2:5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V16" s="1"/>
    </row>
    <row r="17" spans="2:22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V17" s="1"/>
    </row>
    <row r="18" spans="2:22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V18" s="1"/>
    </row>
    <row r="19" spans="2:22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V19" s="1"/>
    </row>
    <row r="20" spans="2:22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V20" s="1"/>
    </row>
    <row r="21" spans="2:22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V21" s="1"/>
    </row>
    <row r="22" spans="2:22" ht="16.5" customHeight="1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V22" s="1"/>
    </row>
    <row r="23" spans="2:22" ht="16.5" customHeight="1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V23" s="1"/>
    </row>
    <row r="24" spans="2:22" ht="16.5" customHeight="1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V24" s="1"/>
    </row>
    <row r="25" spans="2:22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V25" s="1"/>
    </row>
    <row r="26" spans="2:22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V26" s="1"/>
    </row>
    <row r="27" spans="2:22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V27" s="1"/>
    </row>
    <row r="28" spans="2:22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V28" s="1"/>
    </row>
    <row r="29" spans="2:22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V29" s="1"/>
    </row>
    <row r="30" spans="2:22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V30" s="1"/>
    </row>
    <row r="31" spans="2:22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V31" s="1"/>
    </row>
    <row r="32" spans="2:22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V32" s="1"/>
    </row>
    <row r="33" spans="2:2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V33" s="1"/>
    </row>
    <row r="34" spans="2:2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V34" s="1"/>
    </row>
    <row r="35" spans="2:2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V35" s="1"/>
    </row>
    <row r="36" spans="2:2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V36" s="1"/>
    </row>
    <row r="37" spans="2:2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V37" s="1"/>
    </row>
    <row r="38" spans="2:22"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22"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22"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22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22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22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22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22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22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22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22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8" t="s">
        <v>177</v>
      </c>
      <c r="C1" s="80" t="s" vm="1">
        <v>248</v>
      </c>
    </row>
    <row r="2" spans="2:59">
      <c r="B2" s="58" t="s">
        <v>176</v>
      </c>
      <c r="C2" s="80" t="s">
        <v>249</v>
      </c>
    </row>
    <row r="3" spans="2:59">
      <c r="B3" s="58" t="s">
        <v>178</v>
      </c>
      <c r="C3" s="80" t="s">
        <v>250</v>
      </c>
    </row>
    <row r="4" spans="2:59">
      <c r="B4" s="58" t="s">
        <v>179</v>
      </c>
      <c r="C4" s="80">
        <v>2148</v>
      </c>
    </row>
    <row r="6" spans="2:59" ht="26.25" customHeight="1">
      <c r="B6" s="153" t="s">
        <v>208</v>
      </c>
      <c r="C6" s="154"/>
      <c r="D6" s="154"/>
      <c r="E6" s="154"/>
      <c r="F6" s="154"/>
      <c r="G6" s="154"/>
      <c r="H6" s="154"/>
      <c r="I6" s="154"/>
      <c r="J6" s="154"/>
      <c r="K6" s="154"/>
      <c r="L6" s="155"/>
    </row>
    <row r="7" spans="2:59" ht="26.25" customHeight="1">
      <c r="B7" s="153" t="s">
        <v>93</v>
      </c>
      <c r="C7" s="154"/>
      <c r="D7" s="154"/>
      <c r="E7" s="154"/>
      <c r="F7" s="154"/>
      <c r="G7" s="154"/>
      <c r="H7" s="154"/>
      <c r="I7" s="154"/>
      <c r="J7" s="154"/>
      <c r="K7" s="154"/>
      <c r="L7" s="155"/>
    </row>
    <row r="8" spans="2:59" s="3" customFormat="1" ht="78.75">
      <c r="B8" s="23" t="s">
        <v>113</v>
      </c>
      <c r="C8" s="31" t="s">
        <v>42</v>
      </c>
      <c r="D8" s="31" t="s">
        <v>59</v>
      </c>
      <c r="E8" s="31" t="s">
        <v>97</v>
      </c>
      <c r="F8" s="31" t="s">
        <v>98</v>
      </c>
      <c r="G8" s="31" t="s">
        <v>231</v>
      </c>
      <c r="H8" s="31" t="s">
        <v>230</v>
      </c>
      <c r="I8" s="31" t="s">
        <v>106</v>
      </c>
      <c r="J8" s="31" t="s">
        <v>55</v>
      </c>
      <c r="K8" s="31" t="s">
        <v>180</v>
      </c>
      <c r="L8" s="32" t="s">
        <v>182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238</v>
      </c>
      <c r="H9" s="17"/>
      <c r="I9" s="17" t="s">
        <v>234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"/>
      <c r="N11" s="1"/>
      <c r="O11" s="1"/>
      <c r="P11" s="1"/>
      <c r="BG11" s="1"/>
    </row>
    <row r="12" spans="2:59" ht="21" customHeight="1">
      <c r="B12" s="108"/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2:59">
      <c r="B13" s="108"/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2:59">
      <c r="B14" s="108"/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2:59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6" spans="2:59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</row>
    <row r="17" spans="2:12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8" spans="2:12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</row>
    <row r="19" spans="2:12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</row>
    <row r="20" spans="2:12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</row>
    <row r="21" spans="2:12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</row>
    <row r="22" spans="2:12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2:12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2:12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2:12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2:12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2:12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2:12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12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12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12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12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5" customFormat="1">
      <c r="C5" s="55">
        <v>1</v>
      </c>
      <c r="D5" s="55">
        <f>C5+1</f>
        <v>2</v>
      </c>
      <c r="E5" s="55">
        <f t="shared" ref="E5:Y5" si="0">D5+1</f>
        <v>3</v>
      </c>
      <c r="F5" s="55">
        <f t="shared" si="0"/>
        <v>4</v>
      </c>
      <c r="G5" s="55">
        <f t="shared" si="0"/>
        <v>5</v>
      </c>
      <c r="H5" s="55">
        <f t="shared" si="0"/>
        <v>6</v>
      </c>
      <c r="I5" s="55">
        <f t="shared" si="0"/>
        <v>7</v>
      </c>
      <c r="J5" s="55">
        <f t="shared" si="0"/>
        <v>8</v>
      </c>
      <c r="K5" s="55">
        <f t="shared" si="0"/>
        <v>9</v>
      </c>
      <c r="L5" s="55">
        <f t="shared" si="0"/>
        <v>10</v>
      </c>
      <c r="M5" s="55">
        <f t="shared" si="0"/>
        <v>11</v>
      </c>
      <c r="N5" s="55">
        <f t="shared" si="0"/>
        <v>12</v>
      </c>
      <c r="O5" s="55">
        <f t="shared" si="0"/>
        <v>13</v>
      </c>
      <c r="P5" s="55">
        <f t="shared" si="0"/>
        <v>14</v>
      </c>
      <c r="Q5" s="55">
        <f t="shared" si="0"/>
        <v>15</v>
      </c>
      <c r="R5" s="55">
        <f t="shared" si="0"/>
        <v>16</v>
      </c>
      <c r="S5" s="55">
        <f t="shared" si="0"/>
        <v>17</v>
      </c>
      <c r="T5" s="55">
        <f t="shared" si="0"/>
        <v>18</v>
      </c>
      <c r="U5" s="55">
        <f t="shared" si="0"/>
        <v>19</v>
      </c>
      <c r="V5" s="55">
        <f t="shared" si="0"/>
        <v>20</v>
      </c>
      <c r="W5" s="55">
        <f t="shared" si="0"/>
        <v>21</v>
      </c>
      <c r="X5" s="55">
        <f t="shared" si="0"/>
        <v>22</v>
      </c>
      <c r="Y5" s="55">
        <f t="shared" si="0"/>
        <v>23</v>
      </c>
    </row>
    <row r="6" spans="2:25" ht="31.5">
      <c r="B6" s="54" t="s">
        <v>80</v>
      </c>
      <c r="C6" s="14" t="s">
        <v>42</v>
      </c>
      <c r="E6" s="14" t="s">
        <v>114</v>
      </c>
      <c r="I6" s="14" t="s">
        <v>15</v>
      </c>
      <c r="J6" s="14" t="s">
        <v>60</v>
      </c>
      <c r="M6" s="14" t="s">
        <v>97</v>
      </c>
      <c r="Q6" s="14" t="s">
        <v>17</v>
      </c>
      <c r="R6" s="14" t="s">
        <v>19</v>
      </c>
      <c r="U6" s="14" t="s">
        <v>56</v>
      </c>
      <c r="W6" s="15" t="s">
        <v>54</v>
      </c>
    </row>
    <row r="7" spans="2:25" ht="18">
      <c r="B7" s="54" t="str">
        <f>'תעודות התחייבות ממשלתיות'!B6:R6</f>
        <v>1.ב. ניירות ערך סחירים</v>
      </c>
      <c r="C7" s="14"/>
      <c r="E7" s="48"/>
      <c r="I7" s="14"/>
      <c r="J7" s="14"/>
      <c r="K7" s="14"/>
      <c r="L7" s="14"/>
      <c r="M7" s="14"/>
      <c r="Q7" s="14"/>
      <c r="R7" s="53"/>
    </row>
    <row r="8" spans="2:25" ht="37.5">
      <c r="B8" s="49" t="s">
        <v>82</v>
      </c>
      <c r="C8" s="31" t="s">
        <v>42</v>
      </c>
      <c r="D8" s="31" t="s">
        <v>117</v>
      </c>
      <c r="I8" s="31" t="s">
        <v>15</v>
      </c>
      <c r="J8" s="31" t="s">
        <v>60</v>
      </c>
      <c r="K8" s="31" t="s">
        <v>98</v>
      </c>
      <c r="L8" s="31" t="s">
        <v>18</v>
      </c>
      <c r="M8" s="31" t="s">
        <v>97</v>
      </c>
      <c r="Q8" s="31" t="s">
        <v>17</v>
      </c>
      <c r="R8" s="31" t="s">
        <v>19</v>
      </c>
      <c r="S8" s="31" t="s">
        <v>0</v>
      </c>
      <c r="T8" s="31" t="s">
        <v>101</v>
      </c>
      <c r="U8" s="31" t="s">
        <v>56</v>
      </c>
      <c r="V8" s="31" t="s">
        <v>55</v>
      </c>
      <c r="W8" s="32" t="s">
        <v>108</v>
      </c>
    </row>
    <row r="9" spans="2:25" ht="31.5">
      <c r="B9" s="50" t="str">
        <f>'תעודות חוב מסחריות '!B7:T7</f>
        <v>2. תעודות חוב מסחריות</v>
      </c>
      <c r="C9" s="14" t="s">
        <v>42</v>
      </c>
      <c r="D9" s="14" t="s">
        <v>117</v>
      </c>
      <c r="E9" s="43" t="s">
        <v>114</v>
      </c>
      <c r="G9" s="14" t="s">
        <v>59</v>
      </c>
      <c r="I9" s="14" t="s">
        <v>15</v>
      </c>
      <c r="J9" s="14" t="s">
        <v>60</v>
      </c>
      <c r="K9" s="14" t="s">
        <v>98</v>
      </c>
      <c r="L9" s="14" t="s">
        <v>18</v>
      </c>
      <c r="M9" s="14" t="s">
        <v>97</v>
      </c>
      <c r="Q9" s="14" t="s">
        <v>17</v>
      </c>
      <c r="R9" s="14" t="s">
        <v>19</v>
      </c>
      <c r="S9" s="14" t="s">
        <v>0</v>
      </c>
      <c r="T9" s="14" t="s">
        <v>101</v>
      </c>
      <c r="U9" s="14" t="s">
        <v>56</v>
      </c>
      <c r="V9" s="14" t="s">
        <v>55</v>
      </c>
      <c r="W9" s="40" t="s">
        <v>108</v>
      </c>
    </row>
    <row r="10" spans="2:25" ht="31.5">
      <c r="B10" s="50" t="str">
        <f>'אג"ח קונצרני'!B7:U7</f>
        <v>3. אג"ח קונצרני</v>
      </c>
      <c r="C10" s="31" t="s">
        <v>42</v>
      </c>
      <c r="D10" s="14" t="s">
        <v>117</v>
      </c>
      <c r="E10" s="43" t="s">
        <v>114</v>
      </c>
      <c r="G10" s="31" t="s">
        <v>59</v>
      </c>
      <c r="I10" s="31" t="s">
        <v>15</v>
      </c>
      <c r="J10" s="31" t="s">
        <v>60</v>
      </c>
      <c r="K10" s="31" t="s">
        <v>98</v>
      </c>
      <c r="L10" s="31" t="s">
        <v>18</v>
      </c>
      <c r="M10" s="31" t="s">
        <v>97</v>
      </c>
      <c r="Q10" s="31" t="s">
        <v>17</v>
      </c>
      <c r="R10" s="31" t="s">
        <v>19</v>
      </c>
      <c r="S10" s="31" t="s">
        <v>0</v>
      </c>
      <c r="T10" s="31" t="s">
        <v>101</v>
      </c>
      <c r="U10" s="31" t="s">
        <v>56</v>
      </c>
      <c r="V10" s="14" t="s">
        <v>55</v>
      </c>
      <c r="W10" s="32" t="s">
        <v>108</v>
      </c>
    </row>
    <row r="11" spans="2:25" ht="31.5">
      <c r="B11" s="50" t="str">
        <f>מניות!B7</f>
        <v>4. מניות</v>
      </c>
      <c r="C11" s="31" t="s">
        <v>42</v>
      </c>
      <c r="D11" s="14" t="s">
        <v>117</v>
      </c>
      <c r="E11" s="43" t="s">
        <v>114</v>
      </c>
      <c r="H11" s="31" t="s">
        <v>97</v>
      </c>
      <c r="S11" s="31" t="s">
        <v>0</v>
      </c>
      <c r="T11" s="14" t="s">
        <v>101</v>
      </c>
      <c r="U11" s="14" t="s">
        <v>56</v>
      </c>
      <c r="V11" s="14" t="s">
        <v>55</v>
      </c>
      <c r="W11" s="15" t="s">
        <v>108</v>
      </c>
    </row>
    <row r="12" spans="2:25" ht="31.5">
      <c r="B12" s="50" t="str">
        <f>'תעודות סל'!B7:N7</f>
        <v>5. תעודות סל</v>
      </c>
      <c r="C12" s="31" t="s">
        <v>42</v>
      </c>
      <c r="D12" s="14" t="s">
        <v>117</v>
      </c>
      <c r="E12" s="43" t="s">
        <v>114</v>
      </c>
      <c r="H12" s="31" t="s">
        <v>97</v>
      </c>
      <c r="S12" s="31" t="s">
        <v>0</v>
      </c>
      <c r="T12" s="31" t="s">
        <v>101</v>
      </c>
      <c r="U12" s="31" t="s">
        <v>56</v>
      </c>
      <c r="V12" s="31" t="s">
        <v>55</v>
      </c>
      <c r="W12" s="32" t="s">
        <v>108</v>
      </c>
    </row>
    <row r="13" spans="2:25" ht="31.5">
      <c r="B13" s="50" t="str">
        <f>'קרנות נאמנות'!B7:O7</f>
        <v>6. קרנות נאמנות</v>
      </c>
      <c r="C13" s="31" t="s">
        <v>42</v>
      </c>
      <c r="D13" s="31" t="s">
        <v>117</v>
      </c>
      <c r="G13" s="31" t="s">
        <v>59</v>
      </c>
      <c r="H13" s="31" t="s">
        <v>97</v>
      </c>
      <c r="S13" s="31" t="s">
        <v>0</v>
      </c>
      <c r="T13" s="31" t="s">
        <v>101</v>
      </c>
      <c r="U13" s="31" t="s">
        <v>56</v>
      </c>
      <c r="V13" s="31" t="s">
        <v>55</v>
      </c>
      <c r="W13" s="32" t="s">
        <v>108</v>
      </c>
    </row>
    <row r="14" spans="2:25" ht="31.5">
      <c r="B14" s="50" t="str">
        <f>'כתבי אופציה'!B7:L7</f>
        <v>7. כתבי אופציה</v>
      </c>
      <c r="C14" s="31" t="s">
        <v>42</v>
      </c>
      <c r="D14" s="31" t="s">
        <v>117</v>
      </c>
      <c r="G14" s="31" t="s">
        <v>59</v>
      </c>
      <c r="H14" s="31" t="s">
        <v>97</v>
      </c>
      <c r="S14" s="31" t="s">
        <v>0</v>
      </c>
      <c r="T14" s="31" t="s">
        <v>101</v>
      </c>
      <c r="U14" s="31" t="s">
        <v>56</v>
      </c>
      <c r="V14" s="31" t="s">
        <v>55</v>
      </c>
      <c r="W14" s="32" t="s">
        <v>108</v>
      </c>
    </row>
    <row r="15" spans="2:25" ht="31.5">
      <c r="B15" s="50" t="str">
        <f>אופציות!B7</f>
        <v>8. אופציות</v>
      </c>
      <c r="C15" s="31" t="s">
        <v>42</v>
      </c>
      <c r="D15" s="31" t="s">
        <v>117</v>
      </c>
      <c r="G15" s="31" t="s">
        <v>59</v>
      </c>
      <c r="H15" s="31" t="s">
        <v>97</v>
      </c>
      <c r="S15" s="31" t="s">
        <v>0</v>
      </c>
      <c r="T15" s="31" t="s">
        <v>101</v>
      </c>
      <c r="U15" s="31" t="s">
        <v>56</v>
      </c>
      <c r="V15" s="31" t="s">
        <v>55</v>
      </c>
      <c r="W15" s="32" t="s">
        <v>108</v>
      </c>
    </row>
    <row r="16" spans="2:25" ht="31.5">
      <c r="B16" s="50" t="str">
        <f>'חוזים עתידיים'!B7:I7</f>
        <v>9. חוזים עתידיים</v>
      </c>
      <c r="C16" s="31" t="s">
        <v>42</v>
      </c>
      <c r="D16" s="31" t="s">
        <v>117</v>
      </c>
      <c r="G16" s="31" t="s">
        <v>59</v>
      </c>
      <c r="H16" s="31" t="s">
        <v>97</v>
      </c>
      <c r="S16" s="31" t="s">
        <v>0</v>
      </c>
      <c r="T16" s="32" t="s">
        <v>101</v>
      </c>
    </row>
    <row r="17" spans="2:25" ht="31.5">
      <c r="B17" s="50" t="str">
        <f>'מוצרים מובנים'!B7:Q7</f>
        <v>10. מוצרים מובנים</v>
      </c>
      <c r="C17" s="31" t="s">
        <v>42</v>
      </c>
      <c r="F17" s="14" t="s">
        <v>46</v>
      </c>
      <c r="I17" s="31" t="s">
        <v>15</v>
      </c>
      <c r="J17" s="31" t="s">
        <v>60</v>
      </c>
      <c r="K17" s="31" t="s">
        <v>98</v>
      </c>
      <c r="L17" s="31" t="s">
        <v>18</v>
      </c>
      <c r="M17" s="31" t="s">
        <v>97</v>
      </c>
      <c r="Q17" s="31" t="s">
        <v>17</v>
      </c>
      <c r="R17" s="31" t="s">
        <v>19</v>
      </c>
      <c r="S17" s="31" t="s">
        <v>0</v>
      </c>
      <c r="T17" s="31" t="s">
        <v>101</v>
      </c>
      <c r="U17" s="31" t="s">
        <v>56</v>
      </c>
      <c r="V17" s="31" t="s">
        <v>55</v>
      </c>
      <c r="W17" s="32" t="s">
        <v>108</v>
      </c>
    </row>
    <row r="18" spans="2:25" ht="18">
      <c r="B18" s="54" t="str">
        <f>'לא סחיר- תעודות התחייבות ממשלתי'!B6:P6</f>
        <v>1.ג. ניירות ערך לא סחירים</v>
      </c>
    </row>
    <row r="19" spans="2:25" ht="31.5">
      <c r="B19" s="50" t="str">
        <f>'לא סחיר- תעודות התחייבות ממשלתי'!B7:P7</f>
        <v>1. תעודות התחייבות ממשלתיות</v>
      </c>
      <c r="C19" s="31" t="s">
        <v>42</v>
      </c>
      <c r="I19" s="31" t="s">
        <v>15</v>
      </c>
      <c r="J19" s="31" t="s">
        <v>60</v>
      </c>
      <c r="K19" s="31" t="s">
        <v>98</v>
      </c>
      <c r="L19" s="31" t="s">
        <v>18</v>
      </c>
      <c r="M19" s="31" t="s">
        <v>97</v>
      </c>
      <c r="Q19" s="31" t="s">
        <v>17</v>
      </c>
      <c r="R19" s="31" t="s">
        <v>19</v>
      </c>
      <c r="S19" s="31" t="s">
        <v>0</v>
      </c>
      <c r="T19" s="31" t="s">
        <v>101</v>
      </c>
      <c r="U19" s="31" t="s">
        <v>106</v>
      </c>
      <c r="V19" s="31" t="s">
        <v>55</v>
      </c>
      <c r="W19" s="32" t="s">
        <v>108</v>
      </c>
    </row>
    <row r="20" spans="2:25" ht="31.5">
      <c r="B20" s="50" t="str">
        <f>'לא סחיר - תעודות חוב מסחריות'!B7:S7</f>
        <v>2. תעודות חוב מסחריות</v>
      </c>
      <c r="C20" s="31" t="s">
        <v>42</v>
      </c>
      <c r="D20" s="43" t="s">
        <v>115</v>
      </c>
      <c r="E20" s="43" t="s">
        <v>114</v>
      </c>
      <c r="G20" s="31" t="s">
        <v>59</v>
      </c>
      <c r="I20" s="31" t="s">
        <v>15</v>
      </c>
      <c r="J20" s="31" t="s">
        <v>60</v>
      </c>
      <c r="K20" s="31" t="s">
        <v>98</v>
      </c>
      <c r="L20" s="31" t="s">
        <v>18</v>
      </c>
      <c r="M20" s="31" t="s">
        <v>97</v>
      </c>
      <c r="Q20" s="31" t="s">
        <v>17</v>
      </c>
      <c r="R20" s="31" t="s">
        <v>19</v>
      </c>
      <c r="S20" s="31" t="s">
        <v>0</v>
      </c>
      <c r="T20" s="31" t="s">
        <v>101</v>
      </c>
      <c r="U20" s="31" t="s">
        <v>106</v>
      </c>
      <c r="V20" s="31" t="s">
        <v>55</v>
      </c>
      <c r="W20" s="32" t="s">
        <v>108</v>
      </c>
    </row>
    <row r="21" spans="2:25" ht="31.5">
      <c r="B21" s="50" t="str">
        <f>'לא סחיר - אג"ח קונצרני'!B7:S7</f>
        <v>3. אג"ח קונצרני</v>
      </c>
      <c r="C21" s="31" t="s">
        <v>42</v>
      </c>
      <c r="D21" s="43" t="s">
        <v>115</v>
      </c>
      <c r="E21" s="43" t="s">
        <v>114</v>
      </c>
      <c r="G21" s="31" t="s">
        <v>59</v>
      </c>
      <c r="I21" s="31" t="s">
        <v>15</v>
      </c>
      <c r="J21" s="31" t="s">
        <v>60</v>
      </c>
      <c r="K21" s="31" t="s">
        <v>98</v>
      </c>
      <c r="L21" s="31" t="s">
        <v>18</v>
      </c>
      <c r="M21" s="31" t="s">
        <v>97</v>
      </c>
      <c r="Q21" s="31" t="s">
        <v>17</v>
      </c>
      <c r="R21" s="31" t="s">
        <v>19</v>
      </c>
      <c r="S21" s="31" t="s">
        <v>0</v>
      </c>
      <c r="T21" s="31" t="s">
        <v>101</v>
      </c>
      <c r="U21" s="31" t="s">
        <v>106</v>
      </c>
      <c r="V21" s="31" t="s">
        <v>55</v>
      </c>
      <c r="W21" s="32" t="s">
        <v>108</v>
      </c>
    </row>
    <row r="22" spans="2:25" ht="31.5">
      <c r="B22" s="50" t="str">
        <f>'לא סחיר - מניות'!B7:M7</f>
        <v>4. מניות</v>
      </c>
      <c r="C22" s="31" t="s">
        <v>42</v>
      </c>
      <c r="D22" s="43" t="s">
        <v>115</v>
      </c>
      <c r="E22" s="43" t="s">
        <v>114</v>
      </c>
      <c r="G22" s="31" t="s">
        <v>59</v>
      </c>
      <c r="H22" s="31" t="s">
        <v>97</v>
      </c>
      <c r="S22" s="31" t="s">
        <v>0</v>
      </c>
      <c r="T22" s="31" t="s">
        <v>101</v>
      </c>
      <c r="U22" s="31" t="s">
        <v>106</v>
      </c>
      <c r="V22" s="31" t="s">
        <v>55</v>
      </c>
      <c r="W22" s="32" t="s">
        <v>108</v>
      </c>
    </row>
    <row r="23" spans="2:25" ht="31.5">
      <c r="B23" s="50" t="str">
        <f>'לא סחיר - קרנות השקעה'!B7:K7</f>
        <v>5. קרנות השקעה</v>
      </c>
      <c r="C23" s="31" t="s">
        <v>42</v>
      </c>
      <c r="G23" s="31" t="s">
        <v>59</v>
      </c>
      <c r="H23" s="31" t="s">
        <v>97</v>
      </c>
      <c r="K23" s="31" t="s">
        <v>98</v>
      </c>
      <c r="S23" s="31" t="s">
        <v>0</v>
      </c>
      <c r="T23" s="31" t="s">
        <v>101</v>
      </c>
      <c r="U23" s="31" t="s">
        <v>106</v>
      </c>
      <c r="V23" s="31" t="s">
        <v>55</v>
      </c>
      <c r="W23" s="32" t="s">
        <v>108</v>
      </c>
    </row>
    <row r="24" spans="2:25" ht="31.5">
      <c r="B24" s="50" t="str">
        <f>'לא סחיר - כתבי אופציה'!B7:L7</f>
        <v>6. כתבי אופציה</v>
      </c>
      <c r="C24" s="31" t="s">
        <v>42</v>
      </c>
      <c r="G24" s="31" t="s">
        <v>59</v>
      </c>
      <c r="H24" s="31" t="s">
        <v>97</v>
      </c>
      <c r="K24" s="31" t="s">
        <v>98</v>
      </c>
      <c r="S24" s="31" t="s">
        <v>0</v>
      </c>
      <c r="T24" s="31" t="s">
        <v>101</v>
      </c>
      <c r="U24" s="31" t="s">
        <v>106</v>
      </c>
      <c r="V24" s="31" t="s">
        <v>55</v>
      </c>
      <c r="W24" s="32" t="s">
        <v>108</v>
      </c>
    </row>
    <row r="25" spans="2:25" ht="31.5">
      <c r="B25" s="50" t="str">
        <f>'לא סחיר - אופציות'!B7:L7</f>
        <v>7. אופציות</v>
      </c>
      <c r="C25" s="31" t="s">
        <v>42</v>
      </c>
      <c r="G25" s="31" t="s">
        <v>59</v>
      </c>
      <c r="H25" s="31" t="s">
        <v>97</v>
      </c>
      <c r="K25" s="31" t="s">
        <v>98</v>
      </c>
      <c r="S25" s="31" t="s">
        <v>0</v>
      </c>
      <c r="T25" s="31" t="s">
        <v>101</v>
      </c>
      <c r="U25" s="31" t="s">
        <v>106</v>
      </c>
      <c r="V25" s="31" t="s">
        <v>55</v>
      </c>
      <c r="W25" s="32" t="s">
        <v>108</v>
      </c>
    </row>
    <row r="26" spans="2:25" ht="31.5">
      <c r="B26" s="50" t="str">
        <f>'לא סחיר - חוזים עתידיים'!B7:K7</f>
        <v>8. חוזים עתידיים</v>
      </c>
      <c r="C26" s="31" t="s">
        <v>42</v>
      </c>
      <c r="G26" s="31" t="s">
        <v>59</v>
      </c>
      <c r="H26" s="31" t="s">
        <v>97</v>
      </c>
      <c r="K26" s="31" t="s">
        <v>98</v>
      </c>
      <c r="S26" s="31" t="s">
        <v>0</v>
      </c>
      <c r="T26" s="31" t="s">
        <v>101</v>
      </c>
      <c r="U26" s="31" t="s">
        <v>106</v>
      </c>
      <c r="V26" s="32" t="s">
        <v>108</v>
      </c>
    </row>
    <row r="27" spans="2:25" ht="31.5">
      <c r="B27" s="50" t="str">
        <f>'לא סחיר - מוצרים מובנים'!B7:Q7</f>
        <v>9. מוצרים מובנים</v>
      </c>
      <c r="C27" s="31" t="s">
        <v>42</v>
      </c>
      <c r="F27" s="31" t="s">
        <v>46</v>
      </c>
      <c r="I27" s="31" t="s">
        <v>15</v>
      </c>
      <c r="J27" s="31" t="s">
        <v>60</v>
      </c>
      <c r="K27" s="31" t="s">
        <v>98</v>
      </c>
      <c r="L27" s="31" t="s">
        <v>18</v>
      </c>
      <c r="M27" s="31" t="s">
        <v>97</v>
      </c>
      <c r="Q27" s="31" t="s">
        <v>17</v>
      </c>
      <c r="R27" s="31" t="s">
        <v>19</v>
      </c>
      <c r="S27" s="31" t="s">
        <v>0</v>
      </c>
      <c r="T27" s="31" t="s">
        <v>101</v>
      </c>
      <c r="U27" s="31" t="s">
        <v>106</v>
      </c>
      <c r="V27" s="31" t="s">
        <v>55</v>
      </c>
      <c r="W27" s="32" t="s">
        <v>108</v>
      </c>
    </row>
    <row r="28" spans="2:25" ht="31.5">
      <c r="B28" s="54" t="str">
        <f>הלוואות!B6</f>
        <v>1.ד. הלוואות:</v>
      </c>
      <c r="C28" s="31" t="s">
        <v>42</v>
      </c>
      <c r="I28" s="31" t="s">
        <v>15</v>
      </c>
      <c r="J28" s="31" t="s">
        <v>60</v>
      </c>
      <c r="L28" s="31" t="s">
        <v>18</v>
      </c>
      <c r="M28" s="31" t="s">
        <v>97</v>
      </c>
      <c r="Q28" s="14" t="s">
        <v>35</v>
      </c>
      <c r="R28" s="31" t="s">
        <v>19</v>
      </c>
      <c r="S28" s="31" t="s">
        <v>0</v>
      </c>
      <c r="T28" s="31" t="s">
        <v>101</v>
      </c>
      <c r="U28" s="31" t="s">
        <v>106</v>
      </c>
      <c r="V28" s="32" t="s">
        <v>108</v>
      </c>
    </row>
    <row r="29" spans="2:25" ht="47.25">
      <c r="B29" s="54" t="str">
        <f>'פקדונות מעל 3 חודשים'!B6:O6</f>
        <v>1.ה. פקדונות מעל 3 חודשים:</v>
      </c>
      <c r="C29" s="31" t="s">
        <v>42</v>
      </c>
      <c r="E29" s="31" t="s">
        <v>114</v>
      </c>
      <c r="I29" s="31" t="s">
        <v>15</v>
      </c>
      <c r="J29" s="31" t="s">
        <v>60</v>
      </c>
      <c r="L29" s="31" t="s">
        <v>18</v>
      </c>
      <c r="M29" s="31" t="s">
        <v>97</v>
      </c>
      <c r="O29" s="51" t="s">
        <v>48</v>
      </c>
      <c r="P29" s="52"/>
      <c r="R29" s="31" t="s">
        <v>19</v>
      </c>
      <c r="S29" s="31" t="s">
        <v>0</v>
      </c>
      <c r="T29" s="31" t="s">
        <v>101</v>
      </c>
      <c r="U29" s="31" t="s">
        <v>106</v>
      </c>
      <c r="V29" s="32" t="s">
        <v>108</v>
      </c>
    </row>
    <row r="30" spans="2:25" ht="63">
      <c r="B30" s="54" t="str">
        <f>'זכויות מקרקעין'!B6</f>
        <v>1. ו. זכויות במקרקעין:</v>
      </c>
      <c r="C30" s="14" t="s">
        <v>50</v>
      </c>
      <c r="N30" s="51" t="s">
        <v>81</v>
      </c>
      <c r="P30" s="52" t="s">
        <v>51</v>
      </c>
      <c r="U30" s="31" t="s">
        <v>106</v>
      </c>
      <c r="V30" s="15" t="s">
        <v>54</v>
      </c>
    </row>
    <row r="31" spans="2:25" ht="31.5">
      <c r="B31" s="54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53</v>
      </c>
      <c r="R31" s="14" t="s">
        <v>49</v>
      </c>
      <c r="U31" s="31" t="s">
        <v>106</v>
      </c>
      <c r="V31" s="15" t="s">
        <v>54</v>
      </c>
    </row>
    <row r="32" spans="2:25" ht="47.25">
      <c r="B32" s="54" t="str">
        <f>'יתרת התחייבות להשקעה'!B6:D6</f>
        <v>1. ט. יתרות התחייבות להשקעה:</v>
      </c>
      <c r="X32" s="14" t="s">
        <v>103</v>
      </c>
      <c r="Y32" s="15" t="s">
        <v>102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8" t="s">
        <v>177</v>
      </c>
      <c r="C1" s="80" t="s" vm="1">
        <v>248</v>
      </c>
    </row>
    <row r="2" spans="2:54">
      <c r="B2" s="58" t="s">
        <v>176</v>
      </c>
      <c r="C2" s="80" t="s">
        <v>249</v>
      </c>
    </row>
    <row r="3" spans="2:54">
      <c r="B3" s="58" t="s">
        <v>178</v>
      </c>
      <c r="C3" s="80" t="s">
        <v>250</v>
      </c>
    </row>
    <row r="4" spans="2:54">
      <c r="B4" s="58" t="s">
        <v>179</v>
      </c>
      <c r="C4" s="80">
        <v>2148</v>
      </c>
    </row>
    <row r="6" spans="2:54" ht="26.25" customHeight="1">
      <c r="B6" s="153" t="s">
        <v>208</v>
      </c>
      <c r="C6" s="154"/>
      <c r="D6" s="154"/>
      <c r="E6" s="154"/>
      <c r="F6" s="154"/>
      <c r="G6" s="154"/>
      <c r="H6" s="154"/>
      <c r="I6" s="154"/>
      <c r="J6" s="154"/>
      <c r="K6" s="154"/>
      <c r="L6" s="155"/>
    </row>
    <row r="7" spans="2:54" ht="26.25" customHeight="1">
      <c r="B7" s="153" t="s">
        <v>94</v>
      </c>
      <c r="C7" s="154"/>
      <c r="D7" s="154"/>
      <c r="E7" s="154"/>
      <c r="F7" s="154"/>
      <c r="G7" s="154"/>
      <c r="H7" s="154"/>
      <c r="I7" s="154"/>
      <c r="J7" s="154"/>
      <c r="K7" s="154"/>
      <c r="L7" s="155"/>
    </row>
    <row r="8" spans="2:54" s="3" customFormat="1" ht="78.75">
      <c r="B8" s="23" t="s">
        <v>113</v>
      </c>
      <c r="C8" s="31" t="s">
        <v>42</v>
      </c>
      <c r="D8" s="31" t="s">
        <v>59</v>
      </c>
      <c r="E8" s="31" t="s">
        <v>97</v>
      </c>
      <c r="F8" s="31" t="s">
        <v>98</v>
      </c>
      <c r="G8" s="31" t="s">
        <v>231</v>
      </c>
      <c r="H8" s="31" t="s">
        <v>230</v>
      </c>
      <c r="I8" s="31" t="s">
        <v>106</v>
      </c>
      <c r="J8" s="31" t="s">
        <v>55</v>
      </c>
      <c r="K8" s="31" t="s">
        <v>180</v>
      </c>
      <c r="L8" s="32" t="s">
        <v>182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238</v>
      </c>
      <c r="H9" s="17"/>
      <c r="I9" s="17" t="s">
        <v>234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AZ11" s="1"/>
    </row>
    <row r="12" spans="2:54" ht="19.5" customHeight="1">
      <c r="B12" s="101" t="s">
        <v>247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2:54">
      <c r="B13" s="101" t="s">
        <v>109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2:54">
      <c r="B14" s="101" t="s">
        <v>229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2:54">
      <c r="B15" s="101" t="s">
        <v>237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6" spans="2:54" s="7" customFormat="1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AZ16" s="1"/>
      <c r="BB16" s="1"/>
    </row>
    <row r="17" spans="2:54" s="7" customFormat="1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AZ17" s="1"/>
      <c r="BB17" s="1"/>
    </row>
    <row r="18" spans="2:54" s="7" customFormat="1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AZ18" s="1"/>
      <c r="BB18" s="1"/>
    </row>
    <row r="19" spans="2:54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</row>
    <row r="20" spans="2:54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</row>
    <row r="21" spans="2:54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</row>
    <row r="22" spans="2:54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2:54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2:54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2:54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2:54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2:54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  <row r="28" spans="2:54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2:54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</row>
    <row r="30" spans="2:54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54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54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zoomScale="90" zoomScaleNormal="90" workbookViewId="0">
      <selection activeCell="C20" sqref="C20"/>
    </sheetView>
  </sheetViews>
  <sheetFormatPr defaultColWidth="9.140625" defaultRowHeight="18"/>
  <cols>
    <col min="1" max="1" width="6.28515625" style="1" customWidth="1"/>
    <col min="2" max="2" width="47" style="2" bestFit="1" customWidth="1"/>
    <col min="3" max="3" width="41.7109375" style="2" bestFit="1" customWidth="1"/>
    <col min="4" max="4" width="8.5703125" style="2" bestFit="1" customWidth="1"/>
    <col min="5" max="5" width="12.28515625" style="1" bestFit="1" customWidth="1"/>
    <col min="6" max="7" width="11.28515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8" t="s">
        <v>177</v>
      </c>
      <c r="C1" s="80" t="s" vm="1">
        <v>248</v>
      </c>
    </row>
    <row r="2" spans="2:51">
      <c r="B2" s="58" t="s">
        <v>176</v>
      </c>
      <c r="C2" s="80" t="s">
        <v>249</v>
      </c>
    </row>
    <row r="3" spans="2:51">
      <c r="B3" s="58" t="s">
        <v>178</v>
      </c>
      <c r="C3" s="80" t="s">
        <v>250</v>
      </c>
    </row>
    <row r="4" spans="2:51">
      <c r="B4" s="58" t="s">
        <v>179</v>
      </c>
      <c r="C4" s="80">
        <v>2148</v>
      </c>
    </row>
    <row r="6" spans="2:51" ht="26.25" customHeight="1">
      <c r="B6" s="153" t="s">
        <v>208</v>
      </c>
      <c r="C6" s="154"/>
      <c r="D6" s="154"/>
      <c r="E6" s="154"/>
      <c r="F6" s="154"/>
      <c r="G6" s="154"/>
      <c r="H6" s="154"/>
      <c r="I6" s="154"/>
      <c r="J6" s="154"/>
      <c r="K6" s="155"/>
    </row>
    <row r="7" spans="2:51" ht="26.25" customHeight="1">
      <c r="B7" s="153" t="s">
        <v>95</v>
      </c>
      <c r="C7" s="154"/>
      <c r="D7" s="154"/>
      <c r="E7" s="154"/>
      <c r="F7" s="154"/>
      <c r="G7" s="154"/>
      <c r="H7" s="154"/>
      <c r="I7" s="154"/>
      <c r="J7" s="154"/>
      <c r="K7" s="155"/>
    </row>
    <row r="8" spans="2:51" s="3" customFormat="1" ht="63">
      <c r="B8" s="23" t="s">
        <v>113</v>
      </c>
      <c r="C8" s="31" t="s">
        <v>42</v>
      </c>
      <c r="D8" s="31" t="s">
        <v>59</v>
      </c>
      <c r="E8" s="31" t="s">
        <v>97</v>
      </c>
      <c r="F8" s="31" t="s">
        <v>98</v>
      </c>
      <c r="G8" s="31" t="s">
        <v>231</v>
      </c>
      <c r="H8" s="31" t="s">
        <v>230</v>
      </c>
      <c r="I8" s="31" t="s">
        <v>106</v>
      </c>
      <c r="J8" s="31" t="s">
        <v>180</v>
      </c>
      <c r="K8" s="32" t="s">
        <v>182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238</v>
      </c>
      <c r="H9" s="17"/>
      <c r="I9" s="17" t="s">
        <v>234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128" customFormat="1" ht="18" customHeight="1">
      <c r="B11" s="113" t="s">
        <v>45</v>
      </c>
      <c r="C11" s="114"/>
      <c r="D11" s="114"/>
      <c r="E11" s="114"/>
      <c r="F11" s="114"/>
      <c r="G11" s="115"/>
      <c r="H11" s="119"/>
      <c r="I11" s="115">
        <v>2.9967261659999993</v>
      </c>
      <c r="J11" s="116">
        <v>1</v>
      </c>
      <c r="K11" s="116">
        <f>I11/'סכום נכסי הקרן'!$C$42</f>
        <v>7.1992422458683257E-4</v>
      </c>
      <c r="AW11" s="129"/>
    </row>
    <row r="12" spans="2:51" s="129" customFormat="1" ht="19.5" customHeight="1">
      <c r="B12" s="117" t="s">
        <v>34</v>
      </c>
      <c r="C12" s="114"/>
      <c r="D12" s="114"/>
      <c r="E12" s="114"/>
      <c r="F12" s="114"/>
      <c r="G12" s="115"/>
      <c r="H12" s="119"/>
      <c r="I12" s="115">
        <v>2.9967261659999993</v>
      </c>
      <c r="J12" s="116">
        <v>1</v>
      </c>
      <c r="K12" s="116">
        <f>I12/'סכום נכסי הקרן'!$C$42</f>
        <v>7.1992422458683257E-4</v>
      </c>
    </row>
    <row r="13" spans="2:51" s="130" customFormat="1">
      <c r="B13" s="104" t="s">
        <v>1249</v>
      </c>
      <c r="C13" s="84"/>
      <c r="D13" s="84"/>
      <c r="E13" s="84"/>
      <c r="F13" s="84"/>
      <c r="G13" s="93"/>
      <c r="H13" s="95"/>
      <c r="I13" s="93">
        <v>1.8702600000000003</v>
      </c>
      <c r="J13" s="94">
        <v>0.62410106776502872</v>
      </c>
      <c r="K13" s="94">
        <f>I13/'סכום נכסי הקרן'!$C$42</f>
        <v>4.4930547727455256E-4</v>
      </c>
    </row>
    <row r="14" spans="2:51" s="130" customFormat="1">
      <c r="B14" s="89" t="s">
        <v>1250</v>
      </c>
      <c r="C14" s="86" t="s">
        <v>1251</v>
      </c>
      <c r="D14" s="99" t="s">
        <v>1252</v>
      </c>
      <c r="E14" s="99" t="s">
        <v>161</v>
      </c>
      <c r="F14" s="109">
        <v>43642</v>
      </c>
      <c r="G14" s="96">
        <v>7004.2</v>
      </c>
      <c r="H14" s="98">
        <v>0.53900000000000003</v>
      </c>
      <c r="I14" s="96">
        <v>3.7749999999999999E-2</v>
      </c>
      <c r="J14" s="97">
        <v>1.2597080249874259E-2</v>
      </c>
      <c r="K14" s="97">
        <f>I14/'סכום נכסי הקרן'!$C$42</f>
        <v>9.0689432309488285E-6</v>
      </c>
    </row>
    <row r="15" spans="2:51" s="130" customFormat="1">
      <c r="B15" s="89" t="s">
        <v>1253</v>
      </c>
      <c r="C15" s="86" t="s">
        <v>1254</v>
      </c>
      <c r="D15" s="99" t="s">
        <v>1252</v>
      </c>
      <c r="E15" s="99" t="s">
        <v>161</v>
      </c>
      <c r="F15" s="109">
        <v>43627</v>
      </c>
      <c r="G15" s="96">
        <v>118836.45</v>
      </c>
      <c r="H15" s="98">
        <v>8.8700000000000001E-2</v>
      </c>
      <c r="I15" s="96">
        <v>0.10542</v>
      </c>
      <c r="J15" s="97">
        <v>3.5178389402430316E-2</v>
      </c>
      <c r="K15" s="97">
        <f>I15/'סכום נכסי הקרן'!$C$42</f>
        <v>2.5325774712758292E-5</v>
      </c>
    </row>
    <row r="16" spans="2:51" s="136" customFormat="1">
      <c r="B16" s="89" t="s">
        <v>1255</v>
      </c>
      <c r="C16" s="86" t="s">
        <v>1256</v>
      </c>
      <c r="D16" s="99" t="s">
        <v>1252</v>
      </c>
      <c r="E16" s="99" t="s">
        <v>161</v>
      </c>
      <c r="F16" s="109">
        <v>43621</v>
      </c>
      <c r="G16" s="96">
        <v>10593</v>
      </c>
      <c r="H16" s="98">
        <v>0.80820000000000003</v>
      </c>
      <c r="I16" s="96">
        <v>8.5610000000000006E-2</v>
      </c>
      <c r="J16" s="97">
        <v>2.8567842124284381E-2</v>
      </c>
      <c r="K16" s="97">
        <f>I16/'סכום נכסי הקרן'!$C$42</f>
        <v>2.0566681589444484E-5</v>
      </c>
      <c r="AW16" s="130"/>
      <c r="AY16" s="130"/>
    </row>
    <row r="17" spans="2:51" s="136" customFormat="1">
      <c r="B17" s="89" t="s">
        <v>1257</v>
      </c>
      <c r="C17" s="86" t="s">
        <v>1258</v>
      </c>
      <c r="D17" s="99" t="s">
        <v>1252</v>
      </c>
      <c r="E17" s="99" t="s">
        <v>161</v>
      </c>
      <c r="F17" s="109">
        <v>43600</v>
      </c>
      <c r="G17" s="96">
        <v>24896.2</v>
      </c>
      <c r="H17" s="98">
        <v>-0.17519999999999999</v>
      </c>
      <c r="I17" s="96">
        <v>-4.3609999999999996E-2</v>
      </c>
      <c r="J17" s="97">
        <v>-1.4552547541642818E-2</v>
      </c>
      <c r="K17" s="97">
        <f>I17/'סכום נכסי הקרן'!$C$42</f>
        <v>-1.0476731504680223E-5</v>
      </c>
      <c r="AW17" s="130"/>
      <c r="AY17" s="130"/>
    </row>
    <row r="18" spans="2:51" s="136" customFormat="1">
      <c r="B18" s="89" t="s">
        <v>1259</v>
      </c>
      <c r="C18" s="86" t="s">
        <v>1260</v>
      </c>
      <c r="D18" s="99" t="s">
        <v>1252</v>
      </c>
      <c r="E18" s="99" t="s">
        <v>161</v>
      </c>
      <c r="F18" s="109">
        <v>43606</v>
      </c>
      <c r="G18" s="96">
        <v>186309.6</v>
      </c>
      <c r="H18" s="98">
        <v>0.7046</v>
      </c>
      <c r="I18" s="96">
        <v>1.3127200000000001</v>
      </c>
      <c r="J18" s="97">
        <v>0.43805136915536258</v>
      </c>
      <c r="K18" s="97">
        <f>I18/'סכום נכסי הקרן'!$C$42</f>
        <v>3.153637922683748E-4</v>
      </c>
      <c r="AW18" s="130"/>
      <c r="AY18" s="130"/>
    </row>
    <row r="19" spans="2:51" s="130" customFormat="1">
      <c r="B19" s="89" t="s">
        <v>1261</v>
      </c>
      <c r="C19" s="86" t="s">
        <v>1262</v>
      </c>
      <c r="D19" s="99" t="s">
        <v>1252</v>
      </c>
      <c r="E19" s="99" t="s">
        <v>161</v>
      </c>
      <c r="F19" s="109">
        <v>43517</v>
      </c>
      <c r="G19" s="96">
        <v>78588.149999999994</v>
      </c>
      <c r="H19" s="98">
        <v>0.71530000000000005</v>
      </c>
      <c r="I19" s="96">
        <v>0.56211</v>
      </c>
      <c r="J19" s="97">
        <v>0.18757469613925348</v>
      </c>
      <c r="K19" s="97">
        <f>I19/'סכום נכסי הקרן'!$C$42</f>
        <v>1.3503956767016282E-4</v>
      </c>
    </row>
    <row r="20" spans="2:51" s="130" customFormat="1">
      <c r="B20" s="89" t="s">
        <v>1263</v>
      </c>
      <c r="C20" s="86" t="s">
        <v>1264</v>
      </c>
      <c r="D20" s="99" t="s">
        <v>1252</v>
      </c>
      <c r="E20" s="99" t="s">
        <v>161</v>
      </c>
      <c r="F20" s="109">
        <v>43552</v>
      </c>
      <c r="G20" s="96">
        <v>18020</v>
      </c>
      <c r="H20" s="98">
        <v>1.1422000000000001</v>
      </c>
      <c r="I20" s="96">
        <v>0.20583000000000001</v>
      </c>
      <c r="J20" s="97">
        <v>6.868495437964553E-2</v>
      </c>
      <c r="K20" s="97">
        <f>I20/'סכום נכסי הקרן'!$C$42</f>
        <v>4.944796252254828E-5</v>
      </c>
    </row>
    <row r="21" spans="2:51" s="130" customFormat="1">
      <c r="B21" s="89" t="s">
        <v>1265</v>
      </c>
      <c r="C21" s="86" t="s">
        <v>1266</v>
      </c>
      <c r="D21" s="99" t="s">
        <v>1252</v>
      </c>
      <c r="E21" s="99" t="s">
        <v>161</v>
      </c>
      <c r="F21" s="109">
        <v>43627</v>
      </c>
      <c r="G21" s="96">
        <v>120887.4</v>
      </c>
      <c r="H21" s="98">
        <v>-0.32719999999999999</v>
      </c>
      <c r="I21" s="96">
        <v>-0.39556999999999998</v>
      </c>
      <c r="J21" s="97">
        <v>-0.13200071614417908</v>
      </c>
      <c r="K21" s="97">
        <f>I21/'סכום נכסי הקרן'!$C$42</f>
        <v>-9.5030513215004717E-5</v>
      </c>
    </row>
    <row r="22" spans="2:51" s="130" customFormat="1">
      <c r="B22" s="85"/>
      <c r="C22" s="86"/>
      <c r="D22" s="86"/>
      <c r="E22" s="86"/>
      <c r="F22" s="86"/>
      <c r="G22" s="96"/>
      <c r="H22" s="98"/>
      <c r="I22" s="86"/>
      <c r="J22" s="97"/>
      <c r="K22" s="86"/>
    </row>
    <row r="23" spans="2:51" s="130" customFormat="1">
      <c r="B23" s="104" t="s">
        <v>226</v>
      </c>
      <c r="C23" s="84"/>
      <c r="D23" s="84"/>
      <c r="E23" s="84"/>
      <c r="F23" s="84"/>
      <c r="G23" s="93"/>
      <c r="H23" s="95"/>
      <c r="I23" s="93">
        <v>1.1163699999999999</v>
      </c>
      <c r="J23" s="94">
        <v>0.37252986698151325</v>
      </c>
      <c r="K23" s="94">
        <f>I23/'סכום נכסי הקרן'!$C$42</f>
        <v>2.6819327562210181E-4</v>
      </c>
    </row>
    <row r="24" spans="2:51" s="130" customFormat="1">
      <c r="B24" s="89" t="s">
        <v>1267</v>
      </c>
      <c r="C24" s="86" t="s">
        <v>1268</v>
      </c>
      <c r="D24" s="99" t="s">
        <v>1252</v>
      </c>
      <c r="E24" s="99" t="s">
        <v>163</v>
      </c>
      <c r="F24" s="109">
        <v>43585</v>
      </c>
      <c r="G24" s="96">
        <v>2630.07</v>
      </c>
      <c r="H24" s="98">
        <v>-1.0061</v>
      </c>
      <c r="I24" s="96">
        <v>-2.6460000000000001E-2</v>
      </c>
      <c r="J24" s="97">
        <v>-8.8296355870641826E-3</v>
      </c>
      <c r="K24" s="97">
        <f>I24/'סכום נכסי הקרן'!$C$42</f>
        <v>-6.3566685534014845E-6</v>
      </c>
    </row>
    <row r="25" spans="2:51" s="130" customFormat="1">
      <c r="B25" s="89" t="s">
        <v>1269</v>
      </c>
      <c r="C25" s="86" t="s">
        <v>1270</v>
      </c>
      <c r="D25" s="99" t="s">
        <v>1252</v>
      </c>
      <c r="E25" s="99" t="s">
        <v>163</v>
      </c>
      <c r="F25" s="109">
        <v>43570</v>
      </c>
      <c r="G25" s="96">
        <v>7350.49</v>
      </c>
      <c r="H25" s="98">
        <v>-8.7300000000000003E-2</v>
      </c>
      <c r="I25" s="96">
        <v>-6.4200000000000004E-3</v>
      </c>
      <c r="J25" s="97">
        <v>-2.1423378862037812E-3</v>
      </c>
      <c r="K25" s="97">
        <f>I25/'סכום נכסי הקרן'!$C$42</f>
        <v>-1.5423209415282513E-6</v>
      </c>
    </row>
    <row r="26" spans="2:51" s="130" customFormat="1">
      <c r="B26" s="89" t="s">
        <v>1271</v>
      </c>
      <c r="C26" s="86" t="s">
        <v>1272</v>
      </c>
      <c r="D26" s="99" t="s">
        <v>1252</v>
      </c>
      <c r="E26" s="99" t="s">
        <v>163</v>
      </c>
      <c r="F26" s="109">
        <v>43503</v>
      </c>
      <c r="G26" s="96">
        <v>14755.54</v>
      </c>
      <c r="H26" s="98">
        <v>0.84499999999999997</v>
      </c>
      <c r="I26" s="96">
        <v>0.12469</v>
      </c>
      <c r="J26" s="97">
        <v>4.1608740035942282E-2</v>
      </c>
      <c r="K26" s="97">
        <f>I26/'סכום נכסי הקרן'!$C$42</f>
        <v>2.9955139906410849E-5</v>
      </c>
    </row>
    <row r="27" spans="2:51" s="130" customFormat="1">
      <c r="B27" s="89" t="s">
        <v>1273</v>
      </c>
      <c r="C27" s="86" t="s">
        <v>1274</v>
      </c>
      <c r="D27" s="99" t="s">
        <v>1252</v>
      </c>
      <c r="E27" s="99" t="s">
        <v>163</v>
      </c>
      <c r="F27" s="109">
        <v>43544</v>
      </c>
      <c r="G27" s="96">
        <v>4109.03</v>
      </c>
      <c r="H27" s="98">
        <v>0.52859999999999996</v>
      </c>
      <c r="I27" s="96">
        <v>2.172E-2</v>
      </c>
      <c r="J27" s="97">
        <v>7.2479094841660634E-3</v>
      </c>
      <c r="K27" s="97">
        <f>I27/'סכום נכסי הקרן'!$C$42</f>
        <v>5.2179456152638029E-6</v>
      </c>
    </row>
    <row r="28" spans="2:51" s="130" customFormat="1">
      <c r="B28" s="89" t="s">
        <v>1275</v>
      </c>
      <c r="C28" s="86" t="s">
        <v>1276</v>
      </c>
      <c r="D28" s="99" t="s">
        <v>1252</v>
      </c>
      <c r="E28" s="99" t="s">
        <v>164</v>
      </c>
      <c r="F28" s="109">
        <v>43585</v>
      </c>
      <c r="G28" s="96">
        <v>4295.07</v>
      </c>
      <c r="H28" s="98">
        <v>2.8048000000000002</v>
      </c>
      <c r="I28" s="96">
        <v>0.12046999999999999</v>
      </c>
      <c r="J28" s="97">
        <v>4.0200536627876871E-2</v>
      </c>
      <c r="K28" s="97">
        <f>I28/'סכום נכסי הקרן'!$C$42</f>
        <v>2.894134015979882E-5</v>
      </c>
    </row>
    <row r="29" spans="2:51" s="130" customFormat="1">
      <c r="B29" s="89" t="s">
        <v>1277</v>
      </c>
      <c r="C29" s="86" t="s">
        <v>1278</v>
      </c>
      <c r="D29" s="99" t="s">
        <v>1252</v>
      </c>
      <c r="E29" s="99" t="s">
        <v>164</v>
      </c>
      <c r="F29" s="109">
        <v>43570</v>
      </c>
      <c r="G29" s="96">
        <v>24932.62</v>
      </c>
      <c r="H29" s="98">
        <v>3.5390000000000001</v>
      </c>
      <c r="I29" s="96">
        <v>0.88236999999999999</v>
      </c>
      <c r="J29" s="97">
        <v>0.29444465430679601</v>
      </c>
      <c r="K29" s="97">
        <f>I29/'סכום נכסי הקרן'!$C$42</f>
        <v>2.1197783943555811E-4</v>
      </c>
    </row>
    <row r="30" spans="2:51" s="130" customFormat="1">
      <c r="B30" s="85"/>
      <c r="C30" s="86"/>
      <c r="D30" s="86"/>
      <c r="E30" s="86"/>
      <c r="F30" s="86"/>
      <c r="G30" s="96"/>
      <c r="H30" s="98"/>
      <c r="I30" s="86"/>
      <c r="J30" s="97"/>
      <c r="K30" s="86"/>
    </row>
    <row r="31" spans="2:51" s="130" customFormat="1">
      <c r="B31" s="104" t="s">
        <v>225</v>
      </c>
      <c r="C31" s="84"/>
      <c r="D31" s="84"/>
      <c r="E31" s="84"/>
      <c r="F31" s="84"/>
      <c r="G31" s="93"/>
      <c r="H31" s="95"/>
      <c r="I31" s="93">
        <v>1.0096166E-2</v>
      </c>
      <c r="J31" s="94">
        <v>3.3690652534583308E-3</v>
      </c>
      <c r="K31" s="94">
        <f>I31/'סכום נכסי הקרן'!$C$42</f>
        <v>2.4254716901784295E-6</v>
      </c>
    </row>
    <row r="32" spans="2:51" s="130" customFormat="1">
      <c r="B32" s="89" t="s">
        <v>1279</v>
      </c>
      <c r="C32" s="86" t="s">
        <v>1280</v>
      </c>
      <c r="D32" s="99" t="s">
        <v>1252</v>
      </c>
      <c r="E32" s="99" t="s">
        <v>162</v>
      </c>
      <c r="F32" s="109">
        <v>43614</v>
      </c>
      <c r="G32" s="96">
        <v>87.002999999999986</v>
      </c>
      <c r="H32" s="98">
        <v>3.5099999999999999E-2</v>
      </c>
      <c r="I32" s="96">
        <v>3.0552999999999997E-5</v>
      </c>
      <c r="J32" s="97">
        <v>1.0195459413891608E-5</v>
      </c>
      <c r="K32" s="97">
        <f>I32/'סכום נכסי הקרן'!$C$42</f>
        <v>7.3399582128524385E-9</v>
      </c>
    </row>
    <row r="33" spans="2:11" s="130" customFormat="1">
      <c r="B33" s="89" t="s">
        <v>1279</v>
      </c>
      <c r="C33" s="86" t="s">
        <v>1281</v>
      </c>
      <c r="D33" s="99" t="s">
        <v>1252</v>
      </c>
      <c r="E33" s="99" t="s">
        <v>162</v>
      </c>
      <c r="F33" s="109">
        <v>43626</v>
      </c>
      <c r="G33" s="96">
        <v>17400.599999999999</v>
      </c>
      <c r="H33" s="98">
        <v>5.7799999999999997E-2</v>
      </c>
      <c r="I33" s="96">
        <v>1.0065613000000001E-2</v>
      </c>
      <c r="J33" s="97">
        <v>3.3588697940444396E-3</v>
      </c>
      <c r="K33" s="97">
        <f>I33/'סכום נכסי הקרן'!$C$42</f>
        <v>2.4181317319655775E-6</v>
      </c>
    </row>
    <row r="34" spans="2:11" s="130" customFormat="1">
      <c r="B34" s="85"/>
      <c r="C34" s="86"/>
      <c r="D34" s="86"/>
      <c r="E34" s="86"/>
      <c r="F34" s="86"/>
      <c r="G34" s="96"/>
      <c r="H34" s="98"/>
      <c r="I34" s="86"/>
      <c r="J34" s="97"/>
      <c r="K34" s="86"/>
    </row>
    <row r="35" spans="2:11"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2:11">
      <c r="B36" s="103"/>
      <c r="C36" s="103"/>
      <c r="D36" s="103"/>
      <c r="E36" s="103"/>
      <c r="F36" s="103"/>
      <c r="G36" s="103"/>
      <c r="H36" s="103"/>
      <c r="I36" s="103"/>
      <c r="J36" s="103"/>
      <c r="K36" s="103"/>
    </row>
    <row r="37" spans="2:11">
      <c r="B37" s="101" t="s">
        <v>247</v>
      </c>
      <c r="C37" s="103"/>
      <c r="D37" s="103"/>
      <c r="E37" s="103"/>
      <c r="F37" s="103"/>
      <c r="G37" s="103"/>
      <c r="H37" s="103"/>
      <c r="I37" s="103"/>
      <c r="J37" s="103"/>
      <c r="K37" s="103"/>
    </row>
    <row r="38" spans="2:11">
      <c r="B38" s="101" t="s">
        <v>109</v>
      </c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11">
      <c r="B39" s="101" t="s">
        <v>229</v>
      </c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11">
      <c r="B40" s="101" t="s">
        <v>237</v>
      </c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11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11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11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11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11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11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11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11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</row>
    <row r="111" spans="2:11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</row>
    <row r="112" spans="2:11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</row>
    <row r="113" spans="2:11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</row>
    <row r="114" spans="2:11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</row>
    <row r="115" spans="2:11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</row>
    <row r="116" spans="2:11"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</row>
    <row r="117" spans="2:11"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</row>
    <row r="118" spans="2:11"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</row>
    <row r="119" spans="2:11"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</row>
    <row r="120" spans="2:11"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</row>
    <row r="121" spans="2:11"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</row>
    <row r="122" spans="2:11"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</row>
    <row r="123" spans="2:11"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</row>
    <row r="124" spans="2:11"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</row>
    <row r="125" spans="2:11"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</row>
    <row r="126" spans="2:11"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</row>
    <row r="127" spans="2:11"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</row>
    <row r="128" spans="2:11"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</row>
    <row r="129" spans="2:11"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</row>
    <row r="130" spans="2:11"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</row>
    <row r="131" spans="2:11"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</row>
    <row r="132" spans="2:11"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</row>
    <row r="133" spans="2:11"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</row>
    <row r="134" spans="2:11">
      <c r="C134" s="1"/>
      <c r="D134" s="1"/>
    </row>
    <row r="135" spans="2:11">
      <c r="C135" s="1"/>
      <c r="D135" s="1"/>
    </row>
    <row r="136" spans="2:11">
      <c r="C136" s="1"/>
      <c r="D136" s="1"/>
    </row>
    <row r="137" spans="2:11">
      <c r="C137" s="1"/>
      <c r="D137" s="1"/>
    </row>
    <row r="138" spans="2:11">
      <c r="C138" s="1"/>
      <c r="D138" s="1"/>
    </row>
    <row r="139" spans="2:11">
      <c r="C139" s="1"/>
      <c r="D139" s="1"/>
    </row>
    <row r="140" spans="2:11">
      <c r="C140" s="1"/>
      <c r="D140" s="1"/>
    </row>
    <row r="141" spans="2:11">
      <c r="C141" s="1"/>
      <c r="D141" s="1"/>
    </row>
    <row r="142" spans="2:11">
      <c r="C142" s="1"/>
      <c r="D142" s="1"/>
    </row>
    <row r="143" spans="2:11">
      <c r="C143" s="1"/>
      <c r="D143" s="1"/>
    </row>
    <row r="144" spans="2:11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8" t="s">
        <v>177</v>
      </c>
      <c r="C1" s="80" t="s" vm="1">
        <v>248</v>
      </c>
    </row>
    <row r="2" spans="2:78">
      <c r="B2" s="58" t="s">
        <v>176</v>
      </c>
      <c r="C2" s="80" t="s">
        <v>249</v>
      </c>
    </row>
    <row r="3" spans="2:78">
      <c r="B3" s="58" t="s">
        <v>178</v>
      </c>
      <c r="C3" s="80" t="s">
        <v>250</v>
      </c>
    </row>
    <row r="4" spans="2:78">
      <c r="B4" s="58" t="s">
        <v>179</v>
      </c>
      <c r="C4" s="80">
        <v>2148</v>
      </c>
    </row>
    <row r="6" spans="2:78" ht="26.25" customHeight="1">
      <c r="B6" s="153" t="s">
        <v>208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5"/>
    </row>
    <row r="7" spans="2:78" ht="26.25" customHeight="1">
      <c r="B7" s="153" t="s">
        <v>96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5"/>
    </row>
    <row r="8" spans="2:78" s="3" customFormat="1" ht="47.25">
      <c r="B8" s="23" t="s">
        <v>113</v>
      </c>
      <c r="C8" s="31" t="s">
        <v>42</v>
      </c>
      <c r="D8" s="31" t="s">
        <v>46</v>
      </c>
      <c r="E8" s="31" t="s">
        <v>15</v>
      </c>
      <c r="F8" s="31" t="s">
        <v>60</v>
      </c>
      <c r="G8" s="31" t="s">
        <v>98</v>
      </c>
      <c r="H8" s="31" t="s">
        <v>18</v>
      </c>
      <c r="I8" s="31" t="s">
        <v>97</v>
      </c>
      <c r="J8" s="31" t="s">
        <v>17</v>
      </c>
      <c r="K8" s="31" t="s">
        <v>19</v>
      </c>
      <c r="L8" s="31" t="s">
        <v>231</v>
      </c>
      <c r="M8" s="31" t="s">
        <v>230</v>
      </c>
      <c r="N8" s="31" t="s">
        <v>106</v>
      </c>
      <c r="O8" s="31" t="s">
        <v>55</v>
      </c>
      <c r="P8" s="31" t="s">
        <v>180</v>
      </c>
      <c r="Q8" s="32" t="s">
        <v>182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238</v>
      </c>
      <c r="M9" s="17"/>
      <c r="N9" s="17" t="s">
        <v>234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110</v>
      </c>
      <c r="R10" s="1"/>
      <c r="S10" s="1"/>
      <c r="T10" s="1"/>
      <c r="U10" s="1"/>
      <c r="V10" s="1"/>
    </row>
    <row r="11" spans="2:78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"/>
      <c r="S11" s="1"/>
      <c r="T11" s="1"/>
      <c r="U11" s="1"/>
      <c r="V11" s="1"/>
      <c r="BZ11" s="1"/>
    </row>
    <row r="12" spans="2:78" ht="18" customHeight="1">
      <c r="B12" s="101" t="s">
        <v>247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</row>
    <row r="13" spans="2:78">
      <c r="B13" s="101" t="s">
        <v>109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</row>
    <row r="14" spans="2:78">
      <c r="B14" s="101" t="s">
        <v>229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</row>
    <row r="15" spans="2:78">
      <c r="B15" s="101" t="s">
        <v>237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</row>
    <row r="16" spans="2:7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</row>
    <row r="17" spans="2:17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</row>
    <row r="18" spans="2:17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</row>
    <row r="19" spans="2:17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</row>
    <row r="20" spans="2:17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</row>
    <row r="21" spans="2:17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</row>
    <row r="22" spans="2:17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</row>
    <row r="23" spans="2:17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2:17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2:17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2:17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2:17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2:17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2:17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2:17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2:17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2:17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2:17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2:17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2:17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2:17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</row>
    <row r="37" spans="2:17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2:17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2:17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</row>
    <row r="40" spans="2:17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</row>
    <row r="41" spans="2:17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2:17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2:17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</row>
    <row r="44" spans="2:17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2:17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2:17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2:17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</row>
    <row r="48" spans="2:17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2:17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2:17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2:17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</row>
    <row r="52" spans="2:17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</row>
    <row r="53" spans="2:17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2:17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2:17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2:17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</row>
    <row r="57" spans="2:17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</row>
    <row r="58" spans="2:17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</row>
    <row r="59" spans="2:17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2:17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</row>
    <row r="61" spans="2:17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</row>
    <row r="62" spans="2:17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</row>
    <row r="63" spans="2:17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</row>
    <row r="64" spans="2:17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</row>
    <row r="65" spans="2:17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</row>
    <row r="66" spans="2:17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</row>
    <row r="67" spans="2:17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2:17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</row>
    <row r="69" spans="2:17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</row>
    <row r="70" spans="2:17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</row>
    <row r="71" spans="2:17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</row>
    <row r="72" spans="2:17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</row>
    <row r="73" spans="2:17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</row>
    <row r="74" spans="2:17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</row>
    <row r="75" spans="2:17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2:17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</row>
    <row r="77" spans="2:17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</row>
    <row r="78" spans="2:17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2:17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</row>
    <row r="80" spans="2:17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</row>
    <row r="81" spans="2:17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</row>
    <row r="82" spans="2:17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</row>
    <row r="83" spans="2:17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</row>
    <row r="84" spans="2:17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</row>
    <row r="85" spans="2:17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</row>
    <row r="86" spans="2:17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</row>
    <row r="87" spans="2:17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</row>
    <row r="88" spans="2:17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</row>
    <row r="89" spans="2:17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</row>
    <row r="90" spans="2:17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2:17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2:17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</row>
    <row r="93" spans="2:17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</row>
    <row r="94" spans="2:17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</row>
    <row r="95" spans="2:17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</row>
    <row r="96" spans="2:17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</row>
    <row r="97" spans="2:17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</row>
    <row r="98" spans="2:17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</row>
    <row r="99" spans="2:17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</row>
    <row r="100" spans="2:17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</row>
    <row r="101" spans="2:17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2:17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</row>
    <row r="103" spans="2:17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</row>
    <row r="104" spans="2:17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</row>
    <row r="105" spans="2:17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</row>
    <row r="106" spans="2:17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</row>
    <row r="107" spans="2:17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</row>
    <row r="108" spans="2:17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</row>
    <row r="109" spans="2:17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</row>
    <row r="110" spans="2:17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11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I114"/>
  <sheetViews>
    <sheetView rightToLeft="1" workbookViewId="0">
      <selection activeCell="D16" sqref="D16"/>
    </sheetView>
  </sheetViews>
  <sheetFormatPr defaultColWidth="9.140625" defaultRowHeight="18"/>
  <cols>
    <col min="1" max="1" width="6.28515625" style="1" customWidth="1"/>
    <col min="2" max="2" width="33.28515625" style="2" bestFit="1" customWidth="1"/>
    <col min="3" max="3" width="41.7109375" style="2" bestFit="1" customWidth="1"/>
    <col min="4" max="4" width="6.5703125" style="2" bestFit="1" customWidth="1"/>
    <col min="5" max="5" width="9" style="2" bestFit="1" customWidth="1"/>
    <col min="6" max="6" width="4.5703125" style="1" bestFit="1" customWidth="1"/>
    <col min="7" max="7" width="11.28515625" style="1" bestFit="1" customWidth="1"/>
    <col min="8" max="8" width="7.85546875" style="1" bestFit="1" customWidth="1"/>
    <col min="9" max="9" width="5.140625" style="1" bestFit="1" customWidth="1"/>
    <col min="10" max="10" width="12" style="1" bestFit="1" customWidth="1"/>
    <col min="11" max="11" width="6.85546875" style="1" bestFit="1" customWidth="1"/>
    <col min="12" max="12" width="7.5703125" style="1" customWidth="1"/>
    <col min="13" max="14" width="7.28515625" style="1" bestFit="1" customWidth="1"/>
    <col min="15" max="15" width="8" style="1" bestFit="1" customWidth="1"/>
    <col min="16" max="16" width="9.140625" style="1" bestFit="1" customWidth="1"/>
    <col min="17" max="17" width="10.42578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61">
      <c r="B1" s="58" t="s">
        <v>177</v>
      </c>
      <c r="C1" s="80" t="s" vm="1">
        <v>248</v>
      </c>
    </row>
    <row r="2" spans="2:61">
      <c r="B2" s="58" t="s">
        <v>176</v>
      </c>
      <c r="C2" s="80" t="s">
        <v>249</v>
      </c>
    </row>
    <row r="3" spans="2:61">
      <c r="B3" s="58" t="s">
        <v>178</v>
      </c>
      <c r="C3" s="80" t="s">
        <v>250</v>
      </c>
    </row>
    <row r="4" spans="2:61">
      <c r="B4" s="58" t="s">
        <v>179</v>
      </c>
      <c r="C4" s="80">
        <v>2148</v>
      </c>
    </row>
    <row r="6" spans="2:61" ht="26.25" customHeight="1">
      <c r="B6" s="153" t="s">
        <v>209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5"/>
    </row>
    <row r="7" spans="2:61" s="3" customFormat="1" ht="63">
      <c r="B7" s="23" t="s">
        <v>113</v>
      </c>
      <c r="C7" s="31" t="s">
        <v>221</v>
      </c>
      <c r="D7" s="31" t="s">
        <v>42</v>
      </c>
      <c r="E7" s="31" t="s">
        <v>114</v>
      </c>
      <c r="F7" s="31" t="s">
        <v>15</v>
      </c>
      <c r="G7" s="31" t="s">
        <v>98</v>
      </c>
      <c r="H7" s="31" t="s">
        <v>60</v>
      </c>
      <c r="I7" s="31" t="s">
        <v>18</v>
      </c>
      <c r="J7" s="31" t="s">
        <v>97</v>
      </c>
      <c r="K7" s="14" t="s">
        <v>35</v>
      </c>
      <c r="L7" s="73" t="s">
        <v>19</v>
      </c>
      <c r="M7" s="31" t="s">
        <v>231</v>
      </c>
      <c r="N7" s="31" t="s">
        <v>230</v>
      </c>
      <c r="O7" s="31" t="s">
        <v>106</v>
      </c>
      <c r="P7" s="31" t="s">
        <v>180</v>
      </c>
      <c r="Q7" s="32" t="s">
        <v>182</v>
      </c>
      <c r="R7" s="1"/>
      <c r="S7" s="1"/>
      <c r="T7" s="1"/>
      <c r="U7" s="1"/>
      <c r="V7" s="1"/>
      <c r="W7" s="1"/>
      <c r="BH7" s="3" t="s">
        <v>160</v>
      </c>
      <c r="BI7" s="3" t="s">
        <v>162</v>
      </c>
    </row>
    <row r="8" spans="2:61" s="3" customFormat="1" ht="24" customHeight="1">
      <c r="B8" s="16"/>
      <c r="C8" s="72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238</v>
      </c>
      <c r="N8" s="17"/>
      <c r="O8" s="17" t="s">
        <v>234</v>
      </c>
      <c r="P8" s="33" t="s">
        <v>20</v>
      </c>
      <c r="Q8" s="18" t="s">
        <v>20</v>
      </c>
      <c r="R8" s="1"/>
      <c r="S8" s="1"/>
      <c r="T8" s="1"/>
      <c r="U8" s="1"/>
      <c r="V8" s="1"/>
      <c r="W8" s="1"/>
      <c r="BH8" s="3" t="s">
        <v>158</v>
      </c>
      <c r="BI8" s="3" t="s">
        <v>161</v>
      </c>
    </row>
    <row r="9" spans="2:61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110</v>
      </c>
      <c r="R9" s="1"/>
      <c r="S9" s="1"/>
      <c r="T9" s="1"/>
      <c r="U9" s="1"/>
      <c r="V9" s="1"/>
      <c r="W9" s="1"/>
      <c r="BH9" s="4" t="s">
        <v>159</v>
      </c>
      <c r="BI9" s="4" t="s">
        <v>163</v>
      </c>
    </row>
    <row r="10" spans="2:61" s="4" customFormat="1" ht="18" customHeight="1">
      <c r="B10" s="113" t="s">
        <v>38</v>
      </c>
      <c r="C10" s="114"/>
      <c r="D10" s="114"/>
      <c r="E10" s="114"/>
      <c r="F10" s="114"/>
      <c r="G10" s="114"/>
      <c r="H10" s="114"/>
      <c r="I10" s="115">
        <v>6.0118261274651159</v>
      </c>
      <c r="J10" s="114"/>
      <c r="K10" s="114"/>
      <c r="L10" s="121">
        <v>5.5517824264069746E-2</v>
      </c>
      <c r="M10" s="115"/>
      <c r="N10" s="119"/>
      <c r="O10" s="115">
        <v>0.45079000000000002</v>
      </c>
      <c r="P10" s="116">
        <v>1</v>
      </c>
      <c r="Q10" s="116">
        <f>O10/'סכום נכסי הקרן'!$C$42</f>
        <v>1.0829639520740193E-4</v>
      </c>
      <c r="R10" s="129"/>
      <c r="S10" s="129"/>
      <c r="T10" s="102"/>
      <c r="U10" s="102"/>
      <c r="V10" s="102"/>
      <c r="W10" s="102"/>
      <c r="BH10" s="102" t="s">
        <v>29</v>
      </c>
      <c r="BI10" s="4" t="s">
        <v>164</v>
      </c>
    </row>
    <row r="11" spans="2:61" s="102" customFormat="1" ht="21.75" customHeight="1">
      <c r="B11" s="117" t="s">
        <v>37</v>
      </c>
      <c r="C11" s="114"/>
      <c r="D11" s="114"/>
      <c r="E11" s="114"/>
      <c r="F11" s="114"/>
      <c r="G11" s="114"/>
      <c r="H11" s="114"/>
      <c r="I11" s="115">
        <v>6.0118261274651159</v>
      </c>
      <c r="J11" s="114"/>
      <c r="K11" s="114"/>
      <c r="L11" s="121">
        <v>5.5517824264069746E-2</v>
      </c>
      <c r="M11" s="115"/>
      <c r="N11" s="119"/>
      <c r="O11" s="115">
        <v>0.45079000000000002</v>
      </c>
      <c r="P11" s="116">
        <v>1</v>
      </c>
      <c r="Q11" s="116">
        <f>O11/'סכום נכסי הקרן'!$C$42</f>
        <v>1.0829639520740193E-4</v>
      </c>
      <c r="R11" s="129"/>
      <c r="S11" s="129"/>
      <c r="BI11" s="102" t="s">
        <v>170</v>
      </c>
    </row>
    <row r="12" spans="2:61">
      <c r="B12" s="104" t="s">
        <v>36</v>
      </c>
      <c r="C12" s="84"/>
      <c r="D12" s="84"/>
      <c r="E12" s="84"/>
      <c r="F12" s="84"/>
      <c r="G12" s="84"/>
      <c r="H12" s="84"/>
      <c r="I12" s="93">
        <v>6.0118261274651159</v>
      </c>
      <c r="J12" s="84"/>
      <c r="K12" s="84"/>
      <c r="L12" s="106">
        <v>5.5517824264069746E-2</v>
      </c>
      <c r="M12" s="93"/>
      <c r="N12" s="95"/>
      <c r="O12" s="93">
        <v>0.45079000000000002</v>
      </c>
      <c r="P12" s="94">
        <v>1</v>
      </c>
      <c r="Q12" s="94">
        <f>O12/'סכום נכסי הקרן'!$C$42</f>
        <v>1.0829639520740193E-4</v>
      </c>
      <c r="R12" s="130"/>
      <c r="S12" s="130"/>
      <c r="BI12" s="1" t="s">
        <v>165</v>
      </c>
    </row>
    <row r="13" spans="2:61">
      <c r="B13" s="89" t="s">
        <v>1311</v>
      </c>
      <c r="C13" s="99" t="s">
        <v>1305</v>
      </c>
      <c r="D13" s="86">
        <v>6954</v>
      </c>
      <c r="E13" s="86"/>
      <c r="F13" s="86" t="s">
        <v>1164</v>
      </c>
      <c r="G13" s="109">
        <v>43644</v>
      </c>
      <c r="H13" s="86"/>
      <c r="I13" s="96">
        <v>6.01</v>
      </c>
      <c r="J13" s="99" t="s">
        <v>161</v>
      </c>
      <c r="K13" s="100">
        <v>5.21E-2</v>
      </c>
      <c r="L13" s="100">
        <v>5.5600000000000004E-2</v>
      </c>
      <c r="M13" s="96">
        <v>115.48</v>
      </c>
      <c r="N13" s="98">
        <v>99.47</v>
      </c>
      <c r="O13" s="96">
        <v>0.40962999999999999</v>
      </c>
      <c r="P13" s="97">
        <v>0.90869362674416021</v>
      </c>
      <c r="Q13" s="97">
        <f>O13/'סכום נכסי הקרן'!$C$42</f>
        <v>9.8408244124332955E-5</v>
      </c>
      <c r="R13" s="130"/>
      <c r="S13" s="130"/>
      <c r="BI13" s="1" t="s">
        <v>166</v>
      </c>
    </row>
    <row r="14" spans="2:61">
      <c r="B14" s="89" t="s">
        <v>1311</v>
      </c>
      <c r="C14" s="99" t="s">
        <v>1305</v>
      </c>
      <c r="D14" s="86">
        <v>7020</v>
      </c>
      <c r="E14" s="86"/>
      <c r="F14" s="86" t="s">
        <v>1164</v>
      </c>
      <c r="G14" s="109">
        <v>43643</v>
      </c>
      <c r="H14" s="86"/>
      <c r="I14" s="96">
        <v>6.03</v>
      </c>
      <c r="J14" s="99" t="s">
        <v>161</v>
      </c>
      <c r="K14" s="100">
        <v>5.21E-2</v>
      </c>
      <c r="L14" s="100">
        <v>5.4700000000000006E-2</v>
      </c>
      <c r="M14" s="96">
        <v>11.55</v>
      </c>
      <c r="N14" s="98">
        <v>100</v>
      </c>
      <c r="O14" s="96">
        <v>4.1159999999999995E-2</v>
      </c>
      <c r="P14" s="97">
        <v>9.1306373255839735E-2</v>
      </c>
      <c r="Q14" s="97">
        <f>O14/'סכום נכסי הקרן'!$C$42</f>
        <v>9.888151083068974E-6</v>
      </c>
      <c r="R14" s="130"/>
      <c r="S14" s="130"/>
      <c r="BI14" s="1" t="s">
        <v>167</v>
      </c>
    </row>
    <row r="15" spans="2:61">
      <c r="B15" s="85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96"/>
      <c r="N15" s="98"/>
      <c r="O15" s="86"/>
      <c r="P15" s="97"/>
      <c r="Q15" s="86"/>
      <c r="R15" s="130"/>
      <c r="S15" s="130"/>
      <c r="BI15" s="1" t="s">
        <v>169</v>
      </c>
    </row>
    <row r="16" spans="2:61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30"/>
      <c r="S16" s="130"/>
      <c r="BI16" s="1" t="s">
        <v>168</v>
      </c>
    </row>
    <row r="17" spans="2:61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BI17" s="1" t="s">
        <v>171</v>
      </c>
    </row>
    <row r="18" spans="2:61">
      <c r="B18" s="101" t="s">
        <v>247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BI18" s="1" t="s">
        <v>172</v>
      </c>
    </row>
    <row r="19" spans="2:61">
      <c r="B19" s="101" t="s">
        <v>109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BI19" s="1" t="s">
        <v>173</v>
      </c>
    </row>
    <row r="20" spans="2:61">
      <c r="B20" s="101" t="s">
        <v>229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BI20" s="1" t="s">
        <v>174</v>
      </c>
    </row>
    <row r="21" spans="2:61">
      <c r="B21" s="101" t="s">
        <v>237</v>
      </c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BI21" s="1" t="s">
        <v>175</v>
      </c>
    </row>
    <row r="22" spans="2:61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BI22" s="1" t="s">
        <v>29</v>
      </c>
    </row>
    <row r="23" spans="2:61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2:61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2:61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2:61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2:61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2:61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2:61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2:61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2:61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2:61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2:17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2:17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2:17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2:17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</row>
    <row r="37" spans="2:17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2:17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2:17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</row>
    <row r="40" spans="2:17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</row>
    <row r="41" spans="2:17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2:17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2:17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</row>
    <row r="44" spans="2:17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2:17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2:17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2:17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</row>
    <row r="48" spans="2:17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2:17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2:17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2:17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</row>
    <row r="52" spans="2:17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</row>
    <row r="53" spans="2:17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2:17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2:17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2:17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</row>
    <row r="57" spans="2:17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</row>
    <row r="58" spans="2:17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</row>
    <row r="59" spans="2:17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2:17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</row>
    <row r="61" spans="2:17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</row>
    <row r="62" spans="2:17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</row>
    <row r="63" spans="2:17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</row>
    <row r="64" spans="2:17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</row>
    <row r="65" spans="2:17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</row>
    <row r="66" spans="2:17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</row>
    <row r="67" spans="2:17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2:17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</row>
    <row r="69" spans="2:17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</row>
    <row r="70" spans="2:17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</row>
    <row r="71" spans="2:17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</row>
    <row r="72" spans="2:17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</row>
    <row r="73" spans="2:17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</row>
    <row r="74" spans="2:17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</row>
    <row r="75" spans="2:17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2:17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</row>
    <row r="77" spans="2:17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</row>
    <row r="78" spans="2:17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2:17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</row>
    <row r="80" spans="2:17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</row>
    <row r="81" spans="2:17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</row>
    <row r="82" spans="2:17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</row>
    <row r="83" spans="2:17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</row>
    <row r="84" spans="2:17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</row>
    <row r="85" spans="2:17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</row>
    <row r="86" spans="2:17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</row>
    <row r="87" spans="2:17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</row>
    <row r="88" spans="2:17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</row>
    <row r="89" spans="2:17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</row>
    <row r="90" spans="2:17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2:17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2:17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</row>
    <row r="93" spans="2:17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</row>
    <row r="94" spans="2:17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</row>
    <row r="95" spans="2:17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</row>
    <row r="96" spans="2:17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</row>
    <row r="97" spans="2:17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</row>
    <row r="98" spans="2:17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</row>
    <row r="99" spans="2:17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</row>
    <row r="100" spans="2:17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</row>
    <row r="101" spans="2:17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2:17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</row>
    <row r="103" spans="2:17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</row>
    <row r="104" spans="2:17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</row>
    <row r="105" spans="2:17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</row>
    <row r="106" spans="2:17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</row>
    <row r="107" spans="2:17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</row>
    <row r="108" spans="2:17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</row>
    <row r="109" spans="2:17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</row>
    <row r="110" spans="2:17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</row>
    <row r="111" spans="2:17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</row>
    <row r="112" spans="2:17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</row>
    <row r="113" spans="2:17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</row>
    <row r="114" spans="2:17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</row>
  </sheetData>
  <sheetProtection sheet="1" objects="1" scenarios="1"/>
  <mergeCells count="1">
    <mergeCell ref="B6:Q6"/>
  </mergeCells>
  <phoneticPr fontId="3" type="noConversion"/>
  <conditionalFormatting sqref="B58:B114">
    <cfRule type="cellIs" dxfId="10" priority="7" operator="equal">
      <formula>2958465</formula>
    </cfRule>
    <cfRule type="cellIs" dxfId="9" priority="8" operator="equal">
      <formula>"NR3"</formula>
    </cfRule>
    <cfRule type="cellIs" dxfId="8" priority="9" operator="equal">
      <formula>"דירוג פנימי"</formula>
    </cfRule>
  </conditionalFormatting>
  <conditionalFormatting sqref="B58:B114">
    <cfRule type="cellIs" dxfId="7" priority="6" operator="equal">
      <formula>2958465</formula>
    </cfRule>
  </conditionalFormatting>
  <conditionalFormatting sqref="B11:B12 B22:B43 B15:B17">
    <cfRule type="cellIs" dxfId="6" priority="5" operator="equal">
      <formula>"NR3"</formula>
    </cfRule>
  </conditionalFormatting>
  <conditionalFormatting sqref="B13:B14">
    <cfRule type="cellIs" dxfId="5" priority="2" operator="equal">
      <formula>2958465</formula>
    </cfRule>
    <cfRule type="cellIs" dxfId="4" priority="3" operator="equal">
      <formula>"NR3"</formula>
    </cfRule>
    <cfRule type="cellIs" dxfId="3" priority="4" operator="equal">
      <formula>"דירוג פנימי"</formula>
    </cfRule>
  </conditionalFormatting>
  <conditionalFormatting sqref="B13:B14">
    <cfRule type="cellIs" dxfId="2" priority="1" operator="equal">
      <formula>2958465</formula>
    </cfRule>
  </conditionalFormatting>
  <dataValidations count="1">
    <dataValidation allowBlank="1" showInputMessage="1" showErrorMessage="1" sqref="D1:Q9 C5:C9 A1:A1048576 B1:B9 B115:Q1048576 B18:B21 R1:XFD52 R57:XFD1048576 R53:AF56 AH53:XFD5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8" t="s">
        <v>177</v>
      </c>
      <c r="C1" s="80" t="s" vm="1">
        <v>248</v>
      </c>
    </row>
    <row r="2" spans="2:64">
      <c r="B2" s="58" t="s">
        <v>176</v>
      </c>
      <c r="C2" s="80" t="s">
        <v>249</v>
      </c>
    </row>
    <row r="3" spans="2:64">
      <c r="B3" s="58" t="s">
        <v>178</v>
      </c>
      <c r="C3" s="80" t="s">
        <v>250</v>
      </c>
    </row>
    <row r="4" spans="2:64">
      <c r="B4" s="58" t="s">
        <v>179</v>
      </c>
      <c r="C4" s="80">
        <v>2148</v>
      </c>
    </row>
    <row r="6" spans="2:64" ht="26.25" customHeight="1">
      <c r="B6" s="153" t="s">
        <v>210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5"/>
    </row>
    <row r="7" spans="2:64" s="3" customFormat="1" ht="78.75">
      <c r="B7" s="61" t="s">
        <v>113</v>
      </c>
      <c r="C7" s="62" t="s">
        <v>42</v>
      </c>
      <c r="D7" s="62" t="s">
        <v>114</v>
      </c>
      <c r="E7" s="62" t="s">
        <v>15</v>
      </c>
      <c r="F7" s="62" t="s">
        <v>60</v>
      </c>
      <c r="G7" s="62" t="s">
        <v>18</v>
      </c>
      <c r="H7" s="62" t="s">
        <v>97</v>
      </c>
      <c r="I7" s="62" t="s">
        <v>48</v>
      </c>
      <c r="J7" s="62" t="s">
        <v>19</v>
      </c>
      <c r="K7" s="62" t="s">
        <v>231</v>
      </c>
      <c r="L7" s="62" t="s">
        <v>230</v>
      </c>
      <c r="M7" s="62" t="s">
        <v>106</v>
      </c>
      <c r="N7" s="62" t="s">
        <v>180</v>
      </c>
      <c r="O7" s="64" t="s">
        <v>182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238</v>
      </c>
      <c r="L8" s="33"/>
      <c r="M8" s="33" t="s">
        <v>234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"/>
      <c r="Q10" s="1"/>
      <c r="R10" s="1"/>
      <c r="S10" s="1"/>
      <c r="T10" s="1"/>
      <c r="U10" s="1"/>
      <c r="BL10" s="1"/>
    </row>
    <row r="11" spans="2:64" ht="20.25" customHeight="1">
      <c r="B11" s="101" t="s">
        <v>247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</row>
    <row r="12" spans="2:64">
      <c r="B12" s="101" t="s">
        <v>109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</row>
    <row r="13" spans="2:64">
      <c r="B13" s="101" t="s">
        <v>229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</row>
    <row r="14" spans="2:64">
      <c r="B14" s="101" t="s">
        <v>237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</row>
    <row r="15" spans="2:64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</row>
    <row r="16" spans="2:64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</row>
    <row r="17" spans="2:15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</row>
    <row r="18" spans="2:15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</row>
    <row r="19" spans="2:15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</row>
    <row r="20" spans="2:15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</row>
    <row r="21" spans="2:15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</row>
    <row r="22" spans="2:15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</row>
    <row r="23" spans="2:15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</row>
    <row r="24" spans="2:15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</row>
    <row r="25" spans="2:15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</row>
    <row r="26" spans="2:1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</row>
    <row r="27" spans="2:15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2:15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</row>
    <row r="29" spans="2:15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</row>
    <row r="30" spans="2:15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</row>
    <row r="31" spans="2:15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</row>
    <row r="32" spans="2:1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</row>
    <row r="33" spans="2:15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</row>
    <row r="34" spans="2:15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</row>
    <row r="35" spans="2:15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</row>
    <row r="36" spans="2:15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</row>
    <row r="37" spans="2:15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</row>
    <row r="38" spans="2:15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</row>
    <row r="39" spans="2:15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</row>
    <row r="40" spans="2:15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</row>
    <row r="41" spans="2:15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</row>
    <row r="42" spans="2:15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</row>
    <row r="43" spans="2:15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</row>
    <row r="44" spans="2:15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</row>
    <row r="45" spans="2:15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</row>
    <row r="46" spans="2:15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</row>
    <row r="47" spans="2:15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2:15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</row>
    <row r="49" spans="2:15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</row>
    <row r="50" spans="2:15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</row>
    <row r="51" spans="2:15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</row>
    <row r="52" spans="2:15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</row>
    <row r="53" spans="2:15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</row>
    <row r="54" spans="2:15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</row>
    <row r="55" spans="2:15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</row>
    <row r="56" spans="2:15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</row>
    <row r="57" spans="2:15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</row>
    <row r="58" spans="2:15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</row>
    <row r="59" spans="2:15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</row>
    <row r="60" spans="2:15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</row>
    <row r="61" spans="2:15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</row>
    <row r="62" spans="2:15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</row>
    <row r="63" spans="2:15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</row>
    <row r="64" spans="2:15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</row>
    <row r="65" spans="2:15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</row>
    <row r="66" spans="2:15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</row>
    <row r="67" spans="2:15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</row>
    <row r="68" spans="2:15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</row>
    <row r="69" spans="2:15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</row>
    <row r="70" spans="2:15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</row>
    <row r="71" spans="2:15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</row>
    <row r="72" spans="2:15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</row>
    <row r="73" spans="2:15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</row>
    <row r="74" spans="2:15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</row>
    <row r="75" spans="2:15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</row>
    <row r="76" spans="2:15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</row>
    <row r="77" spans="2:15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</row>
    <row r="78" spans="2:15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</row>
    <row r="79" spans="2:15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</row>
    <row r="80" spans="2:15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</row>
    <row r="81" spans="2:15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</row>
    <row r="82" spans="2:15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</row>
    <row r="83" spans="2:15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</row>
    <row r="84" spans="2:15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</row>
    <row r="85" spans="2:15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</row>
    <row r="86" spans="2:15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</row>
    <row r="87" spans="2:15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</row>
    <row r="88" spans="2:15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</row>
    <row r="89" spans="2:15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</row>
    <row r="90" spans="2:15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</row>
    <row r="91" spans="2:15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</row>
    <row r="92" spans="2:15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</row>
    <row r="93" spans="2:15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</row>
    <row r="94" spans="2:15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</row>
    <row r="95" spans="2:15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</row>
    <row r="96" spans="2:15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</row>
    <row r="97" spans="2:15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</row>
    <row r="98" spans="2:15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</row>
    <row r="99" spans="2:15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</row>
    <row r="100" spans="2:15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</row>
    <row r="101" spans="2:15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</row>
    <row r="102" spans="2:15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</row>
    <row r="103" spans="2:15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</row>
    <row r="104" spans="2:15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</row>
    <row r="105" spans="2:15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</row>
    <row r="106" spans="2:15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</row>
    <row r="107" spans="2:15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</row>
    <row r="108" spans="2:15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</row>
    <row r="109" spans="2:15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8" t="s">
        <v>177</v>
      </c>
      <c r="C1" s="80" t="s" vm="1">
        <v>248</v>
      </c>
    </row>
    <row r="2" spans="2:56">
      <c r="B2" s="58" t="s">
        <v>176</v>
      </c>
      <c r="C2" s="80" t="s">
        <v>249</v>
      </c>
    </row>
    <row r="3" spans="2:56">
      <c r="B3" s="58" t="s">
        <v>178</v>
      </c>
      <c r="C3" s="80" t="s">
        <v>250</v>
      </c>
    </row>
    <row r="4" spans="2:56">
      <c r="B4" s="58" t="s">
        <v>179</v>
      </c>
      <c r="C4" s="80">
        <v>2148</v>
      </c>
    </row>
    <row r="6" spans="2:56" ht="26.25" customHeight="1">
      <c r="B6" s="153" t="s">
        <v>211</v>
      </c>
      <c r="C6" s="154"/>
      <c r="D6" s="154"/>
      <c r="E6" s="154"/>
      <c r="F6" s="154"/>
      <c r="G6" s="154"/>
      <c r="H6" s="154"/>
      <c r="I6" s="154"/>
      <c r="J6" s="155"/>
    </row>
    <row r="7" spans="2:56" s="3" customFormat="1" ht="78.75">
      <c r="B7" s="61" t="s">
        <v>113</v>
      </c>
      <c r="C7" s="63" t="s">
        <v>50</v>
      </c>
      <c r="D7" s="63" t="s">
        <v>81</v>
      </c>
      <c r="E7" s="63" t="s">
        <v>51</v>
      </c>
      <c r="F7" s="63" t="s">
        <v>97</v>
      </c>
      <c r="G7" s="63" t="s">
        <v>222</v>
      </c>
      <c r="H7" s="63" t="s">
        <v>180</v>
      </c>
      <c r="I7" s="65" t="s">
        <v>181</v>
      </c>
      <c r="J7" s="79" t="s">
        <v>241</v>
      </c>
    </row>
    <row r="8" spans="2:56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235</v>
      </c>
      <c r="H8" s="33" t="s">
        <v>20</v>
      </c>
      <c r="I8" s="18" t="s">
        <v>20</v>
      </c>
      <c r="J8" s="18"/>
    </row>
    <row r="9" spans="2:5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108"/>
      <c r="C11" s="103"/>
      <c r="D11" s="103"/>
      <c r="E11" s="103"/>
      <c r="F11" s="103"/>
      <c r="G11" s="103"/>
      <c r="H11" s="103"/>
      <c r="I11" s="103"/>
      <c r="J11" s="103"/>
    </row>
    <row r="12" spans="2:56">
      <c r="B12" s="108"/>
      <c r="C12" s="103"/>
      <c r="D12" s="103"/>
      <c r="E12" s="103"/>
      <c r="F12" s="103"/>
      <c r="G12" s="103"/>
      <c r="H12" s="103"/>
      <c r="I12" s="103"/>
      <c r="J12" s="103"/>
    </row>
    <row r="13" spans="2:56">
      <c r="B13" s="103"/>
      <c r="C13" s="103"/>
      <c r="D13" s="103"/>
      <c r="E13" s="103"/>
      <c r="F13" s="103"/>
      <c r="G13" s="103"/>
      <c r="H13" s="103"/>
      <c r="I13" s="103"/>
      <c r="J13" s="103"/>
    </row>
    <row r="14" spans="2:56">
      <c r="B14" s="103"/>
      <c r="C14" s="103"/>
      <c r="D14" s="103"/>
      <c r="E14" s="103"/>
      <c r="F14" s="103"/>
      <c r="G14" s="103"/>
      <c r="H14" s="103"/>
      <c r="I14" s="103"/>
      <c r="J14" s="103"/>
    </row>
    <row r="15" spans="2:56">
      <c r="B15" s="103"/>
      <c r="C15" s="103"/>
      <c r="D15" s="103"/>
      <c r="E15" s="103"/>
      <c r="F15" s="103"/>
      <c r="G15" s="103"/>
      <c r="H15" s="103"/>
      <c r="I15" s="103"/>
      <c r="J15" s="103"/>
    </row>
    <row r="16" spans="2:56">
      <c r="B16" s="103"/>
      <c r="C16" s="103"/>
      <c r="D16" s="103"/>
      <c r="E16" s="103"/>
      <c r="F16" s="103"/>
      <c r="G16" s="103"/>
      <c r="H16" s="103"/>
      <c r="I16" s="103"/>
      <c r="J16" s="103"/>
    </row>
    <row r="17" spans="2:10">
      <c r="B17" s="103"/>
      <c r="C17" s="103"/>
      <c r="D17" s="103"/>
      <c r="E17" s="103"/>
      <c r="F17" s="103"/>
      <c r="G17" s="103"/>
      <c r="H17" s="103"/>
      <c r="I17" s="103"/>
      <c r="J17" s="103"/>
    </row>
    <row r="18" spans="2:10">
      <c r="B18" s="103"/>
      <c r="C18" s="103"/>
      <c r="D18" s="103"/>
      <c r="E18" s="103"/>
      <c r="F18" s="103"/>
      <c r="G18" s="103"/>
      <c r="H18" s="103"/>
      <c r="I18" s="103"/>
      <c r="J18" s="103"/>
    </row>
    <row r="19" spans="2:10">
      <c r="B19" s="103"/>
      <c r="C19" s="103"/>
      <c r="D19" s="103"/>
      <c r="E19" s="103"/>
      <c r="F19" s="103"/>
      <c r="G19" s="103"/>
      <c r="H19" s="103"/>
      <c r="I19" s="103"/>
      <c r="J19" s="103"/>
    </row>
    <row r="20" spans="2:10">
      <c r="B20" s="103"/>
      <c r="C20" s="103"/>
      <c r="D20" s="103"/>
      <c r="E20" s="103"/>
      <c r="F20" s="103"/>
      <c r="G20" s="103"/>
      <c r="H20" s="103"/>
      <c r="I20" s="103"/>
      <c r="J20" s="103"/>
    </row>
    <row r="21" spans="2:10">
      <c r="B21" s="103"/>
      <c r="C21" s="103"/>
      <c r="D21" s="103"/>
      <c r="E21" s="103"/>
      <c r="F21" s="103"/>
      <c r="G21" s="103"/>
      <c r="H21" s="103"/>
      <c r="I21" s="103"/>
      <c r="J21" s="103"/>
    </row>
    <row r="22" spans="2:10">
      <c r="B22" s="103"/>
      <c r="C22" s="103"/>
      <c r="D22" s="103"/>
      <c r="E22" s="103"/>
      <c r="F22" s="103"/>
      <c r="G22" s="103"/>
      <c r="H22" s="103"/>
      <c r="I22" s="103"/>
      <c r="J22" s="103"/>
    </row>
    <row r="23" spans="2:10">
      <c r="B23" s="103"/>
      <c r="C23" s="103"/>
      <c r="D23" s="103"/>
      <c r="E23" s="103"/>
      <c r="F23" s="103"/>
      <c r="G23" s="103"/>
      <c r="H23" s="103"/>
      <c r="I23" s="103"/>
      <c r="J23" s="103"/>
    </row>
    <row r="24" spans="2:10">
      <c r="B24" s="103"/>
      <c r="C24" s="103"/>
      <c r="D24" s="103"/>
      <c r="E24" s="103"/>
      <c r="F24" s="103"/>
      <c r="G24" s="103"/>
      <c r="H24" s="103"/>
      <c r="I24" s="103"/>
      <c r="J24" s="103"/>
    </row>
    <row r="25" spans="2:10">
      <c r="B25" s="103"/>
      <c r="C25" s="103"/>
      <c r="D25" s="103"/>
      <c r="E25" s="103"/>
      <c r="F25" s="103"/>
      <c r="G25" s="103"/>
      <c r="H25" s="103"/>
      <c r="I25" s="103"/>
      <c r="J25" s="103"/>
    </row>
    <row r="26" spans="2:10">
      <c r="B26" s="103"/>
      <c r="C26" s="103"/>
      <c r="D26" s="103"/>
      <c r="E26" s="103"/>
      <c r="F26" s="103"/>
      <c r="G26" s="103"/>
      <c r="H26" s="103"/>
      <c r="I26" s="103"/>
      <c r="J26" s="103"/>
    </row>
    <row r="27" spans="2:10">
      <c r="B27" s="103"/>
      <c r="C27" s="103"/>
      <c r="D27" s="103"/>
      <c r="E27" s="103"/>
      <c r="F27" s="103"/>
      <c r="G27" s="103"/>
      <c r="H27" s="103"/>
      <c r="I27" s="103"/>
      <c r="J27" s="103"/>
    </row>
    <row r="28" spans="2:10">
      <c r="B28" s="103"/>
      <c r="C28" s="103"/>
      <c r="D28" s="103"/>
      <c r="E28" s="103"/>
      <c r="F28" s="103"/>
      <c r="G28" s="103"/>
      <c r="H28" s="103"/>
      <c r="I28" s="103"/>
      <c r="J28" s="103"/>
    </row>
    <row r="29" spans="2:10">
      <c r="B29" s="103"/>
      <c r="C29" s="103"/>
      <c r="D29" s="103"/>
      <c r="E29" s="103"/>
      <c r="F29" s="103"/>
      <c r="G29" s="103"/>
      <c r="H29" s="103"/>
      <c r="I29" s="103"/>
      <c r="J29" s="103"/>
    </row>
    <row r="30" spans="2:10">
      <c r="B30" s="103"/>
      <c r="C30" s="103"/>
      <c r="D30" s="103"/>
      <c r="E30" s="103"/>
      <c r="F30" s="103"/>
      <c r="G30" s="103"/>
      <c r="H30" s="103"/>
      <c r="I30" s="103"/>
      <c r="J30" s="103"/>
    </row>
    <row r="31" spans="2:10">
      <c r="B31" s="103"/>
      <c r="C31" s="103"/>
      <c r="D31" s="103"/>
      <c r="E31" s="103"/>
      <c r="F31" s="103"/>
      <c r="G31" s="103"/>
      <c r="H31" s="103"/>
      <c r="I31" s="103"/>
      <c r="J31" s="103"/>
    </row>
    <row r="32" spans="2:10">
      <c r="B32" s="103"/>
      <c r="C32" s="103"/>
      <c r="D32" s="103"/>
      <c r="E32" s="103"/>
      <c r="F32" s="103"/>
      <c r="G32" s="103"/>
      <c r="H32" s="103"/>
      <c r="I32" s="103"/>
      <c r="J32" s="103"/>
    </row>
    <row r="33" spans="2:10">
      <c r="B33" s="103"/>
      <c r="C33" s="103"/>
      <c r="D33" s="103"/>
      <c r="E33" s="103"/>
      <c r="F33" s="103"/>
      <c r="G33" s="103"/>
      <c r="H33" s="103"/>
      <c r="I33" s="103"/>
      <c r="J33" s="103"/>
    </row>
    <row r="34" spans="2:10">
      <c r="B34" s="103"/>
      <c r="C34" s="103"/>
      <c r="D34" s="103"/>
      <c r="E34" s="103"/>
      <c r="F34" s="103"/>
      <c r="G34" s="103"/>
      <c r="H34" s="103"/>
      <c r="I34" s="103"/>
      <c r="J34" s="103"/>
    </row>
    <row r="35" spans="2:10">
      <c r="B35" s="103"/>
      <c r="C35" s="103"/>
      <c r="D35" s="103"/>
      <c r="E35" s="103"/>
      <c r="F35" s="103"/>
      <c r="G35" s="103"/>
      <c r="H35" s="103"/>
      <c r="I35" s="103"/>
      <c r="J35" s="103"/>
    </row>
    <row r="36" spans="2:10">
      <c r="B36" s="103"/>
      <c r="C36" s="103"/>
      <c r="D36" s="103"/>
      <c r="E36" s="103"/>
      <c r="F36" s="103"/>
      <c r="G36" s="103"/>
      <c r="H36" s="103"/>
      <c r="I36" s="103"/>
      <c r="J36" s="103"/>
    </row>
    <row r="37" spans="2:10">
      <c r="B37" s="103"/>
      <c r="C37" s="103"/>
      <c r="D37" s="103"/>
      <c r="E37" s="103"/>
      <c r="F37" s="103"/>
      <c r="G37" s="103"/>
      <c r="H37" s="103"/>
      <c r="I37" s="103"/>
      <c r="J37" s="103"/>
    </row>
    <row r="38" spans="2:10">
      <c r="B38" s="103"/>
      <c r="C38" s="103"/>
      <c r="D38" s="103"/>
      <c r="E38" s="103"/>
      <c r="F38" s="103"/>
      <c r="G38" s="103"/>
      <c r="H38" s="103"/>
      <c r="I38" s="103"/>
      <c r="J38" s="103"/>
    </row>
    <row r="39" spans="2:10">
      <c r="B39" s="103"/>
      <c r="C39" s="103"/>
      <c r="D39" s="103"/>
      <c r="E39" s="103"/>
      <c r="F39" s="103"/>
      <c r="G39" s="103"/>
      <c r="H39" s="103"/>
      <c r="I39" s="103"/>
      <c r="J39" s="103"/>
    </row>
    <row r="40" spans="2:10">
      <c r="B40" s="103"/>
      <c r="C40" s="103"/>
      <c r="D40" s="103"/>
      <c r="E40" s="103"/>
      <c r="F40" s="103"/>
      <c r="G40" s="103"/>
      <c r="H40" s="103"/>
      <c r="I40" s="103"/>
      <c r="J40" s="103"/>
    </row>
    <row r="41" spans="2:10">
      <c r="B41" s="103"/>
      <c r="C41" s="103"/>
      <c r="D41" s="103"/>
      <c r="E41" s="103"/>
      <c r="F41" s="103"/>
      <c r="G41" s="103"/>
      <c r="H41" s="103"/>
      <c r="I41" s="103"/>
      <c r="J41" s="103"/>
    </row>
    <row r="42" spans="2:10">
      <c r="B42" s="103"/>
      <c r="C42" s="103"/>
      <c r="D42" s="103"/>
      <c r="E42" s="103"/>
      <c r="F42" s="103"/>
      <c r="G42" s="103"/>
      <c r="H42" s="103"/>
      <c r="I42" s="103"/>
      <c r="J42" s="103"/>
    </row>
    <row r="43" spans="2:10">
      <c r="B43" s="103"/>
      <c r="C43" s="103"/>
      <c r="D43" s="103"/>
      <c r="E43" s="103"/>
      <c r="F43" s="103"/>
      <c r="G43" s="103"/>
      <c r="H43" s="103"/>
      <c r="I43" s="103"/>
      <c r="J43" s="103"/>
    </row>
    <row r="44" spans="2:10">
      <c r="B44" s="103"/>
      <c r="C44" s="103"/>
      <c r="D44" s="103"/>
      <c r="E44" s="103"/>
      <c r="F44" s="103"/>
      <c r="G44" s="103"/>
      <c r="H44" s="103"/>
      <c r="I44" s="103"/>
      <c r="J44" s="103"/>
    </row>
    <row r="45" spans="2:10">
      <c r="B45" s="103"/>
      <c r="C45" s="103"/>
      <c r="D45" s="103"/>
      <c r="E45" s="103"/>
      <c r="F45" s="103"/>
      <c r="G45" s="103"/>
      <c r="H45" s="103"/>
      <c r="I45" s="103"/>
      <c r="J45" s="103"/>
    </row>
    <row r="46" spans="2:10">
      <c r="B46" s="103"/>
      <c r="C46" s="103"/>
      <c r="D46" s="103"/>
      <c r="E46" s="103"/>
      <c r="F46" s="103"/>
      <c r="G46" s="103"/>
      <c r="H46" s="103"/>
      <c r="I46" s="103"/>
      <c r="J46" s="103"/>
    </row>
    <row r="47" spans="2:10">
      <c r="B47" s="103"/>
      <c r="C47" s="103"/>
      <c r="D47" s="103"/>
      <c r="E47" s="103"/>
      <c r="F47" s="103"/>
      <c r="G47" s="103"/>
      <c r="H47" s="103"/>
      <c r="I47" s="103"/>
      <c r="J47" s="103"/>
    </row>
    <row r="48" spans="2:10">
      <c r="B48" s="103"/>
      <c r="C48" s="103"/>
      <c r="D48" s="103"/>
      <c r="E48" s="103"/>
      <c r="F48" s="103"/>
      <c r="G48" s="103"/>
      <c r="H48" s="103"/>
      <c r="I48" s="103"/>
      <c r="J48" s="103"/>
    </row>
    <row r="49" spans="2:10">
      <c r="B49" s="103"/>
      <c r="C49" s="103"/>
      <c r="D49" s="103"/>
      <c r="E49" s="103"/>
      <c r="F49" s="103"/>
      <c r="G49" s="103"/>
      <c r="H49" s="103"/>
      <c r="I49" s="103"/>
      <c r="J49" s="103"/>
    </row>
    <row r="50" spans="2:10">
      <c r="B50" s="103"/>
      <c r="C50" s="103"/>
      <c r="D50" s="103"/>
      <c r="E50" s="103"/>
      <c r="F50" s="103"/>
      <c r="G50" s="103"/>
      <c r="H50" s="103"/>
      <c r="I50" s="103"/>
      <c r="J50" s="103"/>
    </row>
    <row r="51" spans="2:10">
      <c r="B51" s="103"/>
      <c r="C51" s="103"/>
      <c r="D51" s="103"/>
      <c r="E51" s="103"/>
      <c r="F51" s="103"/>
      <c r="G51" s="103"/>
      <c r="H51" s="103"/>
      <c r="I51" s="103"/>
      <c r="J51" s="103"/>
    </row>
    <row r="52" spans="2:10">
      <c r="B52" s="103"/>
      <c r="C52" s="103"/>
      <c r="D52" s="103"/>
      <c r="E52" s="103"/>
      <c r="F52" s="103"/>
      <c r="G52" s="103"/>
      <c r="H52" s="103"/>
      <c r="I52" s="103"/>
      <c r="J52" s="103"/>
    </row>
    <row r="53" spans="2:10">
      <c r="B53" s="103"/>
      <c r="C53" s="103"/>
      <c r="D53" s="103"/>
      <c r="E53" s="103"/>
      <c r="F53" s="103"/>
      <c r="G53" s="103"/>
      <c r="H53" s="103"/>
      <c r="I53" s="103"/>
      <c r="J53" s="103"/>
    </row>
    <row r="54" spans="2:10">
      <c r="B54" s="103"/>
      <c r="C54" s="103"/>
      <c r="D54" s="103"/>
      <c r="E54" s="103"/>
      <c r="F54" s="103"/>
      <c r="G54" s="103"/>
      <c r="H54" s="103"/>
      <c r="I54" s="103"/>
      <c r="J54" s="103"/>
    </row>
    <row r="55" spans="2:10">
      <c r="B55" s="103"/>
      <c r="C55" s="103"/>
      <c r="D55" s="103"/>
      <c r="E55" s="103"/>
      <c r="F55" s="103"/>
      <c r="G55" s="103"/>
      <c r="H55" s="103"/>
      <c r="I55" s="103"/>
      <c r="J55" s="103"/>
    </row>
    <row r="56" spans="2:10">
      <c r="B56" s="103"/>
      <c r="C56" s="103"/>
      <c r="D56" s="103"/>
      <c r="E56" s="103"/>
      <c r="F56" s="103"/>
      <c r="G56" s="103"/>
      <c r="H56" s="103"/>
      <c r="I56" s="103"/>
      <c r="J56" s="103"/>
    </row>
    <row r="57" spans="2:10">
      <c r="B57" s="103"/>
      <c r="C57" s="103"/>
      <c r="D57" s="103"/>
      <c r="E57" s="103"/>
      <c r="F57" s="103"/>
      <c r="G57" s="103"/>
      <c r="H57" s="103"/>
      <c r="I57" s="103"/>
      <c r="J57" s="103"/>
    </row>
    <row r="58" spans="2:10">
      <c r="B58" s="103"/>
      <c r="C58" s="103"/>
      <c r="D58" s="103"/>
      <c r="E58" s="103"/>
      <c r="F58" s="103"/>
      <c r="G58" s="103"/>
      <c r="H58" s="103"/>
      <c r="I58" s="103"/>
      <c r="J58" s="103"/>
    </row>
    <row r="59" spans="2:10">
      <c r="B59" s="103"/>
      <c r="C59" s="103"/>
      <c r="D59" s="103"/>
      <c r="E59" s="103"/>
      <c r="F59" s="103"/>
      <c r="G59" s="103"/>
      <c r="H59" s="103"/>
      <c r="I59" s="103"/>
      <c r="J59" s="103"/>
    </row>
    <row r="60" spans="2:10">
      <c r="B60" s="103"/>
      <c r="C60" s="103"/>
      <c r="D60" s="103"/>
      <c r="E60" s="103"/>
      <c r="F60" s="103"/>
      <c r="G60" s="103"/>
      <c r="H60" s="103"/>
      <c r="I60" s="103"/>
      <c r="J60" s="103"/>
    </row>
    <row r="61" spans="2:10">
      <c r="B61" s="103"/>
      <c r="C61" s="103"/>
      <c r="D61" s="103"/>
      <c r="E61" s="103"/>
      <c r="F61" s="103"/>
      <c r="G61" s="103"/>
      <c r="H61" s="103"/>
      <c r="I61" s="103"/>
      <c r="J61" s="103"/>
    </row>
    <row r="62" spans="2:10">
      <c r="B62" s="103"/>
      <c r="C62" s="103"/>
      <c r="D62" s="103"/>
      <c r="E62" s="103"/>
      <c r="F62" s="103"/>
      <c r="G62" s="103"/>
      <c r="H62" s="103"/>
      <c r="I62" s="103"/>
      <c r="J62" s="103"/>
    </row>
    <row r="63" spans="2:10">
      <c r="B63" s="103"/>
      <c r="C63" s="103"/>
      <c r="D63" s="103"/>
      <c r="E63" s="103"/>
      <c r="F63" s="103"/>
      <c r="G63" s="103"/>
      <c r="H63" s="103"/>
      <c r="I63" s="103"/>
      <c r="J63" s="103"/>
    </row>
    <row r="64" spans="2:10">
      <c r="B64" s="103"/>
      <c r="C64" s="103"/>
      <c r="D64" s="103"/>
      <c r="E64" s="103"/>
      <c r="F64" s="103"/>
      <c r="G64" s="103"/>
      <c r="H64" s="103"/>
      <c r="I64" s="103"/>
      <c r="J64" s="103"/>
    </row>
    <row r="65" spans="2:10">
      <c r="B65" s="103"/>
      <c r="C65" s="103"/>
      <c r="D65" s="103"/>
      <c r="E65" s="103"/>
      <c r="F65" s="103"/>
      <c r="G65" s="103"/>
      <c r="H65" s="103"/>
      <c r="I65" s="103"/>
      <c r="J65" s="103"/>
    </row>
    <row r="66" spans="2:10">
      <c r="B66" s="103"/>
      <c r="C66" s="103"/>
      <c r="D66" s="103"/>
      <c r="E66" s="103"/>
      <c r="F66" s="103"/>
      <c r="G66" s="103"/>
      <c r="H66" s="103"/>
      <c r="I66" s="103"/>
      <c r="J66" s="103"/>
    </row>
    <row r="67" spans="2:10">
      <c r="B67" s="103"/>
      <c r="C67" s="103"/>
      <c r="D67" s="103"/>
      <c r="E67" s="103"/>
      <c r="F67" s="103"/>
      <c r="G67" s="103"/>
      <c r="H67" s="103"/>
      <c r="I67" s="103"/>
      <c r="J67" s="103"/>
    </row>
    <row r="68" spans="2:10">
      <c r="B68" s="103"/>
      <c r="C68" s="103"/>
      <c r="D68" s="103"/>
      <c r="E68" s="103"/>
      <c r="F68" s="103"/>
      <c r="G68" s="103"/>
      <c r="H68" s="103"/>
      <c r="I68" s="103"/>
      <c r="J68" s="103"/>
    </row>
    <row r="69" spans="2:10">
      <c r="B69" s="103"/>
      <c r="C69" s="103"/>
      <c r="D69" s="103"/>
      <c r="E69" s="103"/>
      <c r="F69" s="103"/>
      <c r="G69" s="103"/>
      <c r="H69" s="103"/>
      <c r="I69" s="103"/>
      <c r="J69" s="103"/>
    </row>
    <row r="70" spans="2:10">
      <c r="B70" s="103"/>
      <c r="C70" s="103"/>
      <c r="D70" s="103"/>
      <c r="E70" s="103"/>
      <c r="F70" s="103"/>
      <c r="G70" s="103"/>
      <c r="H70" s="103"/>
      <c r="I70" s="103"/>
      <c r="J70" s="103"/>
    </row>
    <row r="71" spans="2:10">
      <c r="B71" s="103"/>
      <c r="C71" s="103"/>
      <c r="D71" s="103"/>
      <c r="E71" s="103"/>
      <c r="F71" s="103"/>
      <c r="G71" s="103"/>
      <c r="H71" s="103"/>
      <c r="I71" s="103"/>
      <c r="J71" s="103"/>
    </row>
    <row r="72" spans="2:10">
      <c r="B72" s="103"/>
      <c r="C72" s="103"/>
      <c r="D72" s="103"/>
      <c r="E72" s="103"/>
      <c r="F72" s="103"/>
      <c r="G72" s="103"/>
      <c r="H72" s="103"/>
      <c r="I72" s="103"/>
      <c r="J72" s="103"/>
    </row>
    <row r="73" spans="2:10">
      <c r="B73" s="103"/>
      <c r="C73" s="103"/>
      <c r="D73" s="103"/>
      <c r="E73" s="103"/>
      <c r="F73" s="103"/>
      <c r="G73" s="103"/>
      <c r="H73" s="103"/>
      <c r="I73" s="103"/>
      <c r="J73" s="103"/>
    </row>
    <row r="74" spans="2:10">
      <c r="B74" s="103"/>
      <c r="C74" s="103"/>
      <c r="D74" s="103"/>
      <c r="E74" s="103"/>
      <c r="F74" s="103"/>
      <c r="G74" s="103"/>
      <c r="H74" s="103"/>
      <c r="I74" s="103"/>
      <c r="J74" s="103"/>
    </row>
    <row r="75" spans="2:10">
      <c r="B75" s="103"/>
      <c r="C75" s="103"/>
      <c r="D75" s="103"/>
      <c r="E75" s="103"/>
      <c r="F75" s="103"/>
      <c r="G75" s="103"/>
      <c r="H75" s="103"/>
      <c r="I75" s="103"/>
      <c r="J75" s="103"/>
    </row>
    <row r="76" spans="2:10">
      <c r="B76" s="103"/>
      <c r="C76" s="103"/>
      <c r="D76" s="103"/>
      <c r="E76" s="103"/>
      <c r="F76" s="103"/>
      <c r="G76" s="103"/>
      <c r="H76" s="103"/>
      <c r="I76" s="103"/>
      <c r="J76" s="103"/>
    </row>
    <row r="77" spans="2:10">
      <c r="B77" s="103"/>
      <c r="C77" s="103"/>
      <c r="D77" s="103"/>
      <c r="E77" s="103"/>
      <c r="F77" s="103"/>
      <c r="G77" s="103"/>
      <c r="H77" s="103"/>
      <c r="I77" s="103"/>
      <c r="J77" s="103"/>
    </row>
    <row r="78" spans="2:10">
      <c r="B78" s="103"/>
      <c r="C78" s="103"/>
      <c r="D78" s="103"/>
      <c r="E78" s="103"/>
      <c r="F78" s="103"/>
      <c r="G78" s="103"/>
      <c r="H78" s="103"/>
      <c r="I78" s="103"/>
      <c r="J78" s="103"/>
    </row>
    <row r="79" spans="2:10">
      <c r="B79" s="103"/>
      <c r="C79" s="103"/>
      <c r="D79" s="103"/>
      <c r="E79" s="103"/>
      <c r="F79" s="103"/>
      <c r="G79" s="103"/>
      <c r="H79" s="103"/>
      <c r="I79" s="103"/>
      <c r="J79" s="103"/>
    </row>
    <row r="80" spans="2:10">
      <c r="B80" s="103"/>
      <c r="C80" s="103"/>
      <c r="D80" s="103"/>
      <c r="E80" s="103"/>
      <c r="F80" s="103"/>
      <c r="G80" s="103"/>
      <c r="H80" s="103"/>
      <c r="I80" s="103"/>
      <c r="J80" s="103"/>
    </row>
    <row r="81" spans="2:10">
      <c r="B81" s="103"/>
      <c r="C81" s="103"/>
      <c r="D81" s="103"/>
      <c r="E81" s="103"/>
      <c r="F81" s="103"/>
      <c r="G81" s="103"/>
      <c r="H81" s="103"/>
      <c r="I81" s="103"/>
      <c r="J81" s="103"/>
    </row>
    <row r="82" spans="2:10">
      <c r="B82" s="103"/>
      <c r="C82" s="103"/>
      <c r="D82" s="103"/>
      <c r="E82" s="103"/>
      <c r="F82" s="103"/>
      <c r="G82" s="103"/>
      <c r="H82" s="103"/>
      <c r="I82" s="103"/>
      <c r="J82" s="103"/>
    </row>
    <row r="83" spans="2:10">
      <c r="B83" s="103"/>
      <c r="C83" s="103"/>
      <c r="D83" s="103"/>
      <c r="E83" s="103"/>
      <c r="F83" s="103"/>
      <c r="G83" s="103"/>
      <c r="H83" s="103"/>
      <c r="I83" s="103"/>
      <c r="J83" s="103"/>
    </row>
    <row r="84" spans="2:10">
      <c r="B84" s="103"/>
      <c r="C84" s="103"/>
      <c r="D84" s="103"/>
      <c r="E84" s="103"/>
      <c r="F84" s="103"/>
      <c r="G84" s="103"/>
      <c r="H84" s="103"/>
      <c r="I84" s="103"/>
      <c r="J84" s="103"/>
    </row>
    <row r="85" spans="2:10">
      <c r="B85" s="103"/>
      <c r="C85" s="103"/>
      <c r="D85" s="103"/>
      <c r="E85" s="103"/>
      <c r="F85" s="103"/>
      <c r="G85" s="103"/>
      <c r="H85" s="103"/>
      <c r="I85" s="103"/>
      <c r="J85" s="103"/>
    </row>
    <row r="86" spans="2:10">
      <c r="B86" s="103"/>
      <c r="C86" s="103"/>
      <c r="D86" s="103"/>
      <c r="E86" s="103"/>
      <c r="F86" s="103"/>
      <c r="G86" s="103"/>
      <c r="H86" s="103"/>
      <c r="I86" s="103"/>
      <c r="J86" s="103"/>
    </row>
    <row r="87" spans="2:10">
      <c r="B87" s="103"/>
      <c r="C87" s="103"/>
      <c r="D87" s="103"/>
      <c r="E87" s="103"/>
      <c r="F87" s="103"/>
      <c r="G87" s="103"/>
      <c r="H87" s="103"/>
      <c r="I87" s="103"/>
      <c r="J87" s="103"/>
    </row>
    <row r="88" spans="2:10">
      <c r="B88" s="103"/>
      <c r="C88" s="103"/>
      <c r="D88" s="103"/>
      <c r="E88" s="103"/>
      <c r="F88" s="103"/>
      <c r="G88" s="103"/>
      <c r="H88" s="103"/>
      <c r="I88" s="103"/>
      <c r="J88" s="103"/>
    </row>
    <row r="89" spans="2:10">
      <c r="B89" s="103"/>
      <c r="C89" s="103"/>
      <c r="D89" s="103"/>
      <c r="E89" s="103"/>
      <c r="F89" s="103"/>
      <c r="G89" s="103"/>
      <c r="H89" s="103"/>
      <c r="I89" s="103"/>
      <c r="J89" s="103"/>
    </row>
    <row r="90" spans="2:10">
      <c r="B90" s="103"/>
      <c r="C90" s="103"/>
      <c r="D90" s="103"/>
      <c r="E90" s="103"/>
      <c r="F90" s="103"/>
      <c r="G90" s="103"/>
      <c r="H90" s="103"/>
      <c r="I90" s="103"/>
      <c r="J90" s="103"/>
    </row>
    <row r="91" spans="2:10">
      <c r="B91" s="103"/>
      <c r="C91" s="103"/>
      <c r="D91" s="103"/>
      <c r="E91" s="103"/>
      <c r="F91" s="103"/>
      <c r="G91" s="103"/>
      <c r="H91" s="103"/>
      <c r="I91" s="103"/>
      <c r="J91" s="103"/>
    </row>
    <row r="92" spans="2:10">
      <c r="B92" s="103"/>
      <c r="C92" s="103"/>
      <c r="D92" s="103"/>
      <c r="E92" s="103"/>
      <c r="F92" s="103"/>
      <c r="G92" s="103"/>
      <c r="H92" s="103"/>
      <c r="I92" s="103"/>
      <c r="J92" s="103"/>
    </row>
    <row r="93" spans="2:10">
      <c r="B93" s="103"/>
      <c r="C93" s="103"/>
      <c r="D93" s="103"/>
      <c r="E93" s="103"/>
      <c r="F93" s="103"/>
      <c r="G93" s="103"/>
      <c r="H93" s="103"/>
      <c r="I93" s="103"/>
      <c r="J93" s="103"/>
    </row>
    <row r="94" spans="2:10">
      <c r="B94" s="103"/>
      <c r="C94" s="103"/>
      <c r="D94" s="103"/>
      <c r="E94" s="103"/>
      <c r="F94" s="103"/>
      <c r="G94" s="103"/>
      <c r="H94" s="103"/>
      <c r="I94" s="103"/>
      <c r="J94" s="103"/>
    </row>
    <row r="95" spans="2:10">
      <c r="B95" s="103"/>
      <c r="C95" s="103"/>
      <c r="D95" s="103"/>
      <c r="E95" s="103"/>
      <c r="F95" s="103"/>
      <c r="G95" s="103"/>
      <c r="H95" s="103"/>
      <c r="I95" s="103"/>
      <c r="J95" s="103"/>
    </row>
    <row r="96" spans="2:10">
      <c r="B96" s="103"/>
      <c r="C96" s="103"/>
      <c r="D96" s="103"/>
      <c r="E96" s="103"/>
      <c r="F96" s="103"/>
      <c r="G96" s="103"/>
      <c r="H96" s="103"/>
      <c r="I96" s="103"/>
      <c r="J96" s="103"/>
    </row>
    <row r="97" spans="2:10">
      <c r="B97" s="103"/>
      <c r="C97" s="103"/>
      <c r="D97" s="103"/>
      <c r="E97" s="103"/>
      <c r="F97" s="103"/>
      <c r="G97" s="103"/>
      <c r="H97" s="103"/>
      <c r="I97" s="103"/>
      <c r="J97" s="103"/>
    </row>
    <row r="98" spans="2:10">
      <c r="B98" s="103"/>
      <c r="C98" s="103"/>
      <c r="D98" s="103"/>
      <c r="E98" s="103"/>
      <c r="F98" s="103"/>
      <c r="G98" s="103"/>
      <c r="H98" s="103"/>
      <c r="I98" s="103"/>
      <c r="J98" s="103"/>
    </row>
    <row r="99" spans="2:10">
      <c r="B99" s="103"/>
      <c r="C99" s="103"/>
      <c r="D99" s="103"/>
      <c r="E99" s="103"/>
      <c r="F99" s="103"/>
      <c r="G99" s="103"/>
      <c r="H99" s="103"/>
      <c r="I99" s="103"/>
      <c r="J99" s="103"/>
    </row>
    <row r="100" spans="2:10">
      <c r="B100" s="103"/>
      <c r="C100" s="103"/>
      <c r="D100" s="103"/>
      <c r="E100" s="103"/>
      <c r="F100" s="103"/>
      <c r="G100" s="103"/>
      <c r="H100" s="103"/>
      <c r="I100" s="103"/>
      <c r="J100" s="103"/>
    </row>
    <row r="101" spans="2:10">
      <c r="B101" s="103"/>
      <c r="C101" s="103"/>
      <c r="D101" s="103"/>
      <c r="E101" s="103"/>
      <c r="F101" s="103"/>
      <c r="G101" s="103"/>
      <c r="H101" s="103"/>
      <c r="I101" s="103"/>
      <c r="J101" s="103"/>
    </row>
    <row r="102" spans="2:10">
      <c r="B102" s="103"/>
      <c r="C102" s="103"/>
      <c r="D102" s="103"/>
      <c r="E102" s="103"/>
      <c r="F102" s="103"/>
      <c r="G102" s="103"/>
      <c r="H102" s="103"/>
      <c r="I102" s="103"/>
      <c r="J102" s="103"/>
    </row>
    <row r="103" spans="2:10">
      <c r="B103" s="103"/>
      <c r="C103" s="103"/>
      <c r="D103" s="103"/>
      <c r="E103" s="103"/>
      <c r="F103" s="103"/>
      <c r="G103" s="103"/>
      <c r="H103" s="103"/>
      <c r="I103" s="103"/>
      <c r="J103" s="103"/>
    </row>
    <row r="104" spans="2:10">
      <c r="B104" s="103"/>
      <c r="C104" s="103"/>
      <c r="D104" s="103"/>
      <c r="E104" s="103"/>
      <c r="F104" s="103"/>
      <c r="G104" s="103"/>
      <c r="H104" s="103"/>
      <c r="I104" s="103"/>
      <c r="J104" s="103"/>
    </row>
    <row r="105" spans="2:10">
      <c r="B105" s="103"/>
      <c r="C105" s="103"/>
      <c r="D105" s="103"/>
      <c r="E105" s="103"/>
      <c r="F105" s="103"/>
      <c r="G105" s="103"/>
      <c r="H105" s="103"/>
      <c r="I105" s="103"/>
      <c r="J105" s="103"/>
    </row>
    <row r="106" spans="2:10">
      <c r="B106" s="103"/>
      <c r="C106" s="103"/>
      <c r="D106" s="103"/>
      <c r="E106" s="103"/>
      <c r="F106" s="103"/>
      <c r="G106" s="103"/>
      <c r="H106" s="103"/>
      <c r="I106" s="103"/>
      <c r="J106" s="103"/>
    </row>
    <row r="107" spans="2:10">
      <c r="B107" s="103"/>
      <c r="C107" s="103"/>
      <c r="D107" s="103"/>
      <c r="E107" s="103"/>
      <c r="F107" s="103"/>
      <c r="G107" s="103"/>
      <c r="H107" s="103"/>
      <c r="I107" s="103"/>
      <c r="J107" s="103"/>
    </row>
    <row r="108" spans="2:10">
      <c r="B108" s="103"/>
      <c r="C108" s="103"/>
      <c r="D108" s="103"/>
      <c r="E108" s="103"/>
      <c r="F108" s="103"/>
      <c r="G108" s="103"/>
      <c r="H108" s="103"/>
      <c r="I108" s="103"/>
      <c r="J108" s="103"/>
    </row>
    <row r="109" spans="2:10">
      <c r="B109" s="103"/>
      <c r="C109" s="103"/>
      <c r="D109" s="103"/>
      <c r="E109" s="103"/>
      <c r="F109" s="103"/>
      <c r="G109" s="103"/>
      <c r="H109" s="103"/>
      <c r="I109" s="103"/>
      <c r="J109" s="103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177</v>
      </c>
      <c r="C1" s="80" t="s" vm="1">
        <v>248</v>
      </c>
    </row>
    <row r="2" spans="2:60">
      <c r="B2" s="58" t="s">
        <v>176</v>
      </c>
      <c r="C2" s="80" t="s">
        <v>249</v>
      </c>
    </row>
    <row r="3" spans="2:60">
      <c r="B3" s="58" t="s">
        <v>178</v>
      </c>
      <c r="C3" s="80" t="s">
        <v>250</v>
      </c>
    </row>
    <row r="4" spans="2:60">
      <c r="B4" s="58" t="s">
        <v>179</v>
      </c>
      <c r="C4" s="80">
        <v>2148</v>
      </c>
    </row>
    <row r="6" spans="2:60" ht="26.25" customHeight="1">
      <c r="B6" s="153" t="s">
        <v>212</v>
      </c>
      <c r="C6" s="154"/>
      <c r="D6" s="154"/>
      <c r="E6" s="154"/>
      <c r="F6" s="154"/>
      <c r="G6" s="154"/>
      <c r="H6" s="154"/>
      <c r="I6" s="154"/>
      <c r="J6" s="154"/>
      <c r="K6" s="155"/>
    </row>
    <row r="7" spans="2:60" s="3" customFormat="1" ht="66">
      <c r="B7" s="61" t="s">
        <v>113</v>
      </c>
      <c r="C7" s="61" t="s">
        <v>114</v>
      </c>
      <c r="D7" s="61" t="s">
        <v>15</v>
      </c>
      <c r="E7" s="61" t="s">
        <v>16</v>
      </c>
      <c r="F7" s="61" t="s">
        <v>53</v>
      </c>
      <c r="G7" s="61" t="s">
        <v>97</v>
      </c>
      <c r="H7" s="61" t="s">
        <v>49</v>
      </c>
      <c r="I7" s="61" t="s">
        <v>106</v>
      </c>
      <c r="J7" s="61" t="s">
        <v>180</v>
      </c>
      <c r="K7" s="61" t="s">
        <v>181</v>
      </c>
    </row>
    <row r="8" spans="2:60" s="3" customFormat="1" ht="21.75" customHeight="1">
      <c r="B8" s="16"/>
      <c r="C8" s="72"/>
      <c r="D8" s="17"/>
      <c r="E8" s="17"/>
      <c r="F8" s="17" t="s">
        <v>20</v>
      </c>
      <c r="G8" s="17"/>
      <c r="H8" s="17" t="s">
        <v>20</v>
      </c>
      <c r="I8" s="17" t="s">
        <v>234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08"/>
      <c r="C11" s="103"/>
      <c r="D11" s="103"/>
      <c r="E11" s="103"/>
      <c r="F11" s="103"/>
      <c r="G11" s="103"/>
      <c r="H11" s="103"/>
      <c r="I11" s="103"/>
      <c r="J11" s="103"/>
      <c r="K11" s="103"/>
    </row>
    <row r="12" spans="2:60">
      <c r="B12" s="108"/>
      <c r="C12" s="103"/>
      <c r="D12" s="103"/>
      <c r="E12" s="103"/>
      <c r="F12" s="103"/>
      <c r="G12" s="103"/>
      <c r="H12" s="103"/>
      <c r="I12" s="103"/>
      <c r="J12" s="103"/>
      <c r="K12" s="10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3"/>
      <c r="C14" s="103"/>
      <c r="D14" s="103"/>
      <c r="E14" s="103"/>
      <c r="F14" s="103"/>
      <c r="G14" s="103"/>
      <c r="H14" s="103"/>
      <c r="I14" s="103"/>
      <c r="J14" s="103"/>
      <c r="K14" s="103"/>
    </row>
    <row r="15" spans="2:60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3"/>
      <c r="C17" s="103"/>
      <c r="D17" s="103"/>
      <c r="E17" s="103"/>
      <c r="F17" s="103"/>
      <c r="G17" s="103"/>
      <c r="H17" s="103"/>
      <c r="I17" s="103"/>
      <c r="J17" s="103"/>
      <c r="K17" s="103"/>
    </row>
    <row r="18" spans="2:11">
      <c r="B18" s="103"/>
      <c r="C18" s="103"/>
      <c r="D18" s="103"/>
      <c r="E18" s="103"/>
      <c r="F18" s="103"/>
      <c r="G18" s="103"/>
      <c r="H18" s="103"/>
      <c r="I18" s="103"/>
      <c r="J18" s="103"/>
      <c r="K18" s="103"/>
    </row>
    <row r="19" spans="2:11">
      <c r="B19" s="103"/>
      <c r="C19" s="103"/>
      <c r="D19" s="103"/>
      <c r="E19" s="103"/>
      <c r="F19" s="103"/>
      <c r="G19" s="103"/>
      <c r="H19" s="103"/>
      <c r="I19" s="103"/>
      <c r="J19" s="103"/>
      <c r="K19" s="103"/>
    </row>
    <row r="20" spans="2:11">
      <c r="B20" s="103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1">
      <c r="B21" s="103"/>
      <c r="C21" s="103"/>
      <c r="D21" s="103"/>
      <c r="E21" s="103"/>
      <c r="F21" s="103"/>
      <c r="G21" s="103"/>
      <c r="H21" s="103"/>
      <c r="I21" s="103"/>
      <c r="J21" s="103"/>
      <c r="K21" s="103"/>
    </row>
    <row r="22" spans="2:11">
      <c r="B22" s="103"/>
      <c r="C22" s="103"/>
      <c r="D22" s="103"/>
      <c r="E22" s="103"/>
      <c r="F22" s="103"/>
      <c r="G22" s="103"/>
      <c r="H22" s="103"/>
      <c r="I22" s="103"/>
      <c r="J22" s="103"/>
      <c r="K22" s="103"/>
    </row>
    <row r="23" spans="2:11">
      <c r="B23" s="103"/>
      <c r="C23" s="103"/>
      <c r="D23" s="103"/>
      <c r="E23" s="103"/>
      <c r="F23" s="103"/>
      <c r="G23" s="103"/>
      <c r="H23" s="103"/>
      <c r="I23" s="103"/>
      <c r="J23" s="103"/>
      <c r="K23" s="103"/>
    </row>
    <row r="24" spans="2:11">
      <c r="B24" s="103"/>
      <c r="C24" s="103"/>
      <c r="D24" s="103"/>
      <c r="E24" s="103"/>
      <c r="F24" s="103"/>
      <c r="G24" s="103"/>
      <c r="H24" s="103"/>
      <c r="I24" s="103"/>
      <c r="J24" s="103"/>
      <c r="K24" s="103"/>
    </row>
    <row r="25" spans="2:11">
      <c r="B25" s="103"/>
      <c r="C25" s="103"/>
      <c r="D25" s="103"/>
      <c r="E25" s="103"/>
      <c r="F25" s="103"/>
      <c r="G25" s="103"/>
      <c r="H25" s="103"/>
      <c r="I25" s="103"/>
      <c r="J25" s="103"/>
      <c r="K25" s="103"/>
    </row>
    <row r="26" spans="2:11">
      <c r="B26" s="103"/>
      <c r="C26" s="103"/>
      <c r="D26" s="103"/>
      <c r="E26" s="103"/>
      <c r="F26" s="103"/>
      <c r="G26" s="103"/>
      <c r="H26" s="103"/>
      <c r="I26" s="103"/>
      <c r="J26" s="103"/>
      <c r="K26" s="103"/>
    </row>
    <row r="27" spans="2:11">
      <c r="B27" s="103"/>
      <c r="C27" s="103"/>
      <c r="D27" s="103"/>
      <c r="E27" s="103"/>
      <c r="F27" s="103"/>
      <c r="G27" s="103"/>
      <c r="H27" s="103"/>
      <c r="I27" s="103"/>
      <c r="J27" s="103"/>
      <c r="K27" s="103"/>
    </row>
    <row r="28" spans="2:11">
      <c r="B28" s="103"/>
      <c r="C28" s="103"/>
      <c r="D28" s="103"/>
      <c r="E28" s="103"/>
      <c r="F28" s="103"/>
      <c r="G28" s="103"/>
      <c r="H28" s="103"/>
      <c r="I28" s="103"/>
      <c r="J28" s="103"/>
      <c r="K28" s="103"/>
    </row>
    <row r="29" spans="2:11">
      <c r="B29" s="103"/>
      <c r="C29" s="103"/>
      <c r="D29" s="103"/>
      <c r="E29" s="103"/>
      <c r="F29" s="103"/>
      <c r="G29" s="103"/>
      <c r="H29" s="103"/>
      <c r="I29" s="103"/>
      <c r="J29" s="103"/>
      <c r="K29" s="103"/>
    </row>
    <row r="30" spans="2:11">
      <c r="B30" s="103"/>
      <c r="C30" s="103"/>
      <c r="D30" s="103"/>
      <c r="E30" s="103"/>
      <c r="F30" s="103"/>
      <c r="G30" s="103"/>
      <c r="H30" s="103"/>
      <c r="I30" s="103"/>
      <c r="J30" s="103"/>
      <c r="K30" s="103"/>
    </row>
    <row r="31" spans="2:11">
      <c r="B31" s="103"/>
      <c r="C31" s="103"/>
      <c r="D31" s="103"/>
      <c r="E31" s="103"/>
      <c r="F31" s="103"/>
      <c r="G31" s="103"/>
      <c r="H31" s="103"/>
      <c r="I31" s="103"/>
      <c r="J31" s="103"/>
      <c r="K31" s="103"/>
    </row>
    <row r="32" spans="2:11">
      <c r="B32" s="103"/>
      <c r="C32" s="103"/>
      <c r="D32" s="103"/>
      <c r="E32" s="103"/>
      <c r="F32" s="103"/>
      <c r="G32" s="103"/>
      <c r="H32" s="103"/>
      <c r="I32" s="103"/>
      <c r="J32" s="103"/>
      <c r="K32" s="103"/>
    </row>
    <row r="33" spans="2:11">
      <c r="B33" s="103"/>
      <c r="C33" s="103"/>
      <c r="D33" s="103"/>
      <c r="E33" s="103"/>
      <c r="F33" s="103"/>
      <c r="G33" s="103"/>
      <c r="H33" s="103"/>
      <c r="I33" s="103"/>
      <c r="J33" s="103"/>
      <c r="K33" s="103"/>
    </row>
    <row r="34" spans="2:11">
      <c r="B34" s="103"/>
      <c r="C34" s="103"/>
      <c r="D34" s="103"/>
      <c r="E34" s="103"/>
      <c r="F34" s="103"/>
      <c r="G34" s="103"/>
      <c r="H34" s="103"/>
      <c r="I34" s="103"/>
      <c r="J34" s="103"/>
      <c r="K34" s="103"/>
    </row>
    <row r="35" spans="2:11"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2:11">
      <c r="B36" s="103"/>
      <c r="C36" s="103"/>
      <c r="D36" s="103"/>
      <c r="E36" s="103"/>
      <c r="F36" s="103"/>
      <c r="G36" s="103"/>
      <c r="H36" s="103"/>
      <c r="I36" s="103"/>
      <c r="J36" s="103"/>
      <c r="K36" s="103"/>
    </row>
    <row r="37" spans="2:11">
      <c r="B37" s="103"/>
      <c r="C37" s="103"/>
      <c r="D37" s="103"/>
      <c r="E37" s="103"/>
      <c r="F37" s="103"/>
      <c r="G37" s="103"/>
      <c r="H37" s="103"/>
      <c r="I37" s="103"/>
      <c r="J37" s="103"/>
      <c r="K37" s="103"/>
    </row>
    <row r="38" spans="2:11"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11"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11"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11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11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11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11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11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11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11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11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>
      <selection activeCell="C17" sqref="C17"/>
    </sheetView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41.7109375" style="1" bestFit="1" customWidth="1"/>
    <col min="4" max="4" width="4.710937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177</v>
      </c>
      <c r="C1" s="80" t="s" vm="1">
        <v>248</v>
      </c>
    </row>
    <row r="2" spans="2:60">
      <c r="B2" s="58" t="s">
        <v>176</v>
      </c>
      <c r="C2" s="80" t="s">
        <v>249</v>
      </c>
    </row>
    <row r="3" spans="2:60">
      <c r="B3" s="58" t="s">
        <v>178</v>
      </c>
      <c r="C3" s="80" t="s">
        <v>250</v>
      </c>
    </row>
    <row r="4" spans="2:60">
      <c r="B4" s="58" t="s">
        <v>179</v>
      </c>
      <c r="C4" s="80">
        <v>2148</v>
      </c>
    </row>
    <row r="6" spans="2:60" ht="26.25" customHeight="1">
      <c r="B6" s="153" t="s">
        <v>213</v>
      </c>
      <c r="C6" s="154"/>
      <c r="D6" s="154"/>
      <c r="E6" s="154"/>
      <c r="F6" s="154"/>
      <c r="G6" s="154"/>
      <c r="H6" s="154"/>
      <c r="I6" s="154"/>
      <c r="J6" s="154"/>
      <c r="K6" s="155"/>
    </row>
    <row r="7" spans="2:60" s="3" customFormat="1" ht="63">
      <c r="B7" s="61" t="s">
        <v>113</v>
      </c>
      <c r="C7" s="63" t="s">
        <v>42</v>
      </c>
      <c r="D7" s="63" t="s">
        <v>15</v>
      </c>
      <c r="E7" s="63" t="s">
        <v>16</v>
      </c>
      <c r="F7" s="63" t="s">
        <v>53</v>
      </c>
      <c r="G7" s="63" t="s">
        <v>97</v>
      </c>
      <c r="H7" s="63" t="s">
        <v>49</v>
      </c>
      <c r="I7" s="63" t="s">
        <v>106</v>
      </c>
      <c r="J7" s="63" t="s">
        <v>180</v>
      </c>
      <c r="K7" s="65" t="s">
        <v>181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234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13" t="s">
        <v>52</v>
      </c>
      <c r="C10" s="114"/>
      <c r="D10" s="114"/>
      <c r="E10" s="114"/>
      <c r="F10" s="114"/>
      <c r="G10" s="114"/>
      <c r="H10" s="116">
        <v>0</v>
      </c>
      <c r="I10" s="115">
        <v>0.21945083200000001</v>
      </c>
      <c r="J10" s="116">
        <v>1</v>
      </c>
      <c r="K10" s="116">
        <f>I10/'סכום נכסי הקרן'!$C$42</f>
        <v>5.2720189069999704E-5</v>
      </c>
      <c r="L10" s="132"/>
      <c r="M10" s="132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02"/>
    </row>
    <row r="11" spans="2:60" s="102" customFormat="1" ht="21" customHeight="1">
      <c r="B11" s="117" t="s">
        <v>228</v>
      </c>
      <c r="C11" s="114"/>
      <c r="D11" s="114"/>
      <c r="E11" s="114"/>
      <c r="F11" s="114"/>
      <c r="G11" s="114"/>
      <c r="H11" s="116">
        <v>0</v>
      </c>
      <c r="I11" s="115">
        <v>0.21945083200000001</v>
      </c>
      <c r="J11" s="116">
        <v>1</v>
      </c>
      <c r="K11" s="116">
        <f>I11/'סכום נכסי הקרן'!$C$42</f>
        <v>5.2720189069999704E-5</v>
      </c>
      <c r="L11" s="132"/>
      <c r="M11" s="132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2:60">
      <c r="B12" s="85" t="s">
        <v>1306</v>
      </c>
      <c r="C12" s="86" t="s">
        <v>1307</v>
      </c>
      <c r="D12" s="86" t="s">
        <v>712</v>
      </c>
      <c r="E12" s="86" t="s">
        <v>342</v>
      </c>
      <c r="F12" s="100">
        <v>0</v>
      </c>
      <c r="G12" s="99" t="s">
        <v>162</v>
      </c>
      <c r="H12" s="97">
        <v>0</v>
      </c>
      <c r="I12" s="96">
        <v>0.21945083200000001</v>
      </c>
      <c r="J12" s="97">
        <v>1</v>
      </c>
      <c r="K12" s="97">
        <f>I12/'סכום נכסי הקרן'!$C$42</f>
        <v>5.2720189069999704E-5</v>
      </c>
      <c r="L12" s="132"/>
      <c r="M12" s="132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7"/>
      <c r="C13" s="86"/>
      <c r="D13" s="86"/>
      <c r="E13" s="86"/>
      <c r="F13" s="86"/>
      <c r="G13" s="86"/>
      <c r="H13" s="97"/>
      <c r="I13" s="86"/>
      <c r="J13" s="97"/>
      <c r="K13" s="86"/>
      <c r="L13" s="132"/>
      <c r="M13" s="132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32"/>
      <c r="M14" s="132"/>
    </row>
    <row r="15" spans="2:60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32"/>
      <c r="M15" s="132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8"/>
      <c r="C16" s="103"/>
      <c r="D16" s="103"/>
      <c r="E16" s="103"/>
      <c r="F16" s="103"/>
      <c r="G16" s="103"/>
      <c r="H16" s="103"/>
      <c r="I16" s="103"/>
      <c r="J16" s="103"/>
      <c r="K16" s="103"/>
      <c r="L16" s="132"/>
      <c r="M16" s="132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8"/>
      <c r="C17" s="103"/>
      <c r="D17" s="103"/>
      <c r="E17" s="103"/>
      <c r="F17" s="103"/>
      <c r="G17" s="103"/>
      <c r="H17" s="103"/>
      <c r="I17" s="103"/>
      <c r="J17" s="103"/>
      <c r="K17" s="103"/>
    </row>
    <row r="18" spans="2:11">
      <c r="B18" s="103"/>
      <c r="C18" s="103"/>
      <c r="D18" s="103"/>
      <c r="E18" s="103"/>
      <c r="F18" s="103"/>
      <c r="G18" s="103"/>
      <c r="H18" s="103"/>
      <c r="I18" s="103"/>
      <c r="J18" s="103"/>
      <c r="K18" s="103"/>
    </row>
    <row r="19" spans="2:11">
      <c r="B19" s="103"/>
      <c r="C19" s="103"/>
      <c r="D19" s="103"/>
      <c r="E19" s="103"/>
      <c r="F19" s="103"/>
      <c r="G19" s="103"/>
      <c r="H19" s="103"/>
      <c r="I19" s="103"/>
      <c r="J19" s="103"/>
      <c r="K19" s="103"/>
    </row>
    <row r="20" spans="2:11">
      <c r="B20" s="103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1">
      <c r="B21" s="103"/>
      <c r="C21" s="103"/>
      <c r="D21" s="103"/>
      <c r="E21" s="103"/>
      <c r="F21" s="103"/>
      <c r="G21" s="103"/>
      <c r="H21" s="103"/>
      <c r="I21" s="103"/>
      <c r="J21" s="103"/>
      <c r="K21" s="103"/>
    </row>
    <row r="22" spans="2:11">
      <c r="B22" s="103"/>
      <c r="C22" s="103"/>
      <c r="D22" s="103"/>
      <c r="E22" s="103"/>
      <c r="F22" s="103"/>
      <c r="G22" s="103"/>
      <c r="H22" s="103"/>
      <c r="I22" s="103"/>
      <c r="J22" s="103"/>
      <c r="K22" s="103"/>
    </row>
    <row r="23" spans="2:11">
      <c r="B23" s="103"/>
      <c r="C23" s="103"/>
      <c r="D23" s="103"/>
      <c r="E23" s="103"/>
      <c r="F23" s="103"/>
      <c r="G23" s="103"/>
      <c r="H23" s="103"/>
      <c r="I23" s="103"/>
      <c r="J23" s="103"/>
      <c r="K23" s="103"/>
    </row>
    <row r="24" spans="2:11">
      <c r="B24" s="103"/>
      <c r="C24" s="103"/>
      <c r="D24" s="103"/>
      <c r="E24" s="103"/>
      <c r="F24" s="103"/>
      <c r="G24" s="103"/>
      <c r="H24" s="103"/>
      <c r="I24" s="103"/>
      <c r="J24" s="103"/>
      <c r="K24" s="103"/>
    </row>
    <row r="25" spans="2:11">
      <c r="B25" s="103"/>
      <c r="C25" s="103"/>
      <c r="D25" s="103"/>
      <c r="E25" s="103"/>
      <c r="F25" s="103"/>
      <c r="G25" s="103"/>
      <c r="H25" s="103"/>
      <c r="I25" s="103"/>
      <c r="J25" s="103"/>
      <c r="K25" s="103"/>
    </row>
    <row r="26" spans="2:11">
      <c r="B26" s="103"/>
      <c r="C26" s="103"/>
      <c r="D26" s="103"/>
      <c r="E26" s="103"/>
      <c r="F26" s="103"/>
      <c r="G26" s="103"/>
      <c r="H26" s="103"/>
      <c r="I26" s="103"/>
      <c r="J26" s="103"/>
      <c r="K26" s="103"/>
    </row>
    <row r="27" spans="2:11">
      <c r="B27" s="103"/>
      <c r="C27" s="103"/>
      <c r="D27" s="103"/>
      <c r="E27" s="103"/>
      <c r="F27" s="103"/>
      <c r="G27" s="103"/>
      <c r="H27" s="103"/>
      <c r="I27" s="103"/>
      <c r="J27" s="103"/>
      <c r="K27" s="103"/>
    </row>
    <row r="28" spans="2:11">
      <c r="B28" s="103"/>
      <c r="C28" s="103"/>
      <c r="D28" s="103"/>
      <c r="E28" s="103"/>
      <c r="F28" s="103"/>
      <c r="G28" s="103"/>
      <c r="H28" s="103"/>
      <c r="I28" s="103"/>
      <c r="J28" s="103"/>
      <c r="K28" s="103"/>
    </row>
    <row r="29" spans="2:11">
      <c r="B29" s="103"/>
      <c r="C29" s="103"/>
      <c r="D29" s="103"/>
      <c r="E29" s="103"/>
      <c r="F29" s="103"/>
      <c r="G29" s="103"/>
      <c r="H29" s="103"/>
      <c r="I29" s="103"/>
      <c r="J29" s="103"/>
      <c r="K29" s="103"/>
    </row>
    <row r="30" spans="2:11">
      <c r="B30" s="103"/>
      <c r="C30" s="103"/>
      <c r="D30" s="103"/>
      <c r="E30" s="103"/>
      <c r="F30" s="103"/>
      <c r="G30" s="103"/>
      <c r="H30" s="103"/>
      <c r="I30" s="103"/>
      <c r="J30" s="103"/>
      <c r="K30" s="103"/>
    </row>
    <row r="31" spans="2:11">
      <c r="B31" s="103"/>
      <c r="C31" s="103"/>
      <c r="D31" s="103"/>
      <c r="E31" s="103"/>
      <c r="F31" s="103"/>
      <c r="G31" s="103"/>
      <c r="H31" s="103"/>
      <c r="I31" s="103"/>
      <c r="J31" s="103"/>
      <c r="K31" s="103"/>
    </row>
    <row r="32" spans="2:11">
      <c r="B32" s="103"/>
      <c r="C32" s="103"/>
      <c r="D32" s="103"/>
      <c r="E32" s="103"/>
      <c r="F32" s="103"/>
      <c r="G32" s="103"/>
      <c r="H32" s="103"/>
      <c r="I32" s="103"/>
      <c r="J32" s="103"/>
      <c r="K32" s="103"/>
    </row>
    <row r="33" spans="2:11">
      <c r="B33" s="103"/>
      <c r="C33" s="103"/>
      <c r="D33" s="103"/>
      <c r="E33" s="103"/>
      <c r="F33" s="103"/>
      <c r="G33" s="103"/>
      <c r="H33" s="103"/>
      <c r="I33" s="103"/>
      <c r="J33" s="103"/>
      <c r="K33" s="103"/>
    </row>
    <row r="34" spans="2:11">
      <c r="B34" s="103"/>
      <c r="C34" s="103"/>
      <c r="D34" s="103"/>
      <c r="E34" s="103"/>
      <c r="F34" s="103"/>
      <c r="G34" s="103"/>
      <c r="H34" s="103"/>
      <c r="I34" s="103"/>
      <c r="J34" s="103"/>
      <c r="K34" s="103"/>
    </row>
    <row r="35" spans="2:11"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2:11">
      <c r="B36" s="103"/>
      <c r="C36" s="103"/>
      <c r="D36" s="103"/>
      <c r="E36" s="103"/>
      <c r="F36" s="103"/>
      <c r="G36" s="103"/>
      <c r="H36" s="103"/>
      <c r="I36" s="103"/>
      <c r="J36" s="103"/>
      <c r="K36" s="103"/>
    </row>
    <row r="37" spans="2:11">
      <c r="B37" s="103"/>
      <c r="C37" s="103"/>
      <c r="D37" s="103"/>
      <c r="E37" s="103"/>
      <c r="F37" s="103"/>
      <c r="G37" s="103"/>
      <c r="H37" s="103"/>
      <c r="I37" s="103"/>
      <c r="J37" s="103"/>
      <c r="K37" s="103"/>
    </row>
    <row r="38" spans="2:11"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2:11"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2:11"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2:11"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2:11"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2:11"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2:11"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2:11"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2:11"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2:11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2:11"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2:11"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2:11"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2:11"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2:11"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2:11"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2:11"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2:11"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2:11"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2:11"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2:11"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2:11"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2:11"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2:11"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2:11"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2:11"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2:11"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2:11"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2:11"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2:11"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2:11"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2:11"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2:11"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2:11"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2:11"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2:11">
      <c r="B73" s="103"/>
      <c r="C73" s="103"/>
      <c r="D73" s="103"/>
      <c r="E73" s="103"/>
      <c r="F73" s="103"/>
      <c r="G73" s="103"/>
      <c r="H73" s="103"/>
      <c r="I73" s="103"/>
      <c r="J73" s="103"/>
      <c r="K73" s="103"/>
    </row>
    <row r="74" spans="2:11">
      <c r="B74" s="103"/>
      <c r="C74" s="103"/>
      <c r="D74" s="103"/>
      <c r="E74" s="103"/>
      <c r="F74" s="103"/>
      <c r="G74" s="103"/>
      <c r="H74" s="103"/>
      <c r="I74" s="103"/>
      <c r="J74" s="103"/>
      <c r="K74" s="103"/>
    </row>
    <row r="75" spans="2:11"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2:11">
      <c r="B77" s="103"/>
      <c r="C77" s="103"/>
      <c r="D77" s="103"/>
      <c r="E77" s="103"/>
      <c r="F77" s="103"/>
      <c r="G77" s="103"/>
      <c r="H77" s="103"/>
      <c r="I77" s="103"/>
      <c r="J77" s="103"/>
      <c r="K77" s="103"/>
    </row>
    <row r="78" spans="2:11">
      <c r="B78" s="103"/>
      <c r="C78" s="103"/>
      <c r="D78" s="103"/>
      <c r="E78" s="103"/>
      <c r="F78" s="103"/>
      <c r="G78" s="103"/>
      <c r="H78" s="103"/>
      <c r="I78" s="103"/>
      <c r="J78" s="103"/>
      <c r="K78" s="103"/>
    </row>
    <row r="79" spans="2:11">
      <c r="B79" s="103"/>
      <c r="C79" s="103"/>
      <c r="D79" s="103"/>
      <c r="E79" s="103"/>
      <c r="F79" s="103"/>
      <c r="G79" s="103"/>
      <c r="H79" s="103"/>
      <c r="I79" s="103"/>
      <c r="J79" s="103"/>
      <c r="K79" s="103"/>
    </row>
    <row r="80" spans="2:11"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2:11"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2:11">
      <c r="B82" s="103"/>
      <c r="C82" s="103"/>
      <c r="D82" s="103"/>
      <c r="E82" s="103"/>
      <c r="F82" s="103"/>
      <c r="G82" s="103"/>
      <c r="H82" s="103"/>
      <c r="I82" s="103"/>
      <c r="J82" s="103"/>
      <c r="K82" s="103"/>
    </row>
    <row r="83" spans="2:11"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2:11">
      <c r="B84" s="103"/>
      <c r="C84" s="103"/>
      <c r="D84" s="103"/>
      <c r="E84" s="103"/>
      <c r="F84" s="103"/>
      <c r="G84" s="103"/>
      <c r="H84" s="103"/>
      <c r="I84" s="103"/>
      <c r="J84" s="103"/>
      <c r="K84" s="103"/>
    </row>
    <row r="85" spans="2:11"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2:11"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2:11"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2:11"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2:11"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2:11"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2:11"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2:11"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2:11"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2:11"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2:11"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2:11"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2:11"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  <row r="98" spans="2:11"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2:11"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2:11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</row>
    <row r="101" spans="2:11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</row>
    <row r="102" spans="2:11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</row>
    <row r="103" spans="2:11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</row>
    <row r="104" spans="2:11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</row>
    <row r="105" spans="2:11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2:11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2:11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2:11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2:11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2:11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</row>
    <row r="111" spans="2:11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</row>
    <row r="112" spans="2:11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AH28:XFD29 D30:XFD1048576 D28:AF29 D1:XFD27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T108"/>
  <sheetViews>
    <sheetView rightToLeft="1" workbookViewId="0">
      <selection activeCell="C23" sqref="C23"/>
    </sheetView>
  </sheetViews>
  <sheetFormatPr defaultColWidth="9.140625" defaultRowHeight="18"/>
  <cols>
    <col min="1" max="1" width="6.28515625" style="1" customWidth="1"/>
    <col min="2" max="2" width="29.140625" style="2" bestFit="1" customWidth="1"/>
    <col min="3" max="3" width="41.7109375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10" style="3" customWidth="1"/>
    <col min="12" max="12" width="9.5703125" style="3" customWidth="1"/>
    <col min="13" max="13" width="6.140625" style="3" customWidth="1"/>
    <col min="14" max="15" width="5.7109375" style="3" customWidth="1"/>
    <col min="16" max="16" width="6.85546875" style="3" customWidth="1"/>
    <col min="17" max="17" width="6.42578125" style="1" customWidth="1"/>
    <col min="18" max="18" width="6.7109375" style="1" customWidth="1"/>
    <col min="19" max="19" width="7.28515625" style="1" customWidth="1"/>
    <col min="20" max="31" width="5.7109375" style="1" customWidth="1"/>
    <col min="32" max="16384" width="9.140625" style="1"/>
  </cols>
  <sheetData>
    <row r="1" spans="2:46">
      <c r="B1" s="58" t="s">
        <v>177</v>
      </c>
      <c r="C1" s="80" t="s" vm="1">
        <v>248</v>
      </c>
    </row>
    <row r="2" spans="2:46">
      <c r="B2" s="58" t="s">
        <v>176</v>
      </c>
      <c r="C2" s="80" t="s">
        <v>249</v>
      </c>
    </row>
    <row r="3" spans="2:46">
      <c r="B3" s="58" t="s">
        <v>178</v>
      </c>
      <c r="C3" s="80" t="s">
        <v>250</v>
      </c>
    </row>
    <row r="4" spans="2:46">
      <c r="B4" s="58" t="s">
        <v>179</v>
      </c>
      <c r="C4" s="80">
        <v>2148</v>
      </c>
    </row>
    <row r="6" spans="2:46" ht="26.25" customHeight="1">
      <c r="B6" s="153" t="s">
        <v>214</v>
      </c>
      <c r="C6" s="154"/>
      <c r="D6" s="155"/>
    </row>
    <row r="7" spans="2:46" s="3" customFormat="1" ht="31.5">
      <c r="B7" s="61" t="s">
        <v>113</v>
      </c>
      <c r="C7" s="66" t="s">
        <v>103</v>
      </c>
      <c r="D7" s="67" t="s">
        <v>102</v>
      </c>
    </row>
    <row r="8" spans="2:46" s="3" customFormat="1">
      <c r="B8" s="16"/>
      <c r="C8" s="33" t="s">
        <v>234</v>
      </c>
      <c r="D8" s="18" t="s">
        <v>22</v>
      </c>
    </row>
    <row r="9" spans="2:46" s="4" customFormat="1" ht="18" customHeight="1">
      <c r="B9" s="19"/>
      <c r="C9" s="20" t="s">
        <v>1</v>
      </c>
      <c r="D9" s="21" t="s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2:46" s="4" customFormat="1" ht="18" customHeight="1">
      <c r="B10" s="122" t="s">
        <v>1309</v>
      </c>
      <c r="C10" s="126">
        <f>C11</f>
        <v>5.5483799999999999</v>
      </c>
      <c r="D10" s="10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2:46">
      <c r="B11" s="123" t="s">
        <v>1310</v>
      </c>
      <c r="C11" s="126">
        <f>SUM(C12:C12)</f>
        <v>5.5483799999999999</v>
      </c>
      <c r="D11" s="103"/>
    </row>
    <row r="12" spans="2:46">
      <c r="B12" s="137" t="s">
        <v>1312</v>
      </c>
      <c r="C12" s="124">
        <v>5.5483799999999999</v>
      </c>
      <c r="D12" s="125">
        <v>44819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2:46">
      <c r="B13" s="103"/>
      <c r="C13" s="103"/>
      <c r="D13" s="103"/>
    </row>
    <row r="14" spans="2:46">
      <c r="B14" s="103"/>
      <c r="C14" s="103"/>
      <c r="D14" s="10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2:46">
      <c r="B15" s="103"/>
      <c r="C15" s="103"/>
      <c r="D15" s="10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2:46">
      <c r="B16" s="103"/>
      <c r="C16" s="103"/>
      <c r="D16" s="103"/>
    </row>
    <row r="17" spans="2:4">
      <c r="B17" s="103"/>
      <c r="C17" s="103"/>
      <c r="D17" s="103"/>
    </row>
    <row r="18" spans="2:4">
      <c r="B18" s="103"/>
      <c r="C18" s="103"/>
      <c r="D18" s="103"/>
    </row>
    <row r="19" spans="2:4">
      <c r="B19" s="103"/>
      <c r="C19" s="103"/>
      <c r="D19" s="103"/>
    </row>
    <row r="20" spans="2:4">
      <c r="B20" s="103"/>
      <c r="C20" s="103"/>
      <c r="D20" s="103"/>
    </row>
    <row r="21" spans="2:4">
      <c r="B21" s="103"/>
      <c r="C21" s="103"/>
      <c r="D21" s="103"/>
    </row>
    <row r="22" spans="2:4">
      <c r="B22" s="103"/>
      <c r="C22" s="103"/>
      <c r="D22" s="103"/>
    </row>
    <row r="23" spans="2:4">
      <c r="B23" s="103"/>
      <c r="C23" s="103"/>
      <c r="D23" s="103"/>
    </row>
    <row r="24" spans="2:4">
      <c r="B24" s="103"/>
      <c r="C24" s="103"/>
      <c r="D24" s="103"/>
    </row>
    <row r="25" spans="2:4">
      <c r="B25" s="103"/>
      <c r="C25" s="103"/>
      <c r="D25" s="103"/>
    </row>
    <row r="26" spans="2:4">
      <c r="B26" s="103"/>
      <c r="C26" s="103"/>
      <c r="D26" s="103"/>
    </row>
    <row r="27" spans="2:4">
      <c r="B27" s="103"/>
      <c r="C27" s="103"/>
      <c r="D27" s="103"/>
    </row>
    <row r="28" spans="2:4">
      <c r="B28" s="103"/>
      <c r="C28" s="103"/>
      <c r="D28" s="103"/>
    </row>
    <row r="29" spans="2:4">
      <c r="B29" s="103"/>
      <c r="C29" s="103"/>
      <c r="D29" s="103"/>
    </row>
    <row r="30" spans="2:4">
      <c r="B30" s="103"/>
      <c r="C30" s="103"/>
      <c r="D30" s="103"/>
    </row>
    <row r="31" spans="2:4">
      <c r="B31" s="103"/>
      <c r="C31" s="103"/>
      <c r="D31" s="103"/>
    </row>
    <row r="32" spans="2:4">
      <c r="B32" s="103"/>
      <c r="C32" s="103"/>
      <c r="D32" s="103"/>
    </row>
    <row r="33" spans="2:4">
      <c r="B33" s="103"/>
      <c r="C33" s="103"/>
      <c r="D33" s="103"/>
    </row>
    <row r="34" spans="2:4">
      <c r="B34" s="103"/>
      <c r="C34" s="103"/>
      <c r="D34" s="103"/>
    </row>
    <row r="35" spans="2:4">
      <c r="B35" s="103"/>
      <c r="C35" s="103"/>
      <c r="D35" s="103"/>
    </row>
    <row r="36" spans="2:4">
      <c r="B36" s="103"/>
      <c r="C36" s="103"/>
      <c r="D36" s="103"/>
    </row>
    <row r="37" spans="2:4">
      <c r="B37" s="103"/>
      <c r="C37" s="103"/>
      <c r="D37" s="103"/>
    </row>
    <row r="38" spans="2:4">
      <c r="B38" s="103"/>
      <c r="C38" s="103"/>
      <c r="D38" s="103"/>
    </row>
    <row r="39" spans="2:4">
      <c r="B39" s="103"/>
      <c r="C39" s="103"/>
      <c r="D39" s="103"/>
    </row>
    <row r="40" spans="2:4">
      <c r="B40" s="103"/>
      <c r="C40" s="103"/>
      <c r="D40" s="103"/>
    </row>
    <row r="41" spans="2:4">
      <c r="B41" s="103"/>
      <c r="C41" s="103"/>
      <c r="D41" s="103"/>
    </row>
    <row r="42" spans="2:4">
      <c r="B42" s="103"/>
      <c r="C42" s="103"/>
      <c r="D42" s="103"/>
    </row>
    <row r="43" spans="2:4">
      <c r="B43" s="103"/>
      <c r="C43" s="103"/>
      <c r="D43" s="103"/>
    </row>
    <row r="44" spans="2:4">
      <c r="B44" s="103"/>
      <c r="C44" s="103"/>
      <c r="D44" s="103"/>
    </row>
    <row r="45" spans="2:4">
      <c r="B45" s="103"/>
      <c r="C45" s="103"/>
      <c r="D45" s="103"/>
    </row>
    <row r="46" spans="2:4">
      <c r="B46" s="103"/>
      <c r="C46" s="103"/>
      <c r="D46" s="103"/>
    </row>
    <row r="47" spans="2:4">
      <c r="B47" s="103"/>
      <c r="C47" s="103"/>
      <c r="D47" s="103"/>
    </row>
    <row r="48" spans="2:4">
      <c r="B48" s="103"/>
      <c r="C48" s="103"/>
      <c r="D48" s="103"/>
    </row>
    <row r="49" spans="2:4">
      <c r="B49" s="103"/>
      <c r="C49" s="103"/>
      <c r="D49" s="103"/>
    </row>
    <row r="50" spans="2:4">
      <c r="B50" s="103"/>
      <c r="C50" s="103"/>
      <c r="D50" s="103"/>
    </row>
    <row r="51" spans="2:4">
      <c r="B51" s="103"/>
      <c r="C51" s="103"/>
      <c r="D51" s="103"/>
    </row>
    <row r="52" spans="2:4">
      <c r="B52" s="103"/>
      <c r="C52" s="103"/>
      <c r="D52" s="103"/>
    </row>
    <row r="53" spans="2:4">
      <c r="B53" s="103"/>
      <c r="C53" s="103"/>
      <c r="D53" s="103"/>
    </row>
    <row r="54" spans="2:4">
      <c r="B54" s="103"/>
      <c r="C54" s="103"/>
      <c r="D54" s="103"/>
    </row>
    <row r="55" spans="2:4">
      <c r="B55" s="103"/>
      <c r="C55" s="103"/>
      <c r="D55" s="103"/>
    </row>
    <row r="56" spans="2:4">
      <c r="B56" s="103"/>
      <c r="C56" s="103"/>
      <c r="D56" s="103"/>
    </row>
    <row r="57" spans="2:4">
      <c r="B57" s="103"/>
      <c r="C57" s="103"/>
      <c r="D57" s="103"/>
    </row>
    <row r="58" spans="2:4">
      <c r="B58" s="103"/>
      <c r="C58" s="103"/>
      <c r="D58" s="103"/>
    </row>
    <row r="59" spans="2:4">
      <c r="B59" s="103"/>
      <c r="C59" s="103"/>
      <c r="D59" s="103"/>
    </row>
    <row r="60" spans="2:4">
      <c r="B60" s="103"/>
      <c r="C60" s="103"/>
      <c r="D60" s="103"/>
    </row>
    <row r="61" spans="2:4">
      <c r="B61" s="103"/>
      <c r="C61" s="103"/>
      <c r="D61" s="103"/>
    </row>
    <row r="62" spans="2:4">
      <c r="B62" s="103"/>
      <c r="C62" s="103"/>
      <c r="D62" s="103"/>
    </row>
    <row r="63" spans="2:4">
      <c r="B63" s="103"/>
      <c r="C63" s="103"/>
      <c r="D63" s="103"/>
    </row>
    <row r="64" spans="2:4">
      <c r="B64" s="103"/>
      <c r="C64" s="103"/>
      <c r="D64" s="103"/>
    </row>
    <row r="65" spans="2:4">
      <c r="B65" s="103"/>
      <c r="C65" s="103"/>
      <c r="D65" s="103"/>
    </row>
    <row r="66" spans="2:4">
      <c r="B66" s="103"/>
      <c r="C66" s="103"/>
      <c r="D66" s="103"/>
    </row>
    <row r="67" spans="2:4">
      <c r="B67" s="103"/>
      <c r="C67" s="103"/>
      <c r="D67" s="103"/>
    </row>
    <row r="68" spans="2:4">
      <c r="B68" s="103"/>
      <c r="C68" s="103"/>
      <c r="D68" s="103"/>
    </row>
    <row r="69" spans="2:4">
      <c r="B69" s="103"/>
      <c r="C69" s="103"/>
      <c r="D69" s="103"/>
    </row>
    <row r="70" spans="2:4">
      <c r="B70" s="103"/>
      <c r="C70" s="103"/>
      <c r="D70" s="103"/>
    </row>
    <row r="71" spans="2:4">
      <c r="B71" s="103"/>
      <c r="C71" s="103"/>
      <c r="D71" s="103"/>
    </row>
    <row r="72" spans="2:4">
      <c r="B72" s="103"/>
      <c r="C72" s="103"/>
      <c r="D72" s="103"/>
    </row>
    <row r="73" spans="2:4">
      <c r="B73" s="103"/>
      <c r="C73" s="103"/>
      <c r="D73" s="103"/>
    </row>
    <row r="74" spans="2:4">
      <c r="B74" s="103"/>
      <c r="C74" s="103"/>
      <c r="D74" s="103"/>
    </row>
    <row r="75" spans="2:4">
      <c r="B75" s="103"/>
      <c r="C75" s="103"/>
      <c r="D75" s="103"/>
    </row>
    <row r="76" spans="2:4">
      <c r="B76" s="103"/>
      <c r="C76" s="103"/>
      <c r="D76" s="103"/>
    </row>
    <row r="77" spans="2:4">
      <c r="B77" s="103"/>
      <c r="C77" s="103"/>
      <c r="D77" s="103"/>
    </row>
    <row r="78" spans="2:4">
      <c r="B78" s="103"/>
      <c r="C78" s="103"/>
      <c r="D78" s="103"/>
    </row>
    <row r="79" spans="2:4">
      <c r="B79" s="103"/>
      <c r="C79" s="103"/>
      <c r="D79" s="103"/>
    </row>
    <row r="80" spans="2:4">
      <c r="B80" s="103"/>
      <c r="C80" s="103"/>
      <c r="D80" s="103"/>
    </row>
    <row r="81" spans="2:4">
      <c r="B81" s="103"/>
      <c r="C81" s="103"/>
      <c r="D81" s="103"/>
    </row>
    <row r="82" spans="2:4">
      <c r="B82" s="103"/>
      <c r="C82" s="103"/>
      <c r="D82" s="103"/>
    </row>
    <row r="83" spans="2:4">
      <c r="B83" s="103"/>
      <c r="C83" s="103"/>
      <c r="D83" s="103"/>
    </row>
    <row r="84" spans="2:4">
      <c r="B84" s="103"/>
      <c r="C84" s="103"/>
      <c r="D84" s="103"/>
    </row>
    <row r="85" spans="2:4">
      <c r="B85" s="103"/>
      <c r="C85" s="103"/>
      <c r="D85" s="103"/>
    </row>
    <row r="86" spans="2:4">
      <c r="B86" s="103"/>
      <c r="C86" s="103"/>
      <c r="D86" s="103"/>
    </row>
    <row r="87" spans="2:4">
      <c r="B87" s="103"/>
      <c r="C87" s="103"/>
      <c r="D87" s="103"/>
    </row>
    <row r="88" spans="2:4">
      <c r="B88" s="103"/>
      <c r="C88" s="103"/>
      <c r="D88" s="103"/>
    </row>
    <row r="89" spans="2:4">
      <c r="B89" s="103"/>
      <c r="C89" s="103"/>
      <c r="D89" s="103"/>
    </row>
    <row r="90" spans="2:4">
      <c r="B90" s="103"/>
      <c r="C90" s="103"/>
      <c r="D90" s="103"/>
    </row>
    <row r="91" spans="2:4">
      <c r="B91" s="103"/>
      <c r="C91" s="103"/>
      <c r="D91" s="103"/>
    </row>
    <row r="92" spans="2:4">
      <c r="B92" s="103"/>
      <c r="C92" s="103"/>
      <c r="D92" s="103"/>
    </row>
    <row r="93" spans="2:4">
      <c r="B93" s="103"/>
      <c r="C93" s="103"/>
      <c r="D93" s="103"/>
    </row>
    <row r="94" spans="2:4">
      <c r="B94" s="103"/>
      <c r="C94" s="103"/>
      <c r="D94" s="103"/>
    </row>
    <row r="95" spans="2:4">
      <c r="B95" s="103"/>
      <c r="C95" s="103"/>
      <c r="D95" s="103"/>
    </row>
    <row r="96" spans="2:4">
      <c r="B96" s="103"/>
      <c r="C96" s="103"/>
      <c r="D96" s="103"/>
    </row>
    <row r="97" spans="2:4">
      <c r="B97" s="103"/>
      <c r="C97" s="103"/>
      <c r="D97" s="103"/>
    </row>
    <row r="98" spans="2:4">
      <c r="B98" s="103"/>
      <c r="C98" s="103"/>
      <c r="D98" s="103"/>
    </row>
    <row r="99" spans="2:4">
      <c r="B99" s="103"/>
      <c r="C99" s="103"/>
      <c r="D99" s="103"/>
    </row>
    <row r="100" spans="2:4">
      <c r="B100" s="103"/>
      <c r="C100" s="103"/>
      <c r="D100" s="103"/>
    </row>
    <row r="101" spans="2:4">
      <c r="B101" s="103"/>
      <c r="C101" s="103"/>
      <c r="D101" s="103"/>
    </row>
    <row r="102" spans="2:4">
      <c r="B102" s="103"/>
      <c r="C102" s="103"/>
      <c r="D102" s="103"/>
    </row>
    <row r="103" spans="2:4">
      <c r="B103" s="103"/>
      <c r="C103" s="103"/>
      <c r="D103" s="103"/>
    </row>
    <row r="104" spans="2:4">
      <c r="B104" s="103"/>
      <c r="C104" s="103"/>
      <c r="D104" s="103"/>
    </row>
    <row r="105" spans="2:4">
      <c r="B105" s="103"/>
      <c r="C105" s="103"/>
      <c r="D105" s="103"/>
    </row>
    <row r="106" spans="2:4">
      <c r="B106" s="103"/>
      <c r="C106" s="103"/>
      <c r="D106" s="103"/>
    </row>
    <row r="107" spans="2:4">
      <c r="B107" s="103"/>
      <c r="C107" s="103"/>
      <c r="D107" s="103"/>
    </row>
    <row r="108" spans="2:4">
      <c r="B108" s="103"/>
      <c r="C108" s="103"/>
      <c r="D108" s="103"/>
    </row>
  </sheetData>
  <sheetProtection sheet="1" objects="1" scenarios="1"/>
  <mergeCells count="1">
    <mergeCell ref="B6:D6"/>
  </mergeCells>
  <phoneticPr fontId="3" type="noConversion"/>
  <conditionalFormatting sqref="B10 B12">
    <cfRule type="cellIs" dxfId="1" priority="3" operator="equal">
      <formula>"NR3"</formula>
    </cfRule>
  </conditionalFormatting>
  <conditionalFormatting sqref="B11">
    <cfRule type="cellIs" dxfId="0" priority="2" operator="equal">
      <formula>"NR3"</formula>
    </cfRule>
  </conditionalFormatting>
  <dataValidations count="1">
    <dataValidation allowBlank="1" showInputMessage="1" showErrorMessage="1" sqref="AG27:XFD28 A1:B1048576 C5:C1048576 D1:XFD26 D27:AE28 D29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177</v>
      </c>
      <c r="C1" s="80" t="s" vm="1">
        <v>248</v>
      </c>
    </row>
    <row r="2" spans="2:18">
      <c r="B2" s="58" t="s">
        <v>176</v>
      </c>
      <c r="C2" s="80" t="s">
        <v>249</v>
      </c>
    </row>
    <row r="3" spans="2:18">
      <c r="B3" s="58" t="s">
        <v>178</v>
      </c>
      <c r="C3" s="80" t="s">
        <v>250</v>
      </c>
    </row>
    <row r="4" spans="2:18">
      <c r="B4" s="58" t="s">
        <v>179</v>
      </c>
      <c r="C4" s="80">
        <v>2148</v>
      </c>
    </row>
    <row r="6" spans="2:18" ht="26.25" customHeight="1">
      <c r="B6" s="153" t="s">
        <v>217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5"/>
    </row>
    <row r="7" spans="2:18" s="3" customFormat="1" ht="78.75">
      <c r="B7" s="23" t="s">
        <v>113</v>
      </c>
      <c r="C7" s="31" t="s">
        <v>42</v>
      </c>
      <c r="D7" s="31" t="s">
        <v>59</v>
      </c>
      <c r="E7" s="31" t="s">
        <v>15</v>
      </c>
      <c r="F7" s="31" t="s">
        <v>60</v>
      </c>
      <c r="G7" s="31" t="s">
        <v>98</v>
      </c>
      <c r="H7" s="31" t="s">
        <v>18</v>
      </c>
      <c r="I7" s="31" t="s">
        <v>97</v>
      </c>
      <c r="J7" s="31" t="s">
        <v>17</v>
      </c>
      <c r="K7" s="31" t="s">
        <v>215</v>
      </c>
      <c r="L7" s="31" t="s">
        <v>236</v>
      </c>
      <c r="M7" s="31" t="s">
        <v>216</v>
      </c>
      <c r="N7" s="31" t="s">
        <v>55</v>
      </c>
      <c r="O7" s="31" t="s">
        <v>180</v>
      </c>
      <c r="P7" s="32" t="s">
        <v>182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238</v>
      </c>
      <c r="M8" s="33" t="s">
        <v>234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5"/>
    </row>
    <row r="11" spans="2:18" ht="20.25" customHeight="1">
      <c r="B11" s="101" t="s">
        <v>247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</row>
    <row r="12" spans="2:18">
      <c r="B12" s="101" t="s">
        <v>109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2:18">
      <c r="B13" s="101" t="s">
        <v>237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2:18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2:18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2:1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2:1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</row>
    <row r="18" spans="2:16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</row>
    <row r="19" spans="2:16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</row>
    <row r="20" spans="2:16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</row>
    <row r="21" spans="2:16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</row>
    <row r="22" spans="2:16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</row>
    <row r="23" spans="2:1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</row>
    <row r="24" spans="2:1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</row>
    <row r="25" spans="2:1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</row>
    <row r="26" spans="2:1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2:1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2:1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2:1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2:1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2:1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</row>
    <row r="32" spans="2:1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</row>
    <row r="35" spans="2:16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</row>
    <row r="36" spans="2:16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</row>
    <row r="37" spans="2:16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</row>
    <row r="38" spans="2:16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</row>
    <row r="39" spans="2:16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</row>
    <row r="40" spans="2:16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  <row r="41" spans="2:16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</row>
    <row r="42" spans="2:16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</row>
    <row r="43" spans="2:16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</row>
    <row r="44" spans="2:16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  <row r="45" spans="2:16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</row>
    <row r="46" spans="2:16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2:16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2:16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2:16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0" spans="2:16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</row>
    <row r="51" spans="2:16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2" spans="2:16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</row>
    <row r="53" spans="2:16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2:16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  <row r="55" spans="2:16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</row>
    <row r="56" spans="2:16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</row>
    <row r="57" spans="2:16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</row>
    <row r="58" spans="2:16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2:16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</row>
    <row r="60" spans="2:16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</row>
    <row r="61" spans="2:16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</row>
    <row r="62" spans="2:16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</row>
    <row r="63" spans="2:16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</row>
    <row r="64" spans="2:16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</row>
    <row r="65" spans="2:16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2:16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</row>
    <row r="67" spans="2:16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</row>
    <row r="68" spans="2:16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</row>
    <row r="69" spans="2:16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</row>
    <row r="70" spans="2:16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</row>
    <row r="71" spans="2:16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</row>
    <row r="72" spans="2:16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</row>
    <row r="73" spans="2:16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2:16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2:16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</row>
    <row r="76" spans="2:16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</row>
    <row r="77" spans="2:16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</row>
    <row r="78" spans="2:16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</row>
    <row r="79" spans="2:16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</row>
    <row r="80" spans="2:16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</row>
    <row r="81" spans="2:16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</row>
    <row r="82" spans="2:16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</row>
    <row r="83" spans="2:16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</row>
    <row r="84" spans="2:16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</row>
    <row r="85" spans="2:16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</row>
    <row r="86" spans="2:16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</row>
    <row r="87" spans="2:16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</row>
    <row r="88" spans="2:16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</row>
    <row r="89" spans="2:16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</row>
    <row r="90" spans="2:16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</row>
    <row r="91" spans="2:16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</row>
    <row r="92" spans="2:16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</row>
    <row r="93" spans="2:16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</row>
    <row r="94" spans="2:16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</row>
    <row r="95" spans="2:16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</row>
    <row r="96" spans="2:16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</row>
    <row r="97" spans="2:16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</row>
    <row r="98" spans="2:16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</row>
    <row r="99" spans="2:16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</row>
    <row r="100" spans="2:16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</row>
    <row r="101" spans="2:16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</row>
    <row r="102" spans="2:16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</row>
    <row r="103" spans="2:16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</row>
    <row r="104" spans="2:16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</row>
    <row r="105" spans="2:16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</row>
    <row r="106" spans="2:16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</row>
    <row r="107" spans="2:16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</row>
    <row r="108" spans="2:16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</row>
    <row r="109" spans="2:16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7"/>
  <sheetViews>
    <sheetView rightToLeft="1" zoomScale="90" zoomScaleNormal="90" workbookViewId="0">
      <selection activeCell="O4" sqref="O4"/>
    </sheetView>
  </sheetViews>
  <sheetFormatPr defaultColWidth="9.140625" defaultRowHeight="18"/>
  <cols>
    <col min="1" max="1" width="6.28515625" style="1" customWidth="1"/>
    <col min="2" max="2" width="36.5703125" style="2" bestFit="1" customWidth="1"/>
    <col min="3" max="3" width="41.85546875" style="2" bestFit="1" customWidth="1"/>
    <col min="4" max="4" width="6.7109375" style="2" bestFit="1" customWidth="1"/>
    <col min="5" max="5" width="8.5703125" style="1" bestFit="1" customWidth="1"/>
    <col min="6" max="6" width="11.28515625" style="1" bestFit="1" customWidth="1"/>
    <col min="7" max="7" width="12.42578125" style="1" bestFit="1" customWidth="1"/>
    <col min="8" max="8" width="6.85546875" style="1" bestFit="1" customWidth="1"/>
    <col min="9" max="9" width="7.5703125" style="1" bestFit="1" customWidth="1"/>
    <col min="10" max="10" width="7.28515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6">
      <c r="B1" s="58" t="s">
        <v>177</v>
      </c>
      <c r="C1" s="80" t="s" vm="1">
        <v>248</v>
      </c>
    </row>
    <row r="2" spans="2:16">
      <c r="B2" s="58" t="s">
        <v>176</v>
      </c>
      <c r="C2" s="80" t="s">
        <v>249</v>
      </c>
    </row>
    <row r="3" spans="2:16">
      <c r="B3" s="58" t="s">
        <v>178</v>
      </c>
      <c r="C3" s="80" t="s">
        <v>250</v>
      </c>
    </row>
    <row r="4" spans="2:16">
      <c r="B4" s="58" t="s">
        <v>179</v>
      </c>
      <c r="C4" s="80">
        <v>2148</v>
      </c>
    </row>
    <row r="6" spans="2:16" ht="26.25" customHeight="1">
      <c r="B6" s="142" t="s">
        <v>206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</row>
    <row r="7" spans="2:16" s="3" customFormat="1" ht="63">
      <c r="B7" s="13" t="s">
        <v>112</v>
      </c>
      <c r="C7" s="14" t="s">
        <v>42</v>
      </c>
      <c r="D7" s="14" t="s">
        <v>114</v>
      </c>
      <c r="E7" s="14" t="s">
        <v>15</v>
      </c>
      <c r="F7" s="14" t="s">
        <v>60</v>
      </c>
      <c r="G7" s="14" t="s">
        <v>97</v>
      </c>
      <c r="H7" s="14" t="s">
        <v>17</v>
      </c>
      <c r="I7" s="14" t="s">
        <v>19</v>
      </c>
      <c r="J7" s="14" t="s">
        <v>56</v>
      </c>
      <c r="K7" s="14" t="s">
        <v>180</v>
      </c>
      <c r="L7" s="14" t="s">
        <v>181</v>
      </c>
      <c r="M7" s="1"/>
    </row>
    <row r="8" spans="2:16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234</v>
      </c>
      <c r="K8" s="17" t="s">
        <v>20</v>
      </c>
      <c r="L8" s="17" t="s">
        <v>20</v>
      </c>
    </row>
    <row r="9" spans="2:1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6" s="4" customFormat="1" ht="18" customHeight="1">
      <c r="B10" s="113" t="s">
        <v>41</v>
      </c>
      <c r="C10" s="114"/>
      <c r="D10" s="114"/>
      <c r="E10" s="114"/>
      <c r="F10" s="114"/>
      <c r="G10" s="114"/>
      <c r="H10" s="114"/>
      <c r="I10" s="114"/>
      <c r="J10" s="115">
        <v>210.96563824900002</v>
      </c>
      <c r="K10" s="116">
        <v>1</v>
      </c>
      <c r="L10" s="116">
        <f>J10/'סכום נכסי הקרן'!$C$42</f>
        <v>5.0681732369829618E-2</v>
      </c>
      <c r="M10" s="128"/>
      <c r="N10" s="128"/>
      <c r="O10" s="128"/>
      <c r="P10" s="128"/>
    </row>
    <row r="11" spans="2:16" s="102" customFormat="1">
      <c r="B11" s="117" t="s">
        <v>228</v>
      </c>
      <c r="C11" s="114"/>
      <c r="D11" s="114"/>
      <c r="E11" s="114"/>
      <c r="F11" s="114"/>
      <c r="G11" s="114"/>
      <c r="H11" s="114"/>
      <c r="I11" s="114"/>
      <c r="J11" s="115">
        <v>210.96563824900002</v>
      </c>
      <c r="K11" s="116">
        <v>1</v>
      </c>
      <c r="L11" s="116">
        <f>J11/'סכום נכסי הקרן'!$C$42</f>
        <v>5.0681732369829618E-2</v>
      </c>
      <c r="M11" s="129"/>
      <c r="N11" s="129"/>
      <c r="O11" s="129"/>
      <c r="P11" s="129"/>
    </row>
    <row r="12" spans="2:16">
      <c r="B12" s="104" t="s">
        <v>39</v>
      </c>
      <c r="C12" s="84"/>
      <c r="D12" s="84"/>
      <c r="E12" s="84"/>
      <c r="F12" s="84"/>
      <c r="G12" s="84"/>
      <c r="H12" s="84"/>
      <c r="I12" s="84"/>
      <c r="J12" s="93">
        <f>SUM(J13:J17)</f>
        <v>161.91259091873999</v>
      </c>
      <c r="K12" s="94">
        <v>0.76740428376263026</v>
      </c>
      <c r="L12" s="94">
        <f>J12/'סכום נכסי הקרן'!$C$42</f>
        <v>3.8897380011070036E-2</v>
      </c>
      <c r="M12" s="130"/>
      <c r="N12" s="130"/>
      <c r="O12" s="130"/>
      <c r="P12" s="130"/>
    </row>
    <row r="13" spans="2:16">
      <c r="B13" s="89" t="s">
        <v>1287</v>
      </c>
      <c r="C13" s="86" t="s">
        <v>1288</v>
      </c>
      <c r="D13" s="86">
        <v>12</v>
      </c>
      <c r="E13" s="86" t="s">
        <v>341</v>
      </c>
      <c r="F13" s="86" t="s">
        <v>342</v>
      </c>
      <c r="G13" s="99" t="s">
        <v>162</v>
      </c>
      <c r="H13" s="100">
        <v>0</v>
      </c>
      <c r="I13" s="100">
        <v>0</v>
      </c>
      <c r="J13" s="96">
        <v>18.154514088799999</v>
      </c>
      <c r="K13" s="97">
        <v>8.6052596236420739E-2</v>
      </c>
      <c r="L13" s="97">
        <f>J13/'סכום נכסי הקרן'!$C$42</f>
        <v>4.361384308789084E-3</v>
      </c>
      <c r="M13" s="130"/>
      <c r="N13" s="130"/>
      <c r="O13" s="130"/>
      <c r="P13" s="130"/>
    </row>
    <row r="14" spans="2:16">
      <c r="B14" s="89" t="s">
        <v>1289</v>
      </c>
      <c r="C14" s="86" t="s">
        <v>1290</v>
      </c>
      <c r="D14" s="86">
        <v>10</v>
      </c>
      <c r="E14" s="86" t="s">
        <v>341</v>
      </c>
      <c r="F14" s="86" t="s">
        <v>342</v>
      </c>
      <c r="G14" s="99" t="s">
        <v>162</v>
      </c>
      <c r="H14" s="100">
        <v>0</v>
      </c>
      <c r="I14" s="100">
        <v>0</v>
      </c>
      <c r="J14" s="96">
        <v>133.2345</v>
      </c>
      <c r="K14" s="97">
        <v>0.63154413080174465</v>
      </c>
      <c r="L14" s="97">
        <f>J14/'סכום נכסי הקרן'!$C$42</f>
        <v>3.2007844156393427E-2</v>
      </c>
      <c r="M14" s="130"/>
      <c r="N14" s="130"/>
      <c r="O14" s="130"/>
      <c r="P14" s="130"/>
    </row>
    <row r="15" spans="2:16">
      <c r="B15" s="89" t="s">
        <v>1291</v>
      </c>
      <c r="C15" s="86" t="s">
        <v>1292</v>
      </c>
      <c r="D15" s="86">
        <v>20</v>
      </c>
      <c r="E15" s="86" t="s">
        <v>341</v>
      </c>
      <c r="F15" s="86" t="s">
        <v>342</v>
      </c>
      <c r="G15" s="99" t="s">
        <v>162</v>
      </c>
      <c r="H15" s="100">
        <v>0</v>
      </c>
      <c r="I15" s="100">
        <v>0</v>
      </c>
      <c r="J15" s="96">
        <v>4.5745258404299998</v>
      </c>
      <c r="K15" s="97">
        <v>2.1674544162509718E-2</v>
      </c>
      <c r="L15" s="97">
        <f>J15/'סכום נכסי הקרן'!$C$42</f>
        <v>1.0989699378905471E-3</v>
      </c>
      <c r="M15" s="130"/>
      <c r="N15" s="130"/>
      <c r="O15" s="130"/>
      <c r="P15" s="130"/>
    </row>
    <row r="16" spans="2:16">
      <c r="B16" s="89" t="s">
        <v>1293</v>
      </c>
      <c r="C16" s="86" t="s">
        <v>1294</v>
      </c>
      <c r="D16" s="86">
        <v>11</v>
      </c>
      <c r="E16" s="86" t="s">
        <v>384</v>
      </c>
      <c r="F16" s="86" t="s">
        <v>342</v>
      </c>
      <c r="G16" s="99" t="s">
        <v>162</v>
      </c>
      <c r="H16" s="100">
        <v>0</v>
      </c>
      <c r="I16" s="100">
        <v>0</v>
      </c>
      <c r="J16" s="96">
        <v>0.81452698951000002</v>
      </c>
      <c r="K16" s="97">
        <v>3.852281147514563E-3</v>
      </c>
      <c r="L16" s="97">
        <f>J16/'סכום נכסי הקרן'!$C$42</f>
        <v>1.9567944444879055E-4</v>
      </c>
      <c r="M16" s="130"/>
      <c r="N16" s="130"/>
      <c r="O16" s="130"/>
      <c r="P16" s="130"/>
    </row>
    <row r="17" spans="2:16">
      <c r="B17" s="89" t="s">
        <v>1295</v>
      </c>
      <c r="C17" s="86" t="s">
        <v>1296</v>
      </c>
      <c r="D17" s="86">
        <v>26</v>
      </c>
      <c r="E17" s="86" t="s">
        <v>384</v>
      </c>
      <c r="F17" s="86" t="s">
        <v>342</v>
      </c>
      <c r="G17" s="99" t="s">
        <v>162</v>
      </c>
      <c r="H17" s="100">
        <v>0</v>
      </c>
      <c r="I17" s="100">
        <v>0</v>
      </c>
      <c r="J17" s="96">
        <v>5.1345239999999999</v>
      </c>
      <c r="K17" s="97">
        <v>2.4280731414440569E-2</v>
      </c>
      <c r="L17" s="97">
        <f>J17/'סכום נכסי הקרן'!$C$42</f>
        <v>1.2335021635481935E-3</v>
      </c>
      <c r="M17" s="130"/>
      <c r="N17" s="130"/>
      <c r="O17" s="130"/>
      <c r="P17" s="130"/>
    </row>
    <row r="18" spans="2:16">
      <c r="B18" s="85"/>
      <c r="C18" s="86"/>
      <c r="D18" s="86"/>
      <c r="E18" s="86"/>
      <c r="F18" s="86"/>
      <c r="G18" s="86"/>
      <c r="H18" s="86"/>
      <c r="I18" s="86"/>
      <c r="J18" s="86"/>
      <c r="K18" s="97"/>
      <c r="L18" s="86"/>
      <c r="M18" s="130"/>
      <c r="N18" s="130"/>
      <c r="O18" s="130"/>
      <c r="P18" s="130"/>
    </row>
    <row r="19" spans="2:16">
      <c r="B19" s="104" t="s">
        <v>40</v>
      </c>
      <c r="C19" s="84"/>
      <c r="D19" s="84"/>
      <c r="E19" s="84"/>
      <c r="F19" s="84"/>
      <c r="G19" s="84"/>
      <c r="H19" s="84"/>
      <c r="I19" s="84"/>
      <c r="J19" s="93">
        <v>49.069703730000008</v>
      </c>
      <c r="K19" s="94">
        <v>0.23259571623736974</v>
      </c>
      <c r="L19" s="94">
        <f>J19/'סכום נכסי הקרן'!$C$42</f>
        <v>1.1788353840711207E-2</v>
      </c>
      <c r="M19" s="130"/>
      <c r="N19" s="130"/>
      <c r="O19" s="130"/>
      <c r="P19" s="130"/>
    </row>
    <row r="20" spans="2:16">
      <c r="B20" s="89" t="s">
        <v>1287</v>
      </c>
      <c r="C20" s="86" t="s">
        <v>1297</v>
      </c>
      <c r="D20" s="86">
        <v>12</v>
      </c>
      <c r="E20" s="86" t="s">
        <v>341</v>
      </c>
      <c r="F20" s="86" t="s">
        <v>342</v>
      </c>
      <c r="G20" s="99" t="s">
        <v>161</v>
      </c>
      <c r="H20" s="100">
        <v>0</v>
      </c>
      <c r="I20" s="100">
        <v>0</v>
      </c>
      <c r="J20" s="96">
        <v>0.52327940399999995</v>
      </c>
      <c r="K20" s="97">
        <v>2.4804011133907032E-3</v>
      </c>
      <c r="L20" s="97">
        <f>J20/'סכום נכסי הקרן'!$C$42</f>
        <v>1.2571102539869503E-4</v>
      </c>
      <c r="M20" s="130"/>
      <c r="N20" s="130"/>
      <c r="O20" s="130"/>
      <c r="P20" s="130"/>
    </row>
    <row r="21" spans="2:16">
      <c r="B21" s="89" t="s">
        <v>1289</v>
      </c>
      <c r="C21" s="86" t="s">
        <v>1298</v>
      </c>
      <c r="D21" s="86">
        <v>10</v>
      </c>
      <c r="E21" s="86" t="s">
        <v>341</v>
      </c>
      <c r="F21" s="86" t="s">
        <v>342</v>
      </c>
      <c r="G21" s="99" t="s">
        <v>161</v>
      </c>
      <c r="H21" s="100">
        <v>0</v>
      </c>
      <c r="I21" s="100">
        <v>0</v>
      </c>
      <c r="J21" s="96">
        <v>46.026915535000008</v>
      </c>
      <c r="K21" s="97">
        <v>0.21817257026793641</v>
      </c>
      <c r="L21" s="97">
        <f>J21/'סכום נכסי הקרן'!$C$42</f>
        <v>1.10573638167574E-2</v>
      </c>
      <c r="M21" s="130"/>
      <c r="N21" s="130"/>
      <c r="O21" s="130"/>
      <c r="P21" s="130"/>
    </row>
    <row r="22" spans="2:16">
      <c r="B22" s="89" t="s">
        <v>1289</v>
      </c>
      <c r="C22" s="86" t="s">
        <v>1299</v>
      </c>
      <c r="D22" s="86">
        <v>10</v>
      </c>
      <c r="E22" s="86" t="s">
        <v>341</v>
      </c>
      <c r="F22" s="86" t="s">
        <v>342</v>
      </c>
      <c r="G22" s="99" t="s">
        <v>163</v>
      </c>
      <c r="H22" s="100">
        <v>0</v>
      </c>
      <c r="I22" s="100">
        <v>0</v>
      </c>
      <c r="J22" s="96">
        <v>0.20967202399999998</v>
      </c>
      <c r="K22" s="97">
        <v>9.9386812819501338E-4</v>
      </c>
      <c r="L22" s="97">
        <f>J22/'סכום נכסי הקרן'!$C$42</f>
        <v>5.0370958484083186E-5</v>
      </c>
      <c r="M22" s="130"/>
      <c r="N22" s="130"/>
      <c r="O22" s="130"/>
      <c r="P22" s="130"/>
    </row>
    <row r="23" spans="2:16">
      <c r="B23" s="89" t="s">
        <v>1289</v>
      </c>
      <c r="C23" s="86" t="s">
        <v>1300</v>
      </c>
      <c r="D23" s="86">
        <v>10</v>
      </c>
      <c r="E23" s="86" t="s">
        <v>341</v>
      </c>
      <c r="F23" s="86" t="s">
        <v>342</v>
      </c>
      <c r="G23" s="99" t="s">
        <v>164</v>
      </c>
      <c r="H23" s="100">
        <v>0</v>
      </c>
      <c r="I23" s="100">
        <v>0</v>
      </c>
      <c r="J23" s="96">
        <v>0.15901843900000001</v>
      </c>
      <c r="K23" s="97">
        <v>7.5376464299988324E-4</v>
      </c>
      <c r="L23" s="97">
        <f>J23/'סכום נכסי הקרן'!$C$42</f>
        <v>3.8202097906360249E-5</v>
      </c>
      <c r="M23" s="130"/>
      <c r="N23" s="130"/>
      <c r="O23" s="130"/>
      <c r="P23" s="130"/>
    </row>
    <row r="24" spans="2:16">
      <c r="B24" s="89" t="s">
        <v>1291</v>
      </c>
      <c r="C24" s="86" t="s">
        <v>1301</v>
      </c>
      <c r="D24" s="86">
        <v>20</v>
      </c>
      <c r="E24" s="86" t="s">
        <v>341</v>
      </c>
      <c r="F24" s="86" t="s">
        <v>342</v>
      </c>
      <c r="G24" s="99" t="s">
        <v>163</v>
      </c>
      <c r="H24" s="100">
        <v>0</v>
      </c>
      <c r="I24" s="100">
        <v>0</v>
      </c>
      <c r="J24" s="96">
        <v>0.45249559099999997</v>
      </c>
      <c r="K24" s="97">
        <v>2.1448781647839979E-3</v>
      </c>
      <c r="L24" s="97">
        <f>J24/'סכום נכסי הקרן'!$C$42</f>
        <v>1.0870614111347391E-4</v>
      </c>
      <c r="M24" s="130"/>
      <c r="N24" s="130"/>
      <c r="O24" s="130"/>
      <c r="P24" s="130"/>
    </row>
    <row r="25" spans="2:16">
      <c r="B25" s="89" t="s">
        <v>1291</v>
      </c>
      <c r="C25" s="86" t="s">
        <v>1302</v>
      </c>
      <c r="D25" s="86">
        <v>20</v>
      </c>
      <c r="E25" s="86" t="s">
        <v>341</v>
      </c>
      <c r="F25" s="86" t="s">
        <v>342</v>
      </c>
      <c r="G25" s="99" t="s">
        <v>161</v>
      </c>
      <c r="H25" s="100">
        <v>0</v>
      </c>
      <c r="I25" s="100">
        <v>0</v>
      </c>
      <c r="J25" s="96">
        <v>0.75576273699999996</v>
      </c>
      <c r="K25" s="97">
        <v>3.5823973196430357E-3</v>
      </c>
      <c r="L25" s="97">
        <f>J25/'סכום נכסי הקרן'!$C$42</f>
        <v>1.8156210219654332E-4</v>
      </c>
      <c r="M25" s="130"/>
      <c r="N25" s="130"/>
      <c r="O25" s="130"/>
      <c r="P25" s="130"/>
    </row>
    <row r="26" spans="2:16">
      <c r="B26" s="89" t="s">
        <v>1295</v>
      </c>
      <c r="C26" s="86" t="s">
        <v>1303</v>
      </c>
      <c r="D26" s="86">
        <v>26</v>
      </c>
      <c r="E26" s="86" t="s">
        <v>384</v>
      </c>
      <c r="F26" s="86" t="s">
        <v>342</v>
      </c>
      <c r="G26" s="99" t="s">
        <v>161</v>
      </c>
      <c r="H26" s="100">
        <v>0</v>
      </c>
      <c r="I26" s="100">
        <v>0</v>
      </c>
      <c r="J26" s="96">
        <v>0.57901000000000002</v>
      </c>
      <c r="K26" s="97">
        <v>2.7445701812188104E-3</v>
      </c>
      <c r="L26" s="97">
        <f>J26/'סכום נכסי הקרן'!$C$42</f>
        <v>1.3909957139474655E-4</v>
      </c>
      <c r="M26" s="130"/>
      <c r="N26" s="130"/>
      <c r="O26" s="130"/>
      <c r="P26" s="130"/>
    </row>
    <row r="27" spans="2:16">
      <c r="B27" s="89" t="s">
        <v>1295</v>
      </c>
      <c r="C27" s="86" t="s">
        <v>1304</v>
      </c>
      <c r="D27" s="86">
        <v>26</v>
      </c>
      <c r="E27" s="86" t="s">
        <v>384</v>
      </c>
      <c r="F27" s="86" t="s">
        <v>342</v>
      </c>
      <c r="G27" s="99" t="s">
        <v>163</v>
      </c>
      <c r="H27" s="100">
        <v>0</v>
      </c>
      <c r="I27" s="100">
        <v>0</v>
      </c>
      <c r="J27" s="96">
        <v>0.36354999999999998</v>
      </c>
      <c r="K27" s="97">
        <v>1.723266419201911E-3</v>
      </c>
      <c r="L27" s="97">
        <f>J27/'סכום נכסי הקרן'!$C$42</f>
        <v>8.733812745990588E-5</v>
      </c>
      <c r="M27" s="130"/>
      <c r="N27" s="130"/>
      <c r="O27" s="130"/>
      <c r="P27" s="130"/>
    </row>
    <row r="28" spans="2:16">
      <c r="B28" s="85"/>
      <c r="C28" s="86"/>
      <c r="D28" s="86"/>
      <c r="E28" s="86"/>
      <c r="F28" s="86"/>
      <c r="G28" s="86"/>
      <c r="H28" s="86"/>
      <c r="I28" s="86"/>
      <c r="J28" s="86"/>
      <c r="K28" s="97"/>
      <c r="L28" s="86"/>
    </row>
    <row r="29" spans="2:16">
      <c r="B29" s="138"/>
      <c r="C29" s="138"/>
      <c r="D29" s="138"/>
      <c r="E29" s="138"/>
      <c r="F29" s="138"/>
      <c r="G29" s="138"/>
      <c r="H29" s="103"/>
      <c r="I29" s="103"/>
      <c r="J29" s="103"/>
      <c r="K29" s="103"/>
      <c r="L29" s="103"/>
    </row>
    <row r="30" spans="2:1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2:16">
      <c r="B31" s="101" t="s">
        <v>247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2" spans="2:16">
      <c r="B32" s="108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2:12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2:12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12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</row>
    <row r="36" spans="2:12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2:12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</row>
    <row r="38" spans="2:12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2:12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</row>
    <row r="40" spans="2:12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</row>
    <row r="41" spans="2:12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</row>
    <row r="42" spans="2:12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</row>
    <row r="43" spans="2:1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</row>
    <row r="44" spans="2:12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2:1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</row>
    <row r="47" spans="2:1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</row>
    <row r="48" spans="2:12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2:12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</row>
    <row r="50" spans="2:12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</row>
    <row r="51" spans="2:12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2:12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3" spans="2:12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</row>
    <row r="54" spans="2:12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</row>
    <row r="55" spans="2:12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</row>
    <row r="56" spans="2:12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</row>
    <row r="57" spans="2:12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</row>
    <row r="58" spans="2:12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</row>
    <row r="59" spans="2:12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</row>
    <row r="60" spans="2:1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1" spans="2:12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2:12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2:12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</row>
    <row r="64" spans="2:12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</row>
    <row r="65" spans="2:12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</row>
    <row r="66" spans="2:12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</row>
    <row r="67" spans="2:12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</row>
    <row r="68" spans="2:12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</row>
    <row r="69" spans="2:1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</row>
    <row r="70" spans="2:12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</row>
    <row r="72" spans="2:12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</row>
    <row r="73" spans="2:12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</row>
    <row r="74" spans="2:12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</row>
    <row r="75" spans="2:12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</row>
    <row r="76" spans="2:12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</row>
    <row r="77" spans="2:12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12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</row>
    <row r="79" spans="2:12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</row>
    <row r="80" spans="2:12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</row>
    <row r="81" spans="2:12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</row>
    <row r="82" spans="2:12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</row>
    <row r="83" spans="2:12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</row>
    <row r="84" spans="2:12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</row>
    <row r="85" spans="2:12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</row>
    <row r="86" spans="2:12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</row>
    <row r="87" spans="2:12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</row>
    <row r="88" spans="2:12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</row>
    <row r="89" spans="2:12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</row>
    <row r="90" spans="2:12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</row>
    <row r="91" spans="2:12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</row>
    <row r="92" spans="2:12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</row>
    <row r="93" spans="2:12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</row>
    <row r="94" spans="2:12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</row>
    <row r="95" spans="2:12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</row>
    <row r="96" spans="2:12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</row>
    <row r="97" spans="2:12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</row>
    <row r="98" spans="2:12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</row>
    <row r="99" spans="2:12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</row>
    <row r="100" spans="2:12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</row>
    <row r="101" spans="2:12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</row>
    <row r="102" spans="2:12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</row>
    <row r="103" spans="2:12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</row>
    <row r="104" spans="2:12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</row>
    <row r="105" spans="2:12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</row>
    <row r="106" spans="2:12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</row>
    <row r="107" spans="2:12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</row>
    <row r="108" spans="2:1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</row>
    <row r="109" spans="2:12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2:12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2:12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</row>
    <row r="112" spans="2:12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</row>
    <row r="113" spans="2:12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</row>
    <row r="114" spans="2:12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</row>
    <row r="115" spans="2:12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</row>
    <row r="116" spans="2:12"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</row>
    <row r="117" spans="2:12"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</row>
    <row r="118" spans="2:12"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</row>
    <row r="119" spans="2:12"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</row>
    <row r="120" spans="2:12"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</row>
    <row r="121" spans="2:12"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</row>
    <row r="122" spans="2:12"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</row>
    <row r="123" spans="2:12"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</row>
    <row r="124" spans="2:12"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</row>
    <row r="125" spans="2:12"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</row>
    <row r="126" spans="2:12"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</row>
    <row r="127" spans="2:12"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</row>
    <row r="128" spans="2:12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177</v>
      </c>
      <c r="C1" s="80" t="s" vm="1">
        <v>248</v>
      </c>
    </row>
    <row r="2" spans="2:18">
      <c r="B2" s="58" t="s">
        <v>176</v>
      </c>
      <c r="C2" s="80" t="s">
        <v>249</v>
      </c>
    </row>
    <row r="3" spans="2:18">
      <c r="B3" s="58" t="s">
        <v>178</v>
      </c>
      <c r="C3" s="80" t="s">
        <v>250</v>
      </c>
    </row>
    <row r="4" spans="2:18">
      <c r="B4" s="58" t="s">
        <v>179</v>
      </c>
      <c r="C4" s="80">
        <v>2148</v>
      </c>
    </row>
    <row r="6" spans="2:18" ht="26.25" customHeight="1">
      <c r="B6" s="153" t="s">
        <v>218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5"/>
    </row>
    <row r="7" spans="2:18" s="3" customFormat="1" ht="78.75">
      <c r="B7" s="23" t="s">
        <v>113</v>
      </c>
      <c r="C7" s="31" t="s">
        <v>42</v>
      </c>
      <c r="D7" s="31" t="s">
        <v>59</v>
      </c>
      <c r="E7" s="31" t="s">
        <v>15</v>
      </c>
      <c r="F7" s="31" t="s">
        <v>60</v>
      </c>
      <c r="G7" s="31" t="s">
        <v>98</v>
      </c>
      <c r="H7" s="31" t="s">
        <v>18</v>
      </c>
      <c r="I7" s="31" t="s">
        <v>97</v>
      </c>
      <c r="J7" s="31" t="s">
        <v>17</v>
      </c>
      <c r="K7" s="31" t="s">
        <v>215</v>
      </c>
      <c r="L7" s="31" t="s">
        <v>231</v>
      </c>
      <c r="M7" s="31" t="s">
        <v>216</v>
      </c>
      <c r="N7" s="31" t="s">
        <v>55</v>
      </c>
      <c r="O7" s="31" t="s">
        <v>180</v>
      </c>
      <c r="P7" s="32" t="s">
        <v>182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238</v>
      </c>
      <c r="M8" s="33" t="s">
        <v>234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5"/>
    </row>
    <row r="11" spans="2:18" ht="20.25" customHeight="1">
      <c r="B11" s="101" t="s">
        <v>247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</row>
    <row r="12" spans="2:18">
      <c r="B12" s="101" t="s">
        <v>109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2:18">
      <c r="B13" s="101" t="s">
        <v>237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2:18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2:18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2:1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2:16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</row>
    <row r="18" spans="2:16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</row>
    <row r="19" spans="2:16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</row>
    <row r="20" spans="2:16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</row>
    <row r="21" spans="2:16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</row>
    <row r="22" spans="2:16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</row>
    <row r="23" spans="2:16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</row>
    <row r="24" spans="2:16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</row>
    <row r="25" spans="2:16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</row>
    <row r="26" spans="2:16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2:16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2:16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2:16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2:16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2:16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</row>
    <row r="32" spans="2:16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6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6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</row>
    <row r="35" spans="2:16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</row>
    <row r="36" spans="2:16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</row>
    <row r="37" spans="2:16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</row>
    <row r="38" spans="2:16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</row>
    <row r="39" spans="2:16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</row>
    <row r="40" spans="2:16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  <row r="41" spans="2:16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</row>
    <row r="42" spans="2:16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</row>
    <row r="43" spans="2:16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</row>
    <row r="44" spans="2:16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  <row r="45" spans="2:16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</row>
    <row r="46" spans="2:16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2:16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2:16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2:16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0" spans="2:16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</row>
    <row r="51" spans="2:16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2" spans="2:16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</row>
    <row r="53" spans="2:16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2:16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  <row r="55" spans="2:16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</row>
    <row r="56" spans="2:16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</row>
    <row r="57" spans="2:16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</row>
    <row r="58" spans="2:16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2:16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</row>
    <row r="60" spans="2:16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</row>
    <row r="61" spans="2:16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</row>
    <row r="62" spans="2:16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</row>
    <row r="63" spans="2:16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</row>
    <row r="64" spans="2:16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</row>
    <row r="65" spans="2:16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2:16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</row>
    <row r="67" spans="2:16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</row>
    <row r="68" spans="2:16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</row>
    <row r="69" spans="2:16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</row>
    <row r="70" spans="2:16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</row>
    <row r="71" spans="2:16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</row>
    <row r="72" spans="2:16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</row>
    <row r="73" spans="2:16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2:16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2:16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</row>
    <row r="76" spans="2:16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</row>
    <row r="77" spans="2:16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</row>
    <row r="78" spans="2:16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</row>
    <row r="79" spans="2:16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</row>
    <row r="80" spans="2:16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</row>
    <row r="81" spans="2:16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</row>
    <row r="82" spans="2:16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</row>
    <row r="83" spans="2:16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</row>
    <row r="84" spans="2:16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</row>
    <row r="85" spans="2:16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</row>
    <row r="86" spans="2:16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</row>
    <row r="87" spans="2:16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</row>
    <row r="88" spans="2:16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</row>
    <row r="89" spans="2:16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</row>
    <row r="90" spans="2:16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</row>
    <row r="91" spans="2:16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</row>
    <row r="92" spans="2:16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</row>
    <row r="93" spans="2:16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</row>
    <row r="94" spans="2:16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</row>
    <row r="95" spans="2:16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</row>
    <row r="96" spans="2:16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</row>
    <row r="97" spans="2:16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</row>
    <row r="98" spans="2:16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</row>
    <row r="99" spans="2:16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</row>
    <row r="100" spans="2:16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</row>
    <row r="101" spans="2:16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</row>
    <row r="102" spans="2:16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</row>
    <row r="103" spans="2:16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</row>
    <row r="104" spans="2:16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</row>
    <row r="105" spans="2:16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</row>
    <row r="106" spans="2:16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</row>
    <row r="107" spans="2:16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</row>
    <row r="108" spans="2:16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</row>
    <row r="109" spans="2:16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177</v>
      </c>
      <c r="C1" s="80" t="s" vm="1">
        <v>248</v>
      </c>
    </row>
    <row r="2" spans="2:18">
      <c r="B2" s="58" t="s">
        <v>176</v>
      </c>
      <c r="C2" s="80" t="s">
        <v>249</v>
      </c>
    </row>
    <row r="3" spans="2:18">
      <c r="B3" s="58" t="s">
        <v>178</v>
      </c>
      <c r="C3" s="80" t="s">
        <v>250</v>
      </c>
    </row>
    <row r="4" spans="2:18">
      <c r="B4" s="58" t="s">
        <v>179</v>
      </c>
      <c r="C4" s="80">
        <v>2148</v>
      </c>
    </row>
    <row r="6" spans="2:18" ht="26.25" customHeight="1">
      <c r="B6" s="153" t="s">
        <v>220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5"/>
    </row>
    <row r="7" spans="2:18" s="3" customFormat="1" ht="78.75">
      <c r="B7" s="23" t="s">
        <v>113</v>
      </c>
      <c r="C7" s="31" t="s">
        <v>42</v>
      </c>
      <c r="D7" s="31" t="s">
        <v>59</v>
      </c>
      <c r="E7" s="31" t="s">
        <v>15</v>
      </c>
      <c r="F7" s="31" t="s">
        <v>60</v>
      </c>
      <c r="G7" s="31" t="s">
        <v>98</v>
      </c>
      <c r="H7" s="31" t="s">
        <v>18</v>
      </c>
      <c r="I7" s="31" t="s">
        <v>97</v>
      </c>
      <c r="J7" s="31" t="s">
        <v>17</v>
      </c>
      <c r="K7" s="31" t="s">
        <v>215</v>
      </c>
      <c r="L7" s="31" t="s">
        <v>231</v>
      </c>
      <c r="M7" s="31" t="s">
        <v>216</v>
      </c>
      <c r="N7" s="31" t="s">
        <v>55</v>
      </c>
      <c r="O7" s="31" t="s">
        <v>180</v>
      </c>
      <c r="P7" s="32" t="s">
        <v>182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238</v>
      </c>
      <c r="M8" s="33" t="s">
        <v>234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5"/>
    </row>
    <row r="11" spans="2:18" ht="20.25" customHeight="1">
      <c r="B11" s="101" t="s">
        <v>247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</row>
    <row r="12" spans="2:18">
      <c r="B12" s="101" t="s">
        <v>109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</row>
    <row r="13" spans="2:18">
      <c r="B13" s="101" t="s">
        <v>237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2:18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2:18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2:18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2:23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</row>
    <row r="18" spans="2:23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</row>
    <row r="19" spans="2:23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</row>
    <row r="20" spans="2:23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</row>
    <row r="21" spans="2:23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</row>
    <row r="22" spans="2:23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</row>
    <row r="23" spans="2:23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</row>
    <row r="24" spans="2:23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</row>
    <row r="25" spans="2:23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</row>
    <row r="26" spans="2:23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7" spans="2:23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</row>
    <row r="28" spans="2:23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2:23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2:23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2:23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2"/>
      <c r="R31" s="2"/>
      <c r="S31" s="2"/>
      <c r="T31" s="2"/>
      <c r="U31" s="2"/>
      <c r="V31" s="2"/>
      <c r="W31" s="2"/>
    </row>
    <row r="32" spans="2:23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2"/>
      <c r="R32" s="2"/>
      <c r="S32" s="2"/>
      <c r="T32" s="2"/>
      <c r="U32" s="2"/>
      <c r="V32" s="2"/>
      <c r="W32" s="2"/>
    </row>
    <row r="33" spans="2:23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2"/>
      <c r="R33" s="2"/>
      <c r="S33" s="2"/>
      <c r="T33" s="2"/>
      <c r="U33" s="2"/>
      <c r="V33" s="2"/>
      <c r="W33" s="2"/>
    </row>
    <row r="34" spans="2:23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2"/>
      <c r="R34" s="2"/>
      <c r="S34" s="2"/>
      <c r="T34" s="2"/>
      <c r="U34" s="2"/>
      <c r="V34" s="2"/>
      <c r="W34" s="2"/>
    </row>
    <row r="35" spans="2:23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2"/>
      <c r="R35" s="2"/>
      <c r="S35" s="2"/>
      <c r="T35" s="2"/>
      <c r="U35" s="2"/>
      <c r="V35" s="2"/>
      <c r="W35" s="2"/>
    </row>
    <row r="36" spans="2:23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2"/>
      <c r="R36" s="2"/>
      <c r="S36" s="2"/>
      <c r="T36" s="2"/>
      <c r="U36" s="2"/>
      <c r="V36" s="2"/>
      <c r="W36" s="2"/>
    </row>
    <row r="37" spans="2:23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2"/>
      <c r="R37" s="2"/>
      <c r="S37" s="2"/>
      <c r="T37" s="2"/>
      <c r="U37" s="2"/>
      <c r="V37" s="2"/>
      <c r="W37" s="2"/>
    </row>
    <row r="38" spans="2:23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2"/>
      <c r="R38" s="2"/>
      <c r="S38" s="2"/>
      <c r="T38" s="2"/>
      <c r="U38" s="2"/>
      <c r="V38" s="2"/>
      <c r="W38" s="2"/>
    </row>
    <row r="39" spans="2:23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2"/>
      <c r="R39" s="2"/>
      <c r="S39" s="2"/>
      <c r="T39" s="2"/>
      <c r="U39" s="2"/>
      <c r="V39" s="2"/>
      <c r="W39" s="2"/>
    </row>
    <row r="40" spans="2:23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2"/>
      <c r="R40" s="2"/>
      <c r="S40" s="2"/>
      <c r="T40" s="2"/>
      <c r="U40" s="2"/>
      <c r="V40" s="2"/>
      <c r="W40" s="2"/>
    </row>
    <row r="41" spans="2:23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2"/>
      <c r="R41" s="2"/>
      <c r="S41" s="2"/>
      <c r="T41" s="2"/>
      <c r="U41" s="2"/>
      <c r="V41" s="2"/>
      <c r="W41" s="2"/>
    </row>
    <row r="42" spans="2:23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2"/>
      <c r="R42" s="2"/>
      <c r="S42" s="2"/>
      <c r="T42" s="2"/>
      <c r="U42" s="2"/>
      <c r="V42" s="2"/>
      <c r="W42" s="2"/>
    </row>
    <row r="43" spans="2:23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</row>
    <row r="44" spans="2:23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  <row r="45" spans="2:23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</row>
    <row r="46" spans="2:23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2:23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2:23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2:16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0" spans="2:16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</row>
    <row r="51" spans="2:16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2" spans="2:16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</row>
    <row r="53" spans="2:16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2:16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  <row r="55" spans="2:16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</row>
    <row r="56" spans="2:16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</row>
    <row r="57" spans="2:16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</row>
    <row r="58" spans="2:16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2:16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</row>
    <row r="60" spans="2:16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</row>
    <row r="61" spans="2:16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</row>
    <row r="62" spans="2:16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</row>
    <row r="63" spans="2:16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</row>
    <row r="64" spans="2:16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</row>
    <row r="65" spans="2:16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2:16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</row>
    <row r="67" spans="2:16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</row>
    <row r="68" spans="2:16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</row>
    <row r="69" spans="2:16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</row>
    <row r="70" spans="2:16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</row>
    <row r="71" spans="2:16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</row>
    <row r="72" spans="2:16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</row>
    <row r="73" spans="2:16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2:16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2:16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</row>
    <row r="76" spans="2:16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</row>
    <row r="77" spans="2:16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</row>
    <row r="78" spans="2:16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</row>
    <row r="79" spans="2:16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</row>
    <row r="80" spans="2:16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</row>
    <row r="81" spans="2:16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</row>
    <row r="82" spans="2:16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</row>
    <row r="83" spans="2:16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</row>
    <row r="84" spans="2:16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</row>
    <row r="85" spans="2:16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</row>
    <row r="86" spans="2:16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</row>
    <row r="87" spans="2:16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</row>
    <row r="88" spans="2:16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</row>
    <row r="89" spans="2:16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</row>
    <row r="90" spans="2:16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</row>
    <row r="91" spans="2:16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</row>
    <row r="92" spans="2:16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</row>
    <row r="93" spans="2:16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</row>
    <row r="94" spans="2:16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</row>
    <row r="95" spans="2:16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</row>
    <row r="96" spans="2:16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</row>
    <row r="97" spans="2:16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</row>
    <row r="98" spans="2:16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</row>
    <row r="99" spans="2:16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</row>
    <row r="100" spans="2:16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</row>
    <row r="101" spans="2:16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</row>
    <row r="102" spans="2:16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</row>
    <row r="103" spans="2:16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</row>
    <row r="104" spans="2:16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</row>
    <row r="105" spans="2:16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</row>
    <row r="106" spans="2:16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</row>
    <row r="107" spans="2:16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</row>
    <row r="108" spans="2:16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</row>
    <row r="109" spans="2:16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zoomScale="90" zoomScaleNormal="90" workbookViewId="0">
      <selection activeCell="D19" sqref="D19"/>
    </sheetView>
  </sheetViews>
  <sheetFormatPr defaultColWidth="9.140625" defaultRowHeight="18"/>
  <cols>
    <col min="1" max="1" width="6.28515625" style="1" customWidth="1"/>
    <col min="2" max="2" width="32" style="2" bestFit="1" customWidth="1"/>
    <col min="3" max="3" width="41.71093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1.285156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8" t="s">
        <v>177</v>
      </c>
      <c r="C1" s="80" t="s" vm="1">
        <v>248</v>
      </c>
    </row>
    <row r="2" spans="2:53">
      <c r="B2" s="58" t="s">
        <v>176</v>
      </c>
      <c r="C2" s="80" t="s">
        <v>249</v>
      </c>
    </row>
    <row r="3" spans="2:53">
      <c r="B3" s="58" t="s">
        <v>178</v>
      </c>
      <c r="C3" s="80" t="s">
        <v>250</v>
      </c>
    </row>
    <row r="4" spans="2:53">
      <c r="B4" s="58" t="s">
        <v>179</v>
      </c>
      <c r="C4" s="80">
        <v>2148</v>
      </c>
    </row>
    <row r="6" spans="2:53" ht="21.75" customHeight="1">
      <c r="B6" s="144" t="s">
        <v>207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6"/>
    </row>
    <row r="7" spans="2:53" ht="27.75" customHeight="1">
      <c r="B7" s="147" t="s">
        <v>82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9"/>
      <c r="AU7" s="3"/>
      <c r="AV7" s="3"/>
    </row>
    <row r="8" spans="2:53" s="3" customFormat="1" ht="66" customHeight="1">
      <c r="B8" s="23" t="s">
        <v>112</v>
      </c>
      <c r="C8" s="31" t="s">
        <v>42</v>
      </c>
      <c r="D8" s="31" t="s">
        <v>117</v>
      </c>
      <c r="E8" s="31" t="s">
        <v>15</v>
      </c>
      <c r="F8" s="31" t="s">
        <v>60</v>
      </c>
      <c r="G8" s="31" t="s">
        <v>98</v>
      </c>
      <c r="H8" s="31" t="s">
        <v>18</v>
      </c>
      <c r="I8" s="31" t="s">
        <v>97</v>
      </c>
      <c r="J8" s="31" t="s">
        <v>17</v>
      </c>
      <c r="K8" s="31" t="s">
        <v>19</v>
      </c>
      <c r="L8" s="31" t="s">
        <v>231</v>
      </c>
      <c r="M8" s="31" t="s">
        <v>230</v>
      </c>
      <c r="N8" s="31" t="s">
        <v>246</v>
      </c>
      <c r="O8" s="31" t="s">
        <v>56</v>
      </c>
      <c r="P8" s="31" t="s">
        <v>233</v>
      </c>
      <c r="Q8" s="31" t="s">
        <v>180</v>
      </c>
      <c r="R8" s="74" t="s">
        <v>182</v>
      </c>
      <c r="AM8" s="1"/>
      <c r="AU8" s="1"/>
      <c r="AV8" s="1"/>
      <c r="AW8" s="1"/>
    </row>
    <row r="9" spans="2:53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238</v>
      </c>
      <c r="M9" s="33"/>
      <c r="N9" s="17" t="s">
        <v>234</v>
      </c>
      <c r="O9" s="33" t="s">
        <v>239</v>
      </c>
      <c r="P9" s="33" t="s">
        <v>20</v>
      </c>
      <c r="Q9" s="33" t="s">
        <v>20</v>
      </c>
      <c r="R9" s="34" t="s">
        <v>20</v>
      </c>
      <c r="AU9" s="1"/>
      <c r="AV9" s="1"/>
    </row>
    <row r="10" spans="2:53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110</v>
      </c>
      <c r="R10" s="21" t="s">
        <v>111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128" customFormat="1" ht="18" customHeight="1">
      <c r="B11" s="81" t="s">
        <v>28</v>
      </c>
      <c r="C11" s="82"/>
      <c r="D11" s="82"/>
      <c r="E11" s="82"/>
      <c r="F11" s="82"/>
      <c r="G11" s="82"/>
      <c r="H11" s="90">
        <v>5.9530543593222003</v>
      </c>
      <c r="I11" s="82"/>
      <c r="J11" s="82"/>
      <c r="K11" s="91">
        <v>5.5438958034380401E-3</v>
      </c>
      <c r="L11" s="90"/>
      <c r="M11" s="92"/>
      <c r="N11" s="82"/>
      <c r="O11" s="90">
        <v>1724.427585654</v>
      </c>
      <c r="P11" s="82"/>
      <c r="Q11" s="91">
        <v>1</v>
      </c>
      <c r="R11" s="91">
        <f>O11/'סכום נכסי הקרן'!$C$42</f>
        <v>0.41427114914379543</v>
      </c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U11" s="130"/>
      <c r="AV11" s="130"/>
      <c r="AW11" s="132"/>
      <c r="BA11" s="130"/>
    </row>
    <row r="12" spans="2:53" s="130" customFormat="1" ht="22.5" customHeight="1">
      <c r="B12" s="83" t="s">
        <v>228</v>
      </c>
      <c r="C12" s="84"/>
      <c r="D12" s="84"/>
      <c r="E12" s="84"/>
      <c r="F12" s="84"/>
      <c r="G12" s="84"/>
      <c r="H12" s="93">
        <v>5.9530543593221958</v>
      </c>
      <c r="I12" s="84"/>
      <c r="J12" s="84"/>
      <c r="K12" s="94">
        <v>5.5438958034380393E-3</v>
      </c>
      <c r="L12" s="93"/>
      <c r="M12" s="95"/>
      <c r="N12" s="84"/>
      <c r="O12" s="93">
        <v>1724.427585654</v>
      </c>
      <c r="P12" s="84"/>
      <c r="Q12" s="94">
        <v>1</v>
      </c>
      <c r="R12" s="94">
        <f>O12/'סכום נכסי הקרן'!$C$42</f>
        <v>0.41427114914379543</v>
      </c>
      <c r="AW12" s="128"/>
    </row>
    <row r="13" spans="2:53" s="129" customFormat="1">
      <c r="B13" s="118" t="s">
        <v>27</v>
      </c>
      <c r="C13" s="114"/>
      <c r="D13" s="114"/>
      <c r="E13" s="114"/>
      <c r="F13" s="114"/>
      <c r="G13" s="114"/>
      <c r="H13" s="115">
        <v>6.244710709140711</v>
      </c>
      <c r="I13" s="114"/>
      <c r="J13" s="114"/>
      <c r="K13" s="116">
        <v>-3.1881683657646277E-3</v>
      </c>
      <c r="L13" s="115"/>
      <c r="M13" s="119"/>
      <c r="N13" s="114"/>
      <c r="O13" s="115">
        <v>639.25322703000006</v>
      </c>
      <c r="P13" s="114"/>
      <c r="Q13" s="116">
        <v>0.37070459342458223</v>
      </c>
      <c r="R13" s="116">
        <f>O13/'סכום נכסי הקרן'!$C$42</f>
        <v>0.15357221791088516</v>
      </c>
    </row>
    <row r="14" spans="2:53" s="130" customFormat="1">
      <c r="B14" s="87" t="s">
        <v>26</v>
      </c>
      <c r="C14" s="84"/>
      <c r="D14" s="84"/>
      <c r="E14" s="84"/>
      <c r="F14" s="84"/>
      <c r="G14" s="84"/>
      <c r="H14" s="93">
        <v>6.244710709140711</v>
      </c>
      <c r="I14" s="84"/>
      <c r="J14" s="84"/>
      <c r="K14" s="94">
        <v>-3.1881683657646277E-3</v>
      </c>
      <c r="L14" s="93"/>
      <c r="M14" s="95"/>
      <c r="N14" s="84"/>
      <c r="O14" s="93">
        <v>639.25322703000006</v>
      </c>
      <c r="P14" s="84"/>
      <c r="Q14" s="94">
        <v>0.37070459342458223</v>
      </c>
      <c r="R14" s="94">
        <f>O14/'סכום נכסי הקרן'!$C$42</f>
        <v>0.15357221791088516</v>
      </c>
    </row>
    <row r="15" spans="2:53" s="130" customFormat="1">
      <c r="B15" s="88" t="s">
        <v>251</v>
      </c>
      <c r="C15" s="86" t="s">
        <v>252</v>
      </c>
      <c r="D15" s="99" t="s">
        <v>118</v>
      </c>
      <c r="E15" s="86" t="s">
        <v>253</v>
      </c>
      <c r="F15" s="86"/>
      <c r="G15" s="86"/>
      <c r="H15" s="96">
        <v>1.9799999999960265</v>
      </c>
      <c r="I15" s="99" t="s">
        <v>162</v>
      </c>
      <c r="J15" s="100">
        <v>0.04</v>
      </c>
      <c r="K15" s="97">
        <v>-8.2999999999544168E-3</v>
      </c>
      <c r="L15" s="96">
        <v>56712.415570999998</v>
      </c>
      <c r="M15" s="98">
        <v>150.86000000000001</v>
      </c>
      <c r="N15" s="86"/>
      <c r="O15" s="96">
        <v>85.556350432999992</v>
      </c>
      <c r="P15" s="97">
        <v>3.6476150990940391E-6</v>
      </c>
      <c r="Q15" s="97">
        <v>4.9614348056576815E-2</v>
      </c>
      <c r="R15" s="97">
        <f>O15/'סכום נכסי הקרן'!$C$42</f>
        <v>2.055379298341831E-2</v>
      </c>
    </row>
    <row r="16" spans="2:53" s="130" customFormat="1" ht="20.25">
      <c r="B16" s="88" t="s">
        <v>254</v>
      </c>
      <c r="C16" s="86" t="s">
        <v>255</v>
      </c>
      <c r="D16" s="99" t="s">
        <v>118</v>
      </c>
      <c r="E16" s="86" t="s">
        <v>253</v>
      </c>
      <c r="F16" s="86"/>
      <c r="G16" s="86"/>
      <c r="H16" s="96">
        <v>4.6100000000329171</v>
      </c>
      <c r="I16" s="99" t="s">
        <v>162</v>
      </c>
      <c r="J16" s="100">
        <v>0.04</v>
      </c>
      <c r="K16" s="97">
        <v>-5.4000000000086253E-3</v>
      </c>
      <c r="L16" s="96">
        <v>43622.792443999999</v>
      </c>
      <c r="M16" s="98">
        <v>159.47999999999999</v>
      </c>
      <c r="N16" s="86"/>
      <c r="O16" s="96">
        <v>69.569630210999989</v>
      </c>
      <c r="P16" s="97">
        <v>3.7547934629116084E-6</v>
      </c>
      <c r="Q16" s="97">
        <v>4.0343607809205435E-2</v>
      </c>
      <c r="R16" s="97">
        <f>O16/'סכום נכסי הקרן'!$C$42</f>
        <v>1.6713192767726134E-2</v>
      </c>
      <c r="AU16" s="128"/>
    </row>
    <row r="17" spans="2:48" s="130" customFormat="1" ht="20.25">
      <c r="B17" s="88" t="s">
        <v>256</v>
      </c>
      <c r="C17" s="86" t="s">
        <v>257</v>
      </c>
      <c r="D17" s="99" t="s">
        <v>118</v>
      </c>
      <c r="E17" s="86" t="s">
        <v>253</v>
      </c>
      <c r="F17" s="86"/>
      <c r="G17" s="86"/>
      <c r="H17" s="96">
        <v>7.7199999999446201</v>
      </c>
      <c r="I17" s="99" t="s">
        <v>162</v>
      </c>
      <c r="J17" s="100">
        <v>7.4999999999999997E-3</v>
      </c>
      <c r="K17" s="97">
        <v>-1.6999999999524724E-3</v>
      </c>
      <c r="L17" s="96">
        <v>43893.628371999999</v>
      </c>
      <c r="M17" s="98">
        <v>110.25</v>
      </c>
      <c r="N17" s="86"/>
      <c r="O17" s="96">
        <v>48.392722418999995</v>
      </c>
      <c r="P17" s="97">
        <v>3.1852106414996194E-6</v>
      </c>
      <c r="Q17" s="97">
        <v>2.8063064417197171E-2</v>
      </c>
      <c r="R17" s="97">
        <f>O17/'סכום נכסי הקרן'!$C$42</f>
        <v>1.1625717944608626E-2</v>
      </c>
      <c r="AV17" s="128"/>
    </row>
    <row r="18" spans="2:48" s="130" customFormat="1">
      <c r="B18" s="88" t="s">
        <v>258</v>
      </c>
      <c r="C18" s="86" t="s">
        <v>259</v>
      </c>
      <c r="D18" s="99" t="s">
        <v>118</v>
      </c>
      <c r="E18" s="86" t="s">
        <v>253</v>
      </c>
      <c r="F18" s="86"/>
      <c r="G18" s="86"/>
      <c r="H18" s="96">
        <v>13.509999999920339</v>
      </c>
      <c r="I18" s="99" t="s">
        <v>162</v>
      </c>
      <c r="J18" s="100">
        <v>0.04</v>
      </c>
      <c r="K18" s="97">
        <v>6.8999999999852478E-3</v>
      </c>
      <c r="L18" s="96">
        <v>44019.625129000007</v>
      </c>
      <c r="M18" s="98">
        <v>184.79</v>
      </c>
      <c r="N18" s="86"/>
      <c r="O18" s="96">
        <v>81.343863247999991</v>
      </c>
      <c r="P18" s="97">
        <v>2.7136421184145615E-6</v>
      </c>
      <c r="Q18" s="97">
        <v>4.7171515884298396E-2</v>
      </c>
      <c r="R18" s="97">
        <f>O18/'סכום נכסי הקרן'!$C$42</f>
        <v>1.9541798092243094E-2</v>
      </c>
      <c r="AU18" s="132"/>
    </row>
    <row r="19" spans="2:48" s="130" customFormat="1">
      <c r="B19" s="88" t="s">
        <v>260</v>
      </c>
      <c r="C19" s="86" t="s">
        <v>261</v>
      </c>
      <c r="D19" s="99" t="s">
        <v>118</v>
      </c>
      <c r="E19" s="86" t="s">
        <v>253</v>
      </c>
      <c r="F19" s="86"/>
      <c r="G19" s="86"/>
      <c r="H19" s="96">
        <v>17.39999999992936</v>
      </c>
      <c r="I19" s="99" t="s">
        <v>162</v>
      </c>
      <c r="J19" s="100">
        <v>2.75E-2</v>
      </c>
      <c r="K19" s="97">
        <v>1.0799999999858723E-2</v>
      </c>
      <c r="L19" s="96">
        <v>23159.810273999999</v>
      </c>
      <c r="M19" s="98">
        <v>146.69999999999999</v>
      </c>
      <c r="N19" s="86"/>
      <c r="O19" s="96">
        <v>33.975441730999997</v>
      </c>
      <c r="P19" s="97">
        <v>1.3103096171573211E-6</v>
      </c>
      <c r="Q19" s="97">
        <v>1.9702446199336688E-2</v>
      </c>
      <c r="R19" s="97">
        <f>O19/'סכום נכסי הקרן'!$C$42</f>
        <v>8.162155027943015E-3</v>
      </c>
      <c r="AV19" s="132"/>
    </row>
    <row r="20" spans="2:48" s="130" customFormat="1">
      <c r="B20" s="88" t="s">
        <v>262</v>
      </c>
      <c r="C20" s="86" t="s">
        <v>263</v>
      </c>
      <c r="D20" s="99" t="s">
        <v>118</v>
      </c>
      <c r="E20" s="86" t="s">
        <v>253</v>
      </c>
      <c r="F20" s="86"/>
      <c r="G20" s="86"/>
      <c r="H20" s="96">
        <v>4.0900000000141112</v>
      </c>
      <c r="I20" s="99" t="s">
        <v>162</v>
      </c>
      <c r="J20" s="100">
        <v>1.7500000000000002E-2</v>
      </c>
      <c r="K20" s="97">
        <v>-6.299999999990021E-3</v>
      </c>
      <c r="L20" s="96">
        <v>60842.457621000001</v>
      </c>
      <c r="M20" s="98">
        <v>115.31</v>
      </c>
      <c r="N20" s="86"/>
      <c r="O20" s="96">
        <v>70.157437289000001</v>
      </c>
      <c r="P20" s="97">
        <v>4.0734564788439886E-6</v>
      </c>
      <c r="Q20" s="97">
        <v>4.0684478648253794E-2</v>
      </c>
      <c r="R20" s="97">
        <f>O20/'סכום נכסי הקרן'!$C$42</f>
        <v>1.6854405721928305E-2</v>
      </c>
    </row>
    <row r="21" spans="2:48" s="130" customFormat="1">
      <c r="B21" s="88" t="s">
        <v>264</v>
      </c>
      <c r="C21" s="86" t="s">
        <v>265</v>
      </c>
      <c r="D21" s="99" t="s">
        <v>118</v>
      </c>
      <c r="E21" s="86" t="s">
        <v>253</v>
      </c>
      <c r="F21" s="86"/>
      <c r="G21" s="86"/>
      <c r="H21" s="96">
        <v>0.33000000529439838</v>
      </c>
      <c r="I21" s="99" t="s">
        <v>162</v>
      </c>
      <c r="J21" s="100">
        <v>0.03</v>
      </c>
      <c r="K21" s="97">
        <v>5.7000000226902778E-3</v>
      </c>
      <c r="L21" s="96">
        <v>45.991897999999999</v>
      </c>
      <c r="M21" s="98">
        <v>114.99</v>
      </c>
      <c r="N21" s="86"/>
      <c r="O21" s="96">
        <v>5.2886084000000007E-2</v>
      </c>
      <c r="P21" s="97">
        <v>3.798663678180931E-9</v>
      </c>
      <c r="Q21" s="97">
        <v>3.0668776375403797E-5</v>
      </c>
      <c r="R21" s="97">
        <f>O21/'סכום נכסי הקרן'!$C$42</f>
        <v>1.2705189231872616E-5</v>
      </c>
    </row>
    <row r="22" spans="2:48" s="130" customFormat="1">
      <c r="B22" s="88" t="s">
        <v>266</v>
      </c>
      <c r="C22" s="86" t="s">
        <v>267</v>
      </c>
      <c r="D22" s="99" t="s">
        <v>118</v>
      </c>
      <c r="E22" s="86" t="s">
        <v>253</v>
      </c>
      <c r="F22" s="86"/>
      <c r="G22" s="86"/>
      <c r="H22" s="96">
        <v>1.3299999999960899</v>
      </c>
      <c r="I22" s="99" t="s">
        <v>162</v>
      </c>
      <c r="J22" s="100">
        <v>1E-3</v>
      </c>
      <c r="K22" s="97">
        <v>-7.7999999999759373E-3</v>
      </c>
      <c r="L22" s="96">
        <v>64127.608397999989</v>
      </c>
      <c r="M22" s="98">
        <v>103.69</v>
      </c>
      <c r="N22" s="86"/>
      <c r="O22" s="96">
        <v>66.493917421999996</v>
      </c>
      <c r="P22" s="97">
        <v>4.2313263507576385E-6</v>
      </c>
      <c r="Q22" s="97">
        <v>3.8559994038127009E-2</v>
      </c>
      <c r="R22" s="97">
        <f>O22/'סכום נכסי הקרן'!$C$42</f>
        <v>1.5974293041152776E-2</v>
      </c>
    </row>
    <row r="23" spans="2:48" s="130" customFormat="1">
      <c r="B23" s="88" t="s">
        <v>268</v>
      </c>
      <c r="C23" s="86" t="s">
        <v>269</v>
      </c>
      <c r="D23" s="99" t="s">
        <v>118</v>
      </c>
      <c r="E23" s="86" t="s">
        <v>253</v>
      </c>
      <c r="F23" s="86"/>
      <c r="G23" s="86"/>
      <c r="H23" s="96">
        <v>6.1900000000372488</v>
      </c>
      <c r="I23" s="99" t="s">
        <v>162</v>
      </c>
      <c r="J23" s="100">
        <v>7.4999999999999997E-3</v>
      </c>
      <c r="K23" s="97">
        <v>-3.6999999999255033E-3</v>
      </c>
      <c r="L23" s="96">
        <v>30546.611132000002</v>
      </c>
      <c r="M23" s="98">
        <v>109.86</v>
      </c>
      <c r="N23" s="86"/>
      <c r="O23" s="96">
        <v>33.558507325000001</v>
      </c>
      <c r="P23" s="97">
        <v>2.2353627297131548E-6</v>
      </c>
      <c r="Q23" s="97">
        <v>1.9460664863043653E-2</v>
      </c>
      <c r="R23" s="97">
        <f>O23/'סכום נכסי הקרן'!$C$42</f>
        <v>8.0619919959153772E-3</v>
      </c>
    </row>
    <row r="24" spans="2:48" s="130" customFormat="1">
      <c r="B24" s="88" t="s">
        <v>270</v>
      </c>
      <c r="C24" s="86" t="s">
        <v>271</v>
      </c>
      <c r="D24" s="99" t="s">
        <v>118</v>
      </c>
      <c r="E24" s="86" t="s">
        <v>253</v>
      </c>
      <c r="F24" s="86"/>
      <c r="G24" s="86"/>
      <c r="H24" s="96">
        <v>9.7099999998351159</v>
      </c>
      <c r="I24" s="99" t="s">
        <v>162</v>
      </c>
      <c r="J24" s="100">
        <v>5.0000000000000001E-3</v>
      </c>
      <c r="K24" s="97">
        <v>9.9999999972969584E-4</v>
      </c>
      <c r="L24" s="96">
        <v>17508.449212</v>
      </c>
      <c r="M24" s="98">
        <v>105.65</v>
      </c>
      <c r="N24" s="86"/>
      <c r="O24" s="96">
        <v>18.497675254999997</v>
      </c>
      <c r="P24" s="97">
        <v>3.9578959245659043E-6</v>
      </c>
      <c r="Q24" s="97">
        <v>1.072684954061706E-2</v>
      </c>
      <c r="R24" s="97">
        <f>O24/'סכום נכסי הקרן'!$C$42</f>
        <v>4.4438242858840238E-3</v>
      </c>
    </row>
    <row r="25" spans="2:48" s="130" customFormat="1">
      <c r="B25" s="88" t="s">
        <v>272</v>
      </c>
      <c r="C25" s="86" t="s">
        <v>273</v>
      </c>
      <c r="D25" s="99" t="s">
        <v>118</v>
      </c>
      <c r="E25" s="86" t="s">
        <v>253</v>
      </c>
      <c r="F25" s="86"/>
      <c r="G25" s="86"/>
      <c r="H25" s="96">
        <v>22.780000000760381</v>
      </c>
      <c r="I25" s="99" t="s">
        <v>162</v>
      </c>
      <c r="J25" s="100">
        <v>0.01</v>
      </c>
      <c r="K25" s="97">
        <v>1.4000000000295866E-2</v>
      </c>
      <c r="L25" s="96">
        <v>14428.546490999997</v>
      </c>
      <c r="M25" s="98">
        <v>93.7</v>
      </c>
      <c r="N25" s="86"/>
      <c r="O25" s="96">
        <v>13.519548823999999</v>
      </c>
      <c r="P25" s="97">
        <v>1.1356281648887269E-6</v>
      </c>
      <c r="Q25" s="97">
        <v>7.8400211968730621E-3</v>
      </c>
      <c r="R25" s="97">
        <f>O25/'סכום נכסי הקרן'!$C$42</f>
        <v>3.2478945905403179E-3</v>
      </c>
    </row>
    <row r="26" spans="2:48" s="130" customFormat="1">
      <c r="B26" s="88" t="s">
        <v>274</v>
      </c>
      <c r="C26" s="86" t="s">
        <v>275</v>
      </c>
      <c r="D26" s="99" t="s">
        <v>118</v>
      </c>
      <c r="E26" s="86" t="s">
        <v>253</v>
      </c>
      <c r="F26" s="86"/>
      <c r="G26" s="86"/>
      <c r="H26" s="96">
        <v>3.1099999999933128</v>
      </c>
      <c r="I26" s="99" t="s">
        <v>162</v>
      </c>
      <c r="J26" s="100">
        <v>2.75E-2</v>
      </c>
      <c r="K26" s="97">
        <v>-7.7999999999644465E-3</v>
      </c>
      <c r="L26" s="96">
        <v>98709.264677000014</v>
      </c>
      <c r="M26" s="98">
        <v>119.68</v>
      </c>
      <c r="N26" s="86"/>
      <c r="O26" s="96">
        <v>118.13524678899999</v>
      </c>
      <c r="P26" s="97">
        <v>5.9530689307313574E-6</v>
      </c>
      <c r="Q26" s="97">
        <v>6.8506933994677693E-2</v>
      </c>
      <c r="R26" s="97">
        <f>O26/'סכום נכסי הקרן'!$C$42</f>
        <v>2.8380446270293271E-2</v>
      </c>
    </row>
    <row r="27" spans="2:48" s="130" customFormat="1">
      <c r="B27" s="89"/>
      <c r="C27" s="86"/>
      <c r="D27" s="86"/>
      <c r="E27" s="86"/>
      <c r="F27" s="86"/>
      <c r="G27" s="86"/>
      <c r="H27" s="86"/>
      <c r="I27" s="86"/>
      <c r="J27" s="86"/>
      <c r="K27" s="97"/>
      <c r="L27" s="96"/>
      <c r="M27" s="98"/>
      <c r="N27" s="86"/>
      <c r="O27" s="86"/>
      <c r="P27" s="86"/>
      <c r="Q27" s="97"/>
      <c r="R27" s="86"/>
    </row>
    <row r="28" spans="2:48" s="129" customFormat="1">
      <c r="B28" s="118" t="s">
        <v>43</v>
      </c>
      <c r="C28" s="114"/>
      <c r="D28" s="114"/>
      <c r="E28" s="114"/>
      <c r="F28" s="114"/>
      <c r="G28" s="114"/>
      <c r="H28" s="115">
        <v>5.7812457819045742</v>
      </c>
      <c r="I28" s="114"/>
      <c r="J28" s="114"/>
      <c r="K28" s="116">
        <v>1.068776983108629E-2</v>
      </c>
      <c r="L28" s="115"/>
      <c r="M28" s="119"/>
      <c r="N28" s="114"/>
      <c r="O28" s="115">
        <v>1085.1743586240002</v>
      </c>
      <c r="P28" s="114"/>
      <c r="Q28" s="116">
        <v>0.62929540657541794</v>
      </c>
      <c r="R28" s="116">
        <f>O28/'סכום נכסי הקרן'!$C$42</f>
        <v>0.26069893123291032</v>
      </c>
    </row>
    <row r="29" spans="2:48" s="130" customFormat="1">
      <c r="B29" s="87" t="s">
        <v>23</v>
      </c>
      <c r="C29" s="84"/>
      <c r="D29" s="84"/>
      <c r="E29" s="84"/>
      <c r="F29" s="84"/>
      <c r="G29" s="84"/>
      <c r="H29" s="93">
        <v>0.56463242934138413</v>
      </c>
      <c r="I29" s="84"/>
      <c r="J29" s="84"/>
      <c r="K29" s="94">
        <v>3.1417396701720656E-3</v>
      </c>
      <c r="L29" s="93"/>
      <c r="M29" s="95"/>
      <c r="N29" s="84"/>
      <c r="O29" s="93">
        <v>20.216589262000003</v>
      </c>
      <c r="P29" s="84"/>
      <c r="Q29" s="94">
        <v>1.1723652202149581E-2</v>
      </c>
      <c r="R29" s="94">
        <f>O29/'סכום נכסי הקרן'!$C$42</f>
        <v>4.8567708699466944E-3</v>
      </c>
    </row>
    <row r="30" spans="2:48" s="130" customFormat="1">
      <c r="B30" s="88" t="s">
        <v>276</v>
      </c>
      <c r="C30" s="86" t="s">
        <v>277</v>
      </c>
      <c r="D30" s="99" t="s">
        <v>118</v>
      </c>
      <c r="E30" s="86" t="s">
        <v>253</v>
      </c>
      <c r="F30" s="86"/>
      <c r="G30" s="86"/>
      <c r="H30" s="96">
        <v>0.25999999992720735</v>
      </c>
      <c r="I30" s="99" t="s">
        <v>162</v>
      </c>
      <c r="J30" s="100">
        <v>0</v>
      </c>
      <c r="K30" s="97">
        <v>2.6999999985441469E-3</v>
      </c>
      <c r="L30" s="96">
        <v>2199.5641110000001</v>
      </c>
      <c r="M30" s="98">
        <v>99.93</v>
      </c>
      <c r="N30" s="86"/>
      <c r="O30" s="96">
        <v>2.198024416</v>
      </c>
      <c r="P30" s="97">
        <v>2.1995641110000002E-7</v>
      </c>
      <c r="Q30" s="97">
        <v>1.2746400221650279E-3</v>
      </c>
      <c r="R30" s="97">
        <f>O30/'סכום נכסי הקרן'!$C$42</f>
        <v>5.2804658672697886E-4</v>
      </c>
    </row>
    <row r="31" spans="2:48" s="130" customFormat="1">
      <c r="B31" s="88" t="s">
        <v>278</v>
      </c>
      <c r="C31" s="86" t="s">
        <v>279</v>
      </c>
      <c r="D31" s="99" t="s">
        <v>118</v>
      </c>
      <c r="E31" s="86" t="s">
        <v>253</v>
      </c>
      <c r="F31" s="86"/>
      <c r="G31" s="86"/>
      <c r="H31" s="96">
        <v>0.34999999460099346</v>
      </c>
      <c r="I31" s="99" t="s">
        <v>162</v>
      </c>
      <c r="J31" s="100">
        <v>0</v>
      </c>
      <c r="K31" s="97">
        <v>2.9000000683874166E-3</v>
      </c>
      <c r="L31" s="96">
        <v>27.810700000000001</v>
      </c>
      <c r="M31" s="98">
        <v>99.9</v>
      </c>
      <c r="N31" s="86"/>
      <c r="O31" s="96">
        <v>2.7782889000000002E-2</v>
      </c>
      <c r="P31" s="97">
        <v>2.7810700000000002E-9</v>
      </c>
      <c r="Q31" s="97">
        <v>1.6111368915188842E-5</v>
      </c>
      <c r="R31" s="97">
        <f>O31/'סכום נכסי הקרן'!$C$42</f>
        <v>6.6744753147749058E-6</v>
      </c>
    </row>
    <row r="32" spans="2:48" s="130" customFormat="1">
      <c r="B32" s="88" t="s">
        <v>280</v>
      </c>
      <c r="C32" s="86" t="s">
        <v>281</v>
      </c>
      <c r="D32" s="99" t="s">
        <v>118</v>
      </c>
      <c r="E32" s="86" t="s">
        <v>253</v>
      </c>
      <c r="F32" s="86"/>
      <c r="G32" s="86"/>
      <c r="H32" s="96">
        <v>0.52000000332708429</v>
      </c>
      <c r="I32" s="99" t="s">
        <v>162</v>
      </c>
      <c r="J32" s="100">
        <v>0</v>
      </c>
      <c r="K32" s="97">
        <v>2.8999999909261344E-3</v>
      </c>
      <c r="L32" s="96">
        <v>132.44659799999999</v>
      </c>
      <c r="M32" s="98">
        <v>99.85</v>
      </c>
      <c r="N32" s="86"/>
      <c r="O32" s="96">
        <v>0.13224792800000001</v>
      </c>
      <c r="P32" s="97">
        <v>1.4716288666666666E-8</v>
      </c>
      <c r="Q32" s="97">
        <v>7.6690914191009161E-5</v>
      </c>
      <c r="R32" s="97">
        <f>O32/'סכום נכסי הקרן'!$C$42</f>
        <v>3.1770833150797568E-5</v>
      </c>
    </row>
    <row r="33" spans="2:18" s="130" customFormat="1">
      <c r="B33" s="88" t="s">
        <v>282</v>
      </c>
      <c r="C33" s="86" t="s">
        <v>283</v>
      </c>
      <c r="D33" s="99" t="s">
        <v>118</v>
      </c>
      <c r="E33" s="86" t="s">
        <v>253</v>
      </c>
      <c r="F33" s="86"/>
      <c r="G33" s="86"/>
      <c r="H33" s="96">
        <v>0.42999999846296649</v>
      </c>
      <c r="I33" s="99" t="s">
        <v>162</v>
      </c>
      <c r="J33" s="100">
        <v>0</v>
      </c>
      <c r="K33" s="97">
        <v>2.5999999791756754E-3</v>
      </c>
      <c r="L33" s="96">
        <v>201.90931699999999</v>
      </c>
      <c r="M33" s="98">
        <v>99.89</v>
      </c>
      <c r="N33" s="86"/>
      <c r="O33" s="96">
        <v>0.20168721700000003</v>
      </c>
      <c r="P33" s="97">
        <v>2.0190931699999998E-8</v>
      </c>
      <c r="Q33" s="97">
        <v>1.1695893679612466E-4</v>
      </c>
      <c r="R33" s="97">
        <f>O33/'סכום נכסי הקרן'!$C$42</f>
        <v>4.8452713149167096E-5</v>
      </c>
    </row>
    <row r="34" spans="2:18" s="130" customFormat="1">
      <c r="B34" s="88" t="s">
        <v>284</v>
      </c>
      <c r="C34" s="86" t="s">
        <v>285</v>
      </c>
      <c r="D34" s="99" t="s">
        <v>118</v>
      </c>
      <c r="E34" s="86" t="s">
        <v>253</v>
      </c>
      <c r="F34" s="86"/>
      <c r="G34" s="86"/>
      <c r="H34" s="96">
        <v>0.60000000007571619</v>
      </c>
      <c r="I34" s="99" t="s">
        <v>162</v>
      </c>
      <c r="J34" s="100">
        <v>0</v>
      </c>
      <c r="K34" s="97">
        <v>2.8000000013628946E-3</v>
      </c>
      <c r="L34" s="96">
        <v>2645.9335000000005</v>
      </c>
      <c r="M34" s="98">
        <v>99.83</v>
      </c>
      <c r="N34" s="86"/>
      <c r="O34" s="96">
        <v>2.6414354130000004</v>
      </c>
      <c r="P34" s="97">
        <v>2.9399261111111118E-7</v>
      </c>
      <c r="Q34" s="97">
        <v>1.531775201797308E-3</v>
      </c>
      <c r="R34" s="97">
        <f>O34/'סכום נכסי הקרן'!$C$42</f>
        <v>6.3457027307853981E-4</v>
      </c>
    </row>
    <row r="35" spans="2:18" s="130" customFormat="1">
      <c r="B35" s="88" t="s">
        <v>286</v>
      </c>
      <c r="C35" s="86" t="s">
        <v>287</v>
      </c>
      <c r="D35" s="99" t="s">
        <v>118</v>
      </c>
      <c r="E35" s="86" t="s">
        <v>253</v>
      </c>
      <c r="F35" s="86"/>
      <c r="G35" s="86"/>
      <c r="H35" s="96">
        <v>0.67999999990189131</v>
      </c>
      <c r="I35" s="99" t="s">
        <v>162</v>
      </c>
      <c r="J35" s="100">
        <v>0</v>
      </c>
      <c r="K35" s="97">
        <v>2.8000000004204662E-3</v>
      </c>
      <c r="L35" s="96">
        <v>2859.41</v>
      </c>
      <c r="M35" s="98">
        <v>99.81</v>
      </c>
      <c r="N35" s="86"/>
      <c r="O35" s="96">
        <v>2.8539771209999998</v>
      </c>
      <c r="P35" s="97">
        <v>3.1771222222222218E-7</v>
      </c>
      <c r="Q35" s="97">
        <v>1.6550286858915046E-3</v>
      </c>
      <c r="R35" s="97">
        <f>O35/'סכום נכסי הקרן'!$C$42</f>
        <v>6.8563063557021918E-4</v>
      </c>
    </row>
    <row r="36" spans="2:18" s="130" customFormat="1">
      <c r="B36" s="88" t="s">
        <v>288</v>
      </c>
      <c r="C36" s="86" t="s">
        <v>289</v>
      </c>
      <c r="D36" s="99" t="s">
        <v>118</v>
      </c>
      <c r="E36" s="86" t="s">
        <v>253</v>
      </c>
      <c r="F36" s="86"/>
      <c r="G36" s="86"/>
      <c r="H36" s="96">
        <v>0.76999999944688746</v>
      </c>
      <c r="I36" s="99" t="s">
        <v>162</v>
      </c>
      <c r="J36" s="100">
        <v>0</v>
      </c>
      <c r="K36" s="97">
        <v>2.6999999944688742E-3</v>
      </c>
      <c r="L36" s="96">
        <v>1087.052891</v>
      </c>
      <c r="M36" s="98">
        <v>99.79</v>
      </c>
      <c r="N36" s="86"/>
      <c r="O36" s="96">
        <v>1.08477008</v>
      </c>
      <c r="P36" s="97">
        <v>1.2078365455555556E-7</v>
      </c>
      <c r="Q36" s="97">
        <v>6.2906096435971478E-4</v>
      </c>
      <c r="R36" s="97">
        <f>O36/'סכום נכסי הקרן'!$C$42</f>
        <v>2.6060180858680315E-4</v>
      </c>
    </row>
    <row r="37" spans="2:18" s="130" customFormat="1">
      <c r="B37" s="88" t="s">
        <v>290</v>
      </c>
      <c r="C37" s="86" t="s">
        <v>291</v>
      </c>
      <c r="D37" s="99" t="s">
        <v>118</v>
      </c>
      <c r="E37" s="86" t="s">
        <v>253</v>
      </c>
      <c r="F37" s="86"/>
      <c r="G37" s="86"/>
      <c r="H37" s="96">
        <v>0.8499999999680421</v>
      </c>
      <c r="I37" s="99" t="s">
        <v>162</v>
      </c>
      <c r="J37" s="100">
        <v>0</v>
      </c>
      <c r="K37" s="97">
        <v>2.8000000001704422E-3</v>
      </c>
      <c r="L37" s="96">
        <v>4704.9613470000004</v>
      </c>
      <c r="M37" s="98">
        <v>99.76</v>
      </c>
      <c r="N37" s="86"/>
      <c r="O37" s="96">
        <v>4.6936694390000007</v>
      </c>
      <c r="P37" s="97">
        <v>5.2277348300000005E-7</v>
      </c>
      <c r="Q37" s="97">
        <v>2.7218710011646541E-3</v>
      </c>
      <c r="R37" s="97">
        <f>O37/'סכום נכסי הקרן'!$C$42</f>
        <v>1.1275926274736542E-3</v>
      </c>
    </row>
    <row r="38" spans="2:18" s="130" customFormat="1">
      <c r="B38" s="88" t="s">
        <v>292</v>
      </c>
      <c r="C38" s="86" t="s">
        <v>293</v>
      </c>
      <c r="D38" s="99" t="s">
        <v>118</v>
      </c>
      <c r="E38" s="86" t="s">
        <v>253</v>
      </c>
      <c r="F38" s="86"/>
      <c r="G38" s="86"/>
      <c r="H38" s="96">
        <v>0.929999999957972</v>
      </c>
      <c r="I38" s="99" t="s">
        <v>162</v>
      </c>
      <c r="J38" s="100">
        <v>0</v>
      </c>
      <c r="K38" s="97">
        <v>2.8999999987391594E-3</v>
      </c>
      <c r="L38" s="96">
        <v>1908.6455989999999</v>
      </c>
      <c r="M38" s="98">
        <v>99.73</v>
      </c>
      <c r="N38" s="86"/>
      <c r="O38" s="96">
        <v>1.903492256</v>
      </c>
      <c r="P38" s="97">
        <v>2.1207173322222222E-7</v>
      </c>
      <c r="Q38" s="97">
        <v>1.1038400637032773E-3</v>
      </c>
      <c r="R38" s="97">
        <f>O38/'סכום נכסי הקרן'!$C$42</f>
        <v>4.5728909166131698E-4</v>
      </c>
    </row>
    <row r="39" spans="2:18" s="130" customFormat="1">
      <c r="B39" s="88" t="s">
        <v>294</v>
      </c>
      <c r="C39" s="86" t="s">
        <v>295</v>
      </c>
      <c r="D39" s="99" t="s">
        <v>118</v>
      </c>
      <c r="E39" s="86" t="s">
        <v>253</v>
      </c>
      <c r="F39" s="86"/>
      <c r="G39" s="86"/>
      <c r="H39" s="96">
        <v>9.9999992234996917E-3</v>
      </c>
      <c r="I39" s="99" t="s">
        <v>162</v>
      </c>
      <c r="J39" s="100">
        <v>0</v>
      </c>
      <c r="K39" s="97">
        <v>1.840000000658849E-2</v>
      </c>
      <c r="L39" s="96">
        <v>425.02623599999998</v>
      </c>
      <c r="M39" s="98">
        <v>99.99</v>
      </c>
      <c r="N39" s="86"/>
      <c r="O39" s="96">
        <v>0.42498373299999997</v>
      </c>
      <c r="P39" s="97">
        <v>3.8638748727272724E-8</v>
      </c>
      <c r="Q39" s="97">
        <v>2.4644916175985566E-4</v>
      </c>
      <c r="R39" s="97">
        <f>O39/'סכום נכסי הקרן'!$C$42</f>
        <v>1.0209677744778052E-4</v>
      </c>
    </row>
    <row r="40" spans="2:18" s="130" customFormat="1">
      <c r="B40" s="88" t="s">
        <v>296</v>
      </c>
      <c r="C40" s="86" t="s">
        <v>297</v>
      </c>
      <c r="D40" s="99" t="s">
        <v>118</v>
      </c>
      <c r="E40" s="86" t="s">
        <v>253</v>
      </c>
      <c r="F40" s="86"/>
      <c r="G40" s="86"/>
      <c r="H40" s="96">
        <v>9.9999999954682339E-2</v>
      </c>
      <c r="I40" s="99" t="s">
        <v>162</v>
      </c>
      <c r="J40" s="100">
        <v>0</v>
      </c>
      <c r="K40" s="97">
        <v>2.9999999986404704E-3</v>
      </c>
      <c r="L40" s="96">
        <v>2207.3067430000001</v>
      </c>
      <c r="M40" s="98">
        <v>99.97</v>
      </c>
      <c r="N40" s="86"/>
      <c r="O40" s="96">
        <v>2.2066445509999997</v>
      </c>
      <c r="P40" s="97">
        <v>2.0066424936363639E-7</v>
      </c>
      <c r="Q40" s="97">
        <v>1.2796388606617633E-3</v>
      </c>
      <c r="R40" s="97">
        <f>O40/'סכום נכסי הקרן'!$C$42</f>
        <v>5.3011746129540572E-4</v>
      </c>
    </row>
    <row r="41" spans="2:18" s="130" customFormat="1">
      <c r="B41" s="88" t="s">
        <v>298</v>
      </c>
      <c r="C41" s="86" t="s">
        <v>299</v>
      </c>
      <c r="D41" s="99" t="s">
        <v>118</v>
      </c>
      <c r="E41" s="86" t="s">
        <v>253</v>
      </c>
      <c r="F41" s="86"/>
      <c r="G41" s="86"/>
      <c r="H41" s="96">
        <v>0.17999999977271178</v>
      </c>
      <c r="I41" s="99" t="s">
        <v>162</v>
      </c>
      <c r="J41" s="100">
        <v>0</v>
      </c>
      <c r="K41" s="97">
        <v>2.7999999982682797E-3</v>
      </c>
      <c r="L41" s="96">
        <v>1848.798618</v>
      </c>
      <c r="M41" s="98">
        <v>99.95</v>
      </c>
      <c r="N41" s="86"/>
      <c r="O41" s="96">
        <v>1.8478742190000004</v>
      </c>
      <c r="P41" s="97">
        <v>1.6807260163636363E-7</v>
      </c>
      <c r="Q41" s="97">
        <v>1.0715870207441518E-3</v>
      </c>
      <c r="R41" s="97">
        <f>O41/'סכום נכסי הקרן'!$C$42</f>
        <v>4.4392758649125584E-4</v>
      </c>
    </row>
    <row r="42" spans="2:18" s="130" customFormat="1">
      <c r="B42" s="89"/>
      <c r="C42" s="86"/>
      <c r="D42" s="86"/>
      <c r="E42" s="86"/>
      <c r="F42" s="86"/>
      <c r="G42" s="86"/>
      <c r="H42" s="86"/>
      <c r="I42" s="86"/>
      <c r="J42" s="86"/>
      <c r="K42" s="97"/>
      <c r="L42" s="96"/>
      <c r="M42" s="98"/>
      <c r="N42" s="86"/>
      <c r="O42" s="86"/>
      <c r="P42" s="86"/>
      <c r="Q42" s="97"/>
      <c r="R42" s="86"/>
    </row>
    <row r="43" spans="2:18" s="130" customFormat="1">
      <c r="B43" s="87" t="s">
        <v>24</v>
      </c>
      <c r="C43" s="84"/>
      <c r="D43" s="84"/>
      <c r="E43" s="84"/>
      <c r="F43" s="84"/>
      <c r="G43" s="84"/>
      <c r="H43" s="93">
        <v>5.8809633839458257</v>
      </c>
      <c r="I43" s="84"/>
      <c r="J43" s="84"/>
      <c r="K43" s="94">
        <v>1.0832064508945295E-2</v>
      </c>
      <c r="L43" s="93"/>
      <c r="M43" s="95"/>
      <c r="N43" s="84"/>
      <c r="O43" s="93">
        <v>1064.8100348410001</v>
      </c>
      <c r="P43" s="84"/>
      <c r="Q43" s="94">
        <v>0.61748608274389449</v>
      </c>
      <c r="R43" s="94">
        <f>O43/'סכום נכסי הקרן'!$C$42</f>
        <v>0.25580666907861388</v>
      </c>
    </row>
    <row r="44" spans="2:18" s="130" customFormat="1">
      <c r="B44" s="88" t="s">
        <v>300</v>
      </c>
      <c r="C44" s="86" t="s">
        <v>301</v>
      </c>
      <c r="D44" s="99" t="s">
        <v>118</v>
      </c>
      <c r="E44" s="86" t="s">
        <v>253</v>
      </c>
      <c r="F44" s="86"/>
      <c r="G44" s="86"/>
      <c r="H44" s="96">
        <v>0.41000000000599351</v>
      </c>
      <c r="I44" s="99" t="s">
        <v>162</v>
      </c>
      <c r="J44" s="100">
        <v>0</v>
      </c>
      <c r="K44" s="97">
        <v>2.9000000001398502E-3</v>
      </c>
      <c r="L44" s="96">
        <v>40090.815615</v>
      </c>
      <c r="M44" s="98">
        <v>99.88</v>
      </c>
      <c r="N44" s="86"/>
      <c r="O44" s="96">
        <v>40.042706636000005</v>
      </c>
      <c r="P44" s="97">
        <v>1.1851822306987585E-5</v>
      </c>
      <c r="Q44" s="97">
        <v>2.3220868750376409E-2</v>
      </c>
      <c r="R44" s="97">
        <f>O44/'סכום נכסי הקרן'!$C$42</f>
        <v>9.6197359813356819E-3</v>
      </c>
    </row>
    <row r="45" spans="2:18" s="130" customFormat="1">
      <c r="B45" s="88" t="s">
        <v>302</v>
      </c>
      <c r="C45" s="86" t="s">
        <v>303</v>
      </c>
      <c r="D45" s="99" t="s">
        <v>118</v>
      </c>
      <c r="E45" s="86" t="s">
        <v>253</v>
      </c>
      <c r="F45" s="86"/>
      <c r="G45" s="86"/>
      <c r="H45" s="96">
        <v>6.1100000000214481</v>
      </c>
      <c r="I45" s="99" t="s">
        <v>162</v>
      </c>
      <c r="J45" s="100">
        <v>6.25E-2</v>
      </c>
      <c r="K45" s="97">
        <v>1.2699999999969361E-2</v>
      </c>
      <c r="L45" s="96">
        <v>16456.089478000002</v>
      </c>
      <c r="M45" s="98">
        <v>138.83000000000001</v>
      </c>
      <c r="N45" s="86"/>
      <c r="O45" s="96">
        <v>22.845988840999997</v>
      </c>
      <c r="P45" s="97">
        <v>9.701515284969038E-7</v>
      </c>
      <c r="Q45" s="97">
        <v>1.3248447792799319E-2</v>
      </c>
      <c r="R45" s="97">
        <f>O45/'סכום נכסי הקרן'!$C$42</f>
        <v>5.4884496914945537E-3</v>
      </c>
    </row>
    <row r="46" spans="2:18" s="130" customFormat="1">
      <c r="B46" s="88" t="s">
        <v>304</v>
      </c>
      <c r="C46" s="86" t="s">
        <v>305</v>
      </c>
      <c r="D46" s="99" t="s">
        <v>118</v>
      </c>
      <c r="E46" s="86" t="s">
        <v>253</v>
      </c>
      <c r="F46" s="86"/>
      <c r="G46" s="86"/>
      <c r="H46" s="96">
        <v>4.430000000035788</v>
      </c>
      <c r="I46" s="99" t="s">
        <v>162</v>
      </c>
      <c r="J46" s="100">
        <v>3.7499999999999999E-2</v>
      </c>
      <c r="K46" s="97">
        <v>8.8000000001444683E-3</v>
      </c>
      <c r="L46" s="96">
        <v>26655.549480000001</v>
      </c>
      <c r="M46" s="98">
        <v>114.26</v>
      </c>
      <c r="N46" s="86"/>
      <c r="O46" s="96">
        <v>30.456631237000003</v>
      </c>
      <c r="P46" s="97">
        <v>1.6426679285974611E-6</v>
      </c>
      <c r="Q46" s="97">
        <v>1.7661878927464E-2</v>
      </c>
      <c r="R46" s="97">
        <f>O46/'סכום נכסי הקרן'!$C$42</f>
        <v>7.3168068793190953E-3</v>
      </c>
    </row>
    <row r="47" spans="2:18" s="130" customFormat="1">
      <c r="B47" s="88" t="s">
        <v>306</v>
      </c>
      <c r="C47" s="86" t="s">
        <v>307</v>
      </c>
      <c r="D47" s="99" t="s">
        <v>118</v>
      </c>
      <c r="E47" s="86" t="s">
        <v>253</v>
      </c>
      <c r="F47" s="86"/>
      <c r="G47" s="86"/>
      <c r="H47" s="96">
        <v>18.340000000017362</v>
      </c>
      <c r="I47" s="99" t="s">
        <v>162</v>
      </c>
      <c r="J47" s="100">
        <v>3.7499999999999999E-2</v>
      </c>
      <c r="K47" s="97">
        <v>2.9000000000016381E-2</v>
      </c>
      <c r="L47" s="96">
        <v>104415.78825</v>
      </c>
      <c r="M47" s="98">
        <v>116.95</v>
      </c>
      <c r="N47" s="86"/>
      <c r="O47" s="96">
        <v>122.114265932</v>
      </c>
      <c r="P47" s="97">
        <v>8.7633521879176172E-6</v>
      </c>
      <c r="Q47" s="97">
        <v>7.0814377447857513E-2</v>
      </c>
      <c r="R47" s="97">
        <f>O47/'סכום נכסי הקרן'!$C$42</f>
        <v>2.9336353521226401E-2</v>
      </c>
    </row>
    <row r="48" spans="2:18" s="130" customFormat="1">
      <c r="B48" s="88" t="s">
        <v>308</v>
      </c>
      <c r="C48" s="86" t="s">
        <v>309</v>
      </c>
      <c r="D48" s="99" t="s">
        <v>118</v>
      </c>
      <c r="E48" s="86" t="s">
        <v>253</v>
      </c>
      <c r="F48" s="86"/>
      <c r="G48" s="86"/>
      <c r="H48" s="96">
        <v>3.3499999999970438</v>
      </c>
      <c r="I48" s="99" t="s">
        <v>162</v>
      </c>
      <c r="J48" s="100">
        <v>1.2500000000000001E-2</v>
      </c>
      <c r="K48" s="97">
        <v>6.5000000000295611E-3</v>
      </c>
      <c r="L48" s="96">
        <v>49390.280740999995</v>
      </c>
      <c r="M48" s="98">
        <v>102.74</v>
      </c>
      <c r="N48" s="86"/>
      <c r="O48" s="96">
        <v>50.743573149000007</v>
      </c>
      <c r="P48" s="97">
        <v>4.2511049632742034E-6</v>
      </c>
      <c r="Q48" s="97">
        <v>2.9426328812615917E-2</v>
      </c>
      <c r="R48" s="97">
        <f>O48/'סכום נכסי הקרן'!$C$42</f>
        <v>1.2190479052285572E-2</v>
      </c>
    </row>
    <row r="49" spans="2:18" s="130" customFormat="1">
      <c r="B49" s="88" t="s">
        <v>310</v>
      </c>
      <c r="C49" s="86" t="s">
        <v>311</v>
      </c>
      <c r="D49" s="99" t="s">
        <v>118</v>
      </c>
      <c r="E49" s="86" t="s">
        <v>253</v>
      </c>
      <c r="F49" s="86"/>
      <c r="G49" s="86"/>
      <c r="H49" s="96">
        <v>4.2799999999852529</v>
      </c>
      <c r="I49" s="99" t="s">
        <v>162</v>
      </c>
      <c r="J49" s="100">
        <v>1.4999999999999999E-2</v>
      </c>
      <c r="K49" s="97">
        <v>8.3000000000163845E-3</v>
      </c>
      <c r="L49" s="96">
        <v>23527.264779000005</v>
      </c>
      <c r="M49" s="98">
        <v>103.76</v>
      </c>
      <c r="N49" s="86"/>
      <c r="O49" s="96">
        <v>24.411890612000001</v>
      </c>
      <c r="P49" s="97">
        <v>2.2443052151106143E-6</v>
      </c>
      <c r="Q49" s="97">
        <v>1.4156518264431288E-2</v>
      </c>
      <c r="R49" s="97">
        <f>O49/'סכום נכסי הקרן'!$C$42</f>
        <v>5.864637089281078E-3</v>
      </c>
    </row>
    <row r="50" spans="2:18" s="130" customFormat="1">
      <c r="B50" s="88" t="s">
        <v>312</v>
      </c>
      <c r="C50" s="86" t="s">
        <v>313</v>
      </c>
      <c r="D50" s="99" t="s">
        <v>118</v>
      </c>
      <c r="E50" s="86" t="s">
        <v>253</v>
      </c>
      <c r="F50" s="86"/>
      <c r="G50" s="86"/>
      <c r="H50" s="96">
        <v>1.5800000000019832</v>
      </c>
      <c r="I50" s="99" t="s">
        <v>162</v>
      </c>
      <c r="J50" s="100">
        <v>5.0000000000000001E-3</v>
      </c>
      <c r="K50" s="97">
        <v>3.5000000000247854E-3</v>
      </c>
      <c r="L50" s="96">
        <v>120507.288214</v>
      </c>
      <c r="M50" s="98">
        <v>100.44</v>
      </c>
      <c r="N50" s="86"/>
      <c r="O50" s="96">
        <v>121.037519622</v>
      </c>
      <c r="P50" s="97">
        <v>7.7031851552171443E-6</v>
      </c>
      <c r="Q50" s="97">
        <v>7.0189969488394469E-2</v>
      </c>
      <c r="R50" s="97">
        <f>O50/'סכום נכסי הקרן'!$C$42</f>
        <v>2.9077679318325115E-2</v>
      </c>
    </row>
    <row r="51" spans="2:18" s="130" customFormat="1">
      <c r="B51" s="88" t="s">
        <v>314</v>
      </c>
      <c r="C51" s="86" t="s">
        <v>315</v>
      </c>
      <c r="D51" s="99" t="s">
        <v>118</v>
      </c>
      <c r="E51" s="86" t="s">
        <v>253</v>
      </c>
      <c r="F51" s="86"/>
      <c r="G51" s="86"/>
      <c r="H51" s="96">
        <v>2.4500000000047173</v>
      </c>
      <c r="I51" s="99" t="s">
        <v>162</v>
      </c>
      <c r="J51" s="100">
        <v>5.5E-2</v>
      </c>
      <c r="K51" s="97">
        <v>5.1000000000094347E-3</v>
      </c>
      <c r="L51" s="96">
        <v>92123.485511999999</v>
      </c>
      <c r="M51" s="98">
        <v>115.06</v>
      </c>
      <c r="N51" s="86"/>
      <c r="O51" s="96">
        <v>105.99728608999999</v>
      </c>
      <c r="P51" s="97">
        <v>5.1983916923001707E-6</v>
      </c>
      <c r="Q51" s="97">
        <v>6.1468099311227299E-2</v>
      </c>
      <c r="R51" s="97">
        <f>O51/'סכום נכסי הקרן'!$C$42</f>
        <v>2.5464460137347069E-2</v>
      </c>
    </row>
    <row r="52" spans="2:18" s="130" customFormat="1">
      <c r="B52" s="88" t="s">
        <v>316</v>
      </c>
      <c r="C52" s="86" t="s">
        <v>317</v>
      </c>
      <c r="D52" s="99" t="s">
        <v>118</v>
      </c>
      <c r="E52" s="86" t="s">
        <v>253</v>
      </c>
      <c r="F52" s="86"/>
      <c r="G52" s="86"/>
      <c r="H52" s="96">
        <v>14.980000000072829</v>
      </c>
      <c r="I52" s="99" t="s">
        <v>162</v>
      </c>
      <c r="J52" s="100">
        <v>5.5E-2</v>
      </c>
      <c r="K52" s="97">
        <v>2.5700000000068276E-2</v>
      </c>
      <c r="L52" s="96">
        <v>57763.029248999999</v>
      </c>
      <c r="M52" s="98">
        <v>152.13</v>
      </c>
      <c r="N52" s="86"/>
      <c r="O52" s="96">
        <v>87.874897820000001</v>
      </c>
      <c r="P52" s="97">
        <v>3.1592764612993067E-6</v>
      </c>
      <c r="Q52" s="97">
        <v>5.0958879660158586E-2</v>
      </c>
      <c r="R52" s="97">
        <f>O52/'סכום נכסי הקרן'!$C$42</f>
        <v>2.1110793635894281E-2</v>
      </c>
    </row>
    <row r="53" spans="2:18" s="130" customFormat="1">
      <c r="B53" s="88" t="s">
        <v>318</v>
      </c>
      <c r="C53" s="86" t="s">
        <v>319</v>
      </c>
      <c r="D53" s="99" t="s">
        <v>118</v>
      </c>
      <c r="E53" s="86" t="s">
        <v>253</v>
      </c>
      <c r="F53" s="86"/>
      <c r="G53" s="86"/>
      <c r="H53" s="96">
        <v>3.5300000000174423</v>
      </c>
      <c r="I53" s="99" t="s">
        <v>162</v>
      </c>
      <c r="J53" s="100">
        <v>4.2500000000000003E-2</v>
      </c>
      <c r="K53" s="97">
        <v>7.0000000000679562E-3</v>
      </c>
      <c r="L53" s="96">
        <v>38669.916399000002</v>
      </c>
      <c r="M53" s="98">
        <v>114.16</v>
      </c>
      <c r="N53" s="86"/>
      <c r="O53" s="96">
        <v>44.145576191000004</v>
      </c>
      <c r="P53" s="97">
        <v>2.2852955815200709E-6</v>
      </c>
      <c r="Q53" s="97">
        <v>2.5600133376582186E-2</v>
      </c>
      <c r="R53" s="97">
        <f>O53/'סכום נכסי הקרן'!$C$42</f>
        <v>1.0605396672151133E-2</v>
      </c>
    </row>
    <row r="54" spans="2:18" s="130" customFormat="1">
      <c r="B54" s="88" t="s">
        <v>320</v>
      </c>
      <c r="C54" s="86" t="s">
        <v>321</v>
      </c>
      <c r="D54" s="99" t="s">
        <v>118</v>
      </c>
      <c r="E54" s="86" t="s">
        <v>253</v>
      </c>
      <c r="F54" s="86"/>
      <c r="G54" s="86"/>
      <c r="H54" s="96">
        <v>7.2400000000198173</v>
      </c>
      <c r="I54" s="99" t="s">
        <v>162</v>
      </c>
      <c r="J54" s="100">
        <v>0.02</v>
      </c>
      <c r="K54" s="97">
        <v>1.380000000006606E-2</v>
      </c>
      <c r="L54" s="96">
        <v>57661.565032999999</v>
      </c>
      <c r="M54" s="98">
        <v>105.01</v>
      </c>
      <c r="N54" s="86"/>
      <c r="O54" s="96">
        <v>60.550409520000009</v>
      </c>
      <c r="P54" s="97">
        <v>3.8558593236909745E-6</v>
      </c>
      <c r="Q54" s="97">
        <v>3.5113338491993495E-2</v>
      </c>
      <c r="R54" s="97">
        <f>O54/'סכום נכסי הקרן'!$C$42</f>
        <v>1.4546443087353209E-2</v>
      </c>
    </row>
    <row r="55" spans="2:18" s="130" customFormat="1">
      <c r="B55" s="88" t="s">
        <v>322</v>
      </c>
      <c r="C55" s="86" t="s">
        <v>323</v>
      </c>
      <c r="D55" s="99" t="s">
        <v>118</v>
      </c>
      <c r="E55" s="86" t="s">
        <v>253</v>
      </c>
      <c r="F55" s="86"/>
      <c r="G55" s="86"/>
      <c r="H55" s="96">
        <v>1.8200000000027305</v>
      </c>
      <c r="I55" s="99" t="s">
        <v>162</v>
      </c>
      <c r="J55" s="100">
        <v>0.01</v>
      </c>
      <c r="K55" s="97">
        <v>3.6999999999714566E-3</v>
      </c>
      <c r="L55" s="96">
        <v>79536.506508999999</v>
      </c>
      <c r="M55" s="98">
        <v>101.31</v>
      </c>
      <c r="N55" s="86"/>
      <c r="O55" s="96">
        <v>80.578438278999997</v>
      </c>
      <c r="P55" s="97">
        <v>5.4613206985249462E-6</v>
      </c>
      <c r="Q55" s="97">
        <v>4.6727643972617215E-2</v>
      </c>
      <c r="R55" s="97">
        <f>O55/'סכום נכסי הקרן'!$C$42</f>
        <v>1.9357914765318281E-2</v>
      </c>
    </row>
    <row r="56" spans="2:18" s="130" customFormat="1">
      <c r="B56" s="88" t="s">
        <v>324</v>
      </c>
      <c r="C56" s="86" t="s">
        <v>325</v>
      </c>
      <c r="D56" s="99" t="s">
        <v>118</v>
      </c>
      <c r="E56" s="86" t="s">
        <v>253</v>
      </c>
      <c r="F56" s="86"/>
      <c r="G56" s="86"/>
      <c r="H56" s="96">
        <v>3.0600000001485581</v>
      </c>
      <c r="I56" s="99" t="s">
        <v>162</v>
      </c>
      <c r="J56" s="100">
        <v>7.4999999999999997E-3</v>
      </c>
      <c r="K56" s="97">
        <v>5.7999999998857247E-3</v>
      </c>
      <c r="L56" s="96">
        <v>8700.2999999999993</v>
      </c>
      <c r="M56" s="98">
        <v>100.58</v>
      </c>
      <c r="N56" s="86"/>
      <c r="O56" s="96">
        <v>8.7507621450000013</v>
      </c>
      <c r="P56" s="97">
        <v>4.296444444444444E-6</v>
      </c>
      <c r="Q56" s="97">
        <v>5.0745895146888523E-3</v>
      </c>
      <c r="R56" s="97">
        <f>O56/'סכום נכסי הקרן'!$C$42</f>
        <v>2.1022560296832058E-3</v>
      </c>
    </row>
    <row r="57" spans="2:18" s="130" customFormat="1">
      <c r="B57" s="88" t="s">
        <v>326</v>
      </c>
      <c r="C57" s="86" t="s">
        <v>327</v>
      </c>
      <c r="D57" s="99" t="s">
        <v>118</v>
      </c>
      <c r="E57" s="86" t="s">
        <v>253</v>
      </c>
      <c r="F57" s="86"/>
      <c r="G57" s="86"/>
      <c r="H57" s="96">
        <v>0.16000000000476217</v>
      </c>
      <c r="I57" s="99" t="s">
        <v>162</v>
      </c>
      <c r="J57" s="100">
        <v>0</v>
      </c>
      <c r="K57" s="97">
        <v>3.7000000001349291E-3</v>
      </c>
      <c r="L57" s="96">
        <v>25213.469400000005</v>
      </c>
      <c r="M57" s="98">
        <v>99.94</v>
      </c>
      <c r="N57" s="86"/>
      <c r="O57" s="96">
        <v>25.198341318000004</v>
      </c>
      <c r="P57" s="97">
        <v>1.1535581020930015E-5</v>
      </c>
      <c r="Q57" s="97">
        <v>1.4612583055172696E-2</v>
      </c>
      <c r="R57" s="97">
        <f>O57/'סכום נכסי הקרן'!$C$42</f>
        <v>6.0535715742255454E-3</v>
      </c>
    </row>
    <row r="58" spans="2:18" s="130" customFormat="1">
      <c r="B58" s="88" t="s">
        <v>328</v>
      </c>
      <c r="C58" s="86" t="s">
        <v>329</v>
      </c>
      <c r="D58" s="99" t="s">
        <v>118</v>
      </c>
      <c r="E58" s="86" t="s">
        <v>253</v>
      </c>
      <c r="F58" s="86"/>
      <c r="G58" s="86"/>
      <c r="H58" s="96">
        <v>5.8300000000796262</v>
      </c>
      <c r="I58" s="99" t="s">
        <v>162</v>
      </c>
      <c r="J58" s="100">
        <v>1.7500000000000002E-2</v>
      </c>
      <c r="K58" s="97">
        <v>1.1300000000164307E-2</v>
      </c>
      <c r="L58" s="96">
        <v>37632.942730000002</v>
      </c>
      <c r="M58" s="98">
        <v>105.12</v>
      </c>
      <c r="N58" s="86"/>
      <c r="O58" s="96">
        <v>39.559750995000002</v>
      </c>
      <c r="P58" s="97">
        <v>2.046907710228397E-6</v>
      </c>
      <c r="Q58" s="97">
        <v>2.2940801529799649E-2</v>
      </c>
      <c r="R58" s="97">
        <f>O58/'סכום נכסי הקרן'!$C$42</f>
        <v>9.5037122120298408E-3</v>
      </c>
    </row>
    <row r="59" spans="2:18" s="130" customFormat="1">
      <c r="B59" s="88" t="s">
        <v>330</v>
      </c>
      <c r="C59" s="86" t="s">
        <v>331</v>
      </c>
      <c r="D59" s="99" t="s">
        <v>118</v>
      </c>
      <c r="E59" s="86" t="s">
        <v>253</v>
      </c>
      <c r="F59" s="86"/>
      <c r="G59" s="86"/>
      <c r="H59" s="96">
        <v>8.3499999999870482</v>
      </c>
      <c r="I59" s="99" t="s">
        <v>162</v>
      </c>
      <c r="J59" s="100">
        <v>2.2499999999999999E-2</v>
      </c>
      <c r="K59" s="97">
        <v>1.5999999999972737E-2</v>
      </c>
      <c r="L59" s="96">
        <v>68426.532617000004</v>
      </c>
      <c r="M59" s="98">
        <v>107.2</v>
      </c>
      <c r="N59" s="86"/>
      <c r="O59" s="96">
        <v>73.353240716999991</v>
      </c>
      <c r="P59" s="97">
        <v>5.6946130140027339E-6</v>
      </c>
      <c r="Q59" s="97">
        <v>4.2537733290308223E-2</v>
      </c>
      <c r="R59" s="97">
        <f>O59/'סכום נכסי הקרן'!$C$42</f>
        <v>1.762215565214827E-2</v>
      </c>
    </row>
    <row r="60" spans="2:18" s="130" customFormat="1">
      <c r="B60" s="88" t="s">
        <v>332</v>
      </c>
      <c r="C60" s="86" t="s">
        <v>333</v>
      </c>
      <c r="D60" s="99" t="s">
        <v>118</v>
      </c>
      <c r="E60" s="86" t="s">
        <v>253</v>
      </c>
      <c r="F60" s="86"/>
      <c r="G60" s="86"/>
      <c r="H60" s="96">
        <v>0.59000000000133701</v>
      </c>
      <c r="I60" s="99" t="s">
        <v>162</v>
      </c>
      <c r="J60" s="100">
        <v>0.05</v>
      </c>
      <c r="K60" s="97">
        <v>2.7999999999716867E-3</v>
      </c>
      <c r="L60" s="96">
        <v>121290.422831</v>
      </c>
      <c r="M60" s="98">
        <v>104.83</v>
      </c>
      <c r="N60" s="86"/>
      <c r="O60" s="96">
        <v>127.148755737</v>
      </c>
      <c r="P60" s="97">
        <v>6.5529909137470781E-6</v>
      </c>
      <c r="Q60" s="97">
        <v>7.3733891057407339E-2</v>
      </c>
      <c r="R60" s="97">
        <f>O60/'סכום נכסי הקרן'!$C$42</f>
        <v>3.0545823779195558E-2</v>
      </c>
    </row>
    <row r="61" spans="2:18" s="130" customFormat="1">
      <c r="B61" s="89"/>
      <c r="C61" s="86"/>
      <c r="D61" s="86"/>
      <c r="E61" s="86"/>
      <c r="F61" s="86"/>
      <c r="G61" s="86"/>
      <c r="H61" s="86"/>
      <c r="I61" s="86"/>
      <c r="J61" s="86"/>
      <c r="K61" s="97"/>
      <c r="L61" s="96"/>
      <c r="M61" s="98"/>
      <c r="N61" s="86"/>
      <c r="O61" s="86"/>
      <c r="P61" s="86"/>
      <c r="Q61" s="97"/>
      <c r="R61" s="86"/>
    </row>
    <row r="62" spans="2:18" s="130" customFormat="1">
      <c r="B62" s="87" t="s">
        <v>25</v>
      </c>
      <c r="C62" s="84"/>
      <c r="D62" s="84"/>
      <c r="E62" s="84"/>
      <c r="F62" s="84"/>
      <c r="G62" s="84"/>
      <c r="H62" s="93">
        <v>0.92000000460285114</v>
      </c>
      <c r="I62" s="84"/>
      <c r="J62" s="84"/>
      <c r="K62" s="94">
        <v>3.3000000047382289E-3</v>
      </c>
      <c r="L62" s="93"/>
      <c r="M62" s="95"/>
      <c r="N62" s="84"/>
      <c r="O62" s="93">
        <v>0.14773452100000001</v>
      </c>
      <c r="P62" s="84"/>
      <c r="Q62" s="94">
        <v>8.5671629373738388E-5</v>
      </c>
      <c r="R62" s="94">
        <f>O62/'סכום נכסי הקרן'!$C$42</f>
        <v>3.549128434967994E-5</v>
      </c>
    </row>
    <row r="63" spans="2:18" s="130" customFormat="1">
      <c r="B63" s="88" t="s">
        <v>334</v>
      </c>
      <c r="C63" s="86" t="s">
        <v>335</v>
      </c>
      <c r="D63" s="99" t="s">
        <v>118</v>
      </c>
      <c r="E63" s="86" t="s">
        <v>253</v>
      </c>
      <c r="F63" s="86"/>
      <c r="G63" s="86"/>
      <c r="H63" s="96">
        <v>0.92000000460285114</v>
      </c>
      <c r="I63" s="99" t="s">
        <v>162</v>
      </c>
      <c r="J63" s="100">
        <v>3.4999999999999996E-3</v>
      </c>
      <c r="K63" s="97">
        <v>3.3000000047382289E-3</v>
      </c>
      <c r="L63" s="96">
        <v>147.73452800000001</v>
      </c>
      <c r="M63" s="98">
        <v>100</v>
      </c>
      <c r="N63" s="86"/>
      <c r="O63" s="96">
        <v>0.14773452100000001</v>
      </c>
      <c r="P63" s="97">
        <v>8.0186893298479115E-9</v>
      </c>
      <c r="Q63" s="97">
        <v>8.5671629373738388E-5</v>
      </c>
      <c r="R63" s="97">
        <f>O63/'סכום נכסי הקרן'!$C$42</f>
        <v>3.549128434967994E-5</v>
      </c>
    </row>
    <row r="64" spans="2:18" s="130" customFormat="1">
      <c r="B64" s="133"/>
    </row>
    <row r="65" spans="2:4" s="130" customFormat="1">
      <c r="B65" s="133"/>
    </row>
    <row r="66" spans="2:4" s="130" customFormat="1">
      <c r="B66" s="133"/>
    </row>
    <row r="67" spans="2:4" s="130" customFormat="1">
      <c r="B67" s="134" t="s">
        <v>109</v>
      </c>
      <c r="C67" s="129"/>
      <c r="D67" s="129"/>
    </row>
    <row r="68" spans="2:4" s="130" customFormat="1">
      <c r="B68" s="134" t="s">
        <v>229</v>
      </c>
      <c r="C68" s="129"/>
      <c r="D68" s="129"/>
    </row>
    <row r="69" spans="2:4" s="130" customFormat="1">
      <c r="B69" s="150" t="s">
        <v>237</v>
      </c>
      <c r="C69" s="150"/>
      <c r="D69" s="150"/>
    </row>
    <row r="70" spans="2:4" s="130" customFormat="1">
      <c r="B70" s="133"/>
    </row>
    <row r="71" spans="2:4" s="130" customFormat="1">
      <c r="B71" s="133"/>
    </row>
    <row r="72" spans="2:4" s="130" customFormat="1">
      <c r="B72" s="133"/>
    </row>
    <row r="73" spans="2:4" s="130" customFormat="1">
      <c r="B73" s="133"/>
    </row>
    <row r="74" spans="2:4" s="130" customFormat="1">
      <c r="B74" s="133"/>
    </row>
    <row r="75" spans="2:4" s="130" customFormat="1">
      <c r="B75" s="133"/>
    </row>
    <row r="76" spans="2:4" s="130" customFormat="1">
      <c r="B76" s="133"/>
    </row>
    <row r="77" spans="2:4" s="130" customFormat="1">
      <c r="B77" s="133"/>
    </row>
    <row r="78" spans="2:4" s="130" customFormat="1">
      <c r="B78" s="133"/>
    </row>
    <row r="79" spans="2:4" s="130" customFormat="1">
      <c r="B79" s="133"/>
    </row>
    <row r="80" spans="2:4" s="130" customFormat="1">
      <c r="B80" s="133"/>
    </row>
    <row r="81" spans="2:2" s="130" customFormat="1">
      <c r="B81" s="133"/>
    </row>
    <row r="82" spans="2:2" s="130" customFormat="1">
      <c r="B82" s="133"/>
    </row>
    <row r="83" spans="2:2" s="130" customFormat="1">
      <c r="B83" s="133"/>
    </row>
    <row r="84" spans="2:2" s="130" customFormat="1">
      <c r="B84" s="133"/>
    </row>
    <row r="85" spans="2:2" s="130" customFormat="1">
      <c r="B85" s="133"/>
    </row>
    <row r="86" spans="2:2" s="130" customFormat="1">
      <c r="B86" s="133"/>
    </row>
    <row r="87" spans="2:2" s="130" customFormat="1">
      <c r="B87" s="133"/>
    </row>
    <row r="88" spans="2:2" s="130" customFormat="1">
      <c r="B88" s="133"/>
    </row>
    <row r="89" spans="2:2" s="130" customFormat="1">
      <c r="B89" s="133"/>
    </row>
    <row r="90" spans="2:2" s="130" customFormat="1">
      <c r="B90" s="133"/>
    </row>
    <row r="91" spans="2:2" s="130" customFormat="1">
      <c r="B91" s="133"/>
    </row>
    <row r="92" spans="2:2" s="130" customFormat="1">
      <c r="B92" s="133"/>
    </row>
    <row r="93" spans="2:2" s="130" customFormat="1">
      <c r="B93" s="133"/>
    </row>
    <row r="94" spans="2:2" s="130" customFormat="1">
      <c r="B94" s="133"/>
    </row>
    <row r="95" spans="2:2" s="130" customFormat="1">
      <c r="B95" s="133"/>
    </row>
    <row r="96" spans="2:2" s="130" customFormat="1">
      <c r="B96" s="133"/>
    </row>
    <row r="97" spans="2:2" s="130" customFormat="1">
      <c r="B97" s="133"/>
    </row>
    <row r="98" spans="2:2" s="130" customFormat="1">
      <c r="B98" s="133"/>
    </row>
    <row r="99" spans="2:2" s="130" customFormat="1">
      <c r="B99" s="133"/>
    </row>
    <row r="100" spans="2:2" s="130" customFormat="1">
      <c r="B100" s="133"/>
    </row>
    <row r="101" spans="2:2" s="130" customFormat="1">
      <c r="B101" s="133"/>
    </row>
    <row r="102" spans="2:2" s="130" customFormat="1">
      <c r="B102" s="133"/>
    </row>
    <row r="103" spans="2:2" s="130" customFormat="1">
      <c r="B103" s="133"/>
    </row>
    <row r="104" spans="2:2" s="130" customFormat="1">
      <c r="B104" s="133"/>
    </row>
    <row r="105" spans="2:2" s="130" customFormat="1">
      <c r="B105" s="133"/>
    </row>
    <row r="106" spans="2:2" s="130" customFormat="1">
      <c r="B106" s="133"/>
    </row>
    <row r="107" spans="2:2" s="130" customFormat="1">
      <c r="B107" s="133"/>
    </row>
    <row r="108" spans="2:2" s="130" customFormat="1">
      <c r="B108" s="133"/>
    </row>
    <row r="109" spans="2:2" s="130" customFormat="1">
      <c r="B109" s="133"/>
    </row>
    <row r="110" spans="2:2" s="130" customFormat="1">
      <c r="B110" s="133"/>
    </row>
    <row r="111" spans="2:2" s="130" customFormat="1">
      <c r="B111" s="133"/>
    </row>
    <row r="112" spans="2:2" s="130" customFormat="1">
      <c r="B112" s="133"/>
    </row>
    <row r="113" spans="2:2" s="130" customFormat="1">
      <c r="B113" s="133"/>
    </row>
    <row r="114" spans="2:2" s="130" customFormat="1">
      <c r="B114" s="133"/>
    </row>
    <row r="115" spans="2:2" s="130" customFormat="1">
      <c r="B115" s="133"/>
    </row>
    <row r="116" spans="2:2" s="130" customFormat="1">
      <c r="B116" s="133"/>
    </row>
    <row r="117" spans="2:2" s="130" customFormat="1">
      <c r="B117" s="133"/>
    </row>
    <row r="118" spans="2:2" s="130" customFormat="1">
      <c r="B118" s="133"/>
    </row>
    <row r="119" spans="2:2" s="130" customFormat="1">
      <c r="B119" s="133"/>
    </row>
    <row r="120" spans="2:2" s="130" customFormat="1">
      <c r="B120" s="133"/>
    </row>
    <row r="121" spans="2:2" s="130" customFormat="1">
      <c r="B121" s="133"/>
    </row>
    <row r="122" spans="2:2" s="130" customFormat="1">
      <c r="B122" s="133"/>
    </row>
    <row r="123" spans="2:2" s="130" customFormat="1">
      <c r="B123" s="133"/>
    </row>
    <row r="124" spans="2:2" s="130" customFormat="1">
      <c r="B124" s="133"/>
    </row>
    <row r="125" spans="2:2" s="130" customFormat="1">
      <c r="B125" s="133"/>
    </row>
    <row r="126" spans="2:2" s="130" customFormat="1">
      <c r="B126" s="133"/>
    </row>
    <row r="127" spans="2:2" s="130" customFormat="1">
      <c r="B127" s="133"/>
    </row>
    <row r="128" spans="2:2" s="130" customFormat="1">
      <c r="B128" s="133"/>
    </row>
    <row r="129" spans="2:4" s="130" customFormat="1">
      <c r="B129" s="133"/>
    </row>
    <row r="130" spans="2:4" s="130" customFormat="1">
      <c r="B130" s="133"/>
    </row>
    <row r="131" spans="2:4" s="130" customFormat="1">
      <c r="B131" s="133"/>
    </row>
    <row r="132" spans="2:4" s="130" customFormat="1">
      <c r="B132" s="133"/>
    </row>
    <row r="133" spans="2:4" s="130" customFormat="1">
      <c r="B133" s="133"/>
    </row>
    <row r="134" spans="2:4" s="130" customFormat="1">
      <c r="B134" s="133"/>
    </row>
    <row r="135" spans="2:4" s="130" customFormat="1">
      <c r="B135" s="133"/>
    </row>
    <row r="136" spans="2:4" s="130" customFormat="1">
      <c r="B136" s="133"/>
    </row>
    <row r="137" spans="2:4" s="130" customFormat="1">
      <c r="B137" s="133"/>
    </row>
    <row r="138" spans="2:4">
      <c r="C138" s="1"/>
      <c r="D138" s="1"/>
    </row>
    <row r="139" spans="2:4">
      <c r="C139" s="1"/>
      <c r="D139" s="1"/>
    </row>
    <row r="140" spans="2:4">
      <c r="C140" s="1"/>
      <c r="D140" s="1"/>
    </row>
    <row r="141" spans="2:4">
      <c r="C141" s="1"/>
      <c r="D141" s="1"/>
    </row>
    <row r="142" spans="2:4">
      <c r="C142" s="1"/>
      <c r="D142" s="1"/>
    </row>
    <row r="143" spans="2:4">
      <c r="C143" s="1"/>
      <c r="D143" s="1"/>
    </row>
    <row r="144" spans="2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69:D69"/>
  </mergeCells>
  <phoneticPr fontId="3" type="noConversion"/>
  <dataValidations count="1">
    <dataValidation allowBlank="1" showInputMessage="1" showErrorMessage="1" sqref="N10:Q10 N9 N1:N7 N32:N1048576 C5:C29 O1:Q9 O11:Q1048576 B70:B1048576 J1:M1048576 E1:I30 B67:B69 D1:D29 R1:AF1048576 AJ1:XFD1048576 AG1:AI27 AG31:AI1048576 C67:D68 A1:A1048576 B1:B66 E32:I1048576 C32:D66 C70: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8" t="s">
        <v>177</v>
      </c>
      <c r="C1" s="80" t="s" vm="1">
        <v>248</v>
      </c>
    </row>
    <row r="2" spans="2:67">
      <c r="B2" s="58" t="s">
        <v>176</v>
      </c>
      <c r="C2" s="80" t="s">
        <v>249</v>
      </c>
    </row>
    <row r="3" spans="2:67">
      <c r="B3" s="58" t="s">
        <v>178</v>
      </c>
      <c r="C3" s="80" t="s">
        <v>250</v>
      </c>
    </row>
    <row r="4" spans="2:67">
      <c r="B4" s="58" t="s">
        <v>179</v>
      </c>
      <c r="C4" s="80">
        <v>2148</v>
      </c>
    </row>
    <row r="6" spans="2:67" ht="26.25" customHeight="1">
      <c r="B6" s="147" t="s">
        <v>207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2"/>
      <c r="BO6" s="3"/>
    </row>
    <row r="7" spans="2:67" ht="26.25" customHeight="1">
      <c r="B7" s="147" t="s">
        <v>83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2"/>
      <c r="AZ7" s="45"/>
      <c r="BJ7" s="3"/>
      <c r="BO7" s="3"/>
    </row>
    <row r="8" spans="2:67" s="3" customFormat="1" ht="78.75">
      <c r="B8" s="39" t="s">
        <v>112</v>
      </c>
      <c r="C8" s="14" t="s">
        <v>42</v>
      </c>
      <c r="D8" s="14" t="s">
        <v>117</v>
      </c>
      <c r="E8" s="14" t="s">
        <v>223</v>
      </c>
      <c r="F8" s="14" t="s">
        <v>114</v>
      </c>
      <c r="G8" s="14" t="s">
        <v>59</v>
      </c>
      <c r="H8" s="14" t="s">
        <v>15</v>
      </c>
      <c r="I8" s="14" t="s">
        <v>60</v>
      </c>
      <c r="J8" s="14" t="s">
        <v>98</v>
      </c>
      <c r="K8" s="14" t="s">
        <v>18</v>
      </c>
      <c r="L8" s="14" t="s">
        <v>97</v>
      </c>
      <c r="M8" s="14" t="s">
        <v>17</v>
      </c>
      <c r="N8" s="14" t="s">
        <v>19</v>
      </c>
      <c r="O8" s="14" t="s">
        <v>231</v>
      </c>
      <c r="P8" s="14" t="s">
        <v>230</v>
      </c>
      <c r="Q8" s="14" t="s">
        <v>56</v>
      </c>
      <c r="R8" s="14" t="s">
        <v>55</v>
      </c>
      <c r="S8" s="14" t="s">
        <v>180</v>
      </c>
      <c r="T8" s="40" t="s">
        <v>182</v>
      </c>
      <c r="V8" s="1"/>
      <c r="AZ8" s="45"/>
      <c r="BJ8" s="1"/>
      <c r="BK8" s="1"/>
      <c r="BL8" s="1"/>
      <c r="BO8" s="4"/>
    </row>
    <row r="9" spans="2:67" s="3" customFormat="1" ht="20.25" customHeight="1">
      <c r="B9" s="41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238</v>
      </c>
      <c r="P9" s="17"/>
      <c r="Q9" s="17" t="s">
        <v>234</v>
      </c>
      <c r="R9" s="17" t="s">
        <v>20</v>
      </c>
      <c r="S9" s="17" t="s">
        <v>20</v>
      </c>
      <c r="T9" s="76" t="s">
        <v>20</v>
      </c>
      <c r="BJ9" s="1"/>
      <c r="BL9" s="1"/>
      <c r="BO9" s="4"/>
    </row>
    <row r="10" spans="2:67" s="4" customFormat="1" ht="18" customHeight="1">
      <c r="B10" s="42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110</v>
      </c>
      <c r="R10" s="20" t="s">
        <v>111</v>
      </c>
      <c r="S10" s="47" t="s">
        <v>183</v>
      </c>
      <c r="T10" s="75" t="s">
        <v>224</v>
      </c>
      <c r="U10" s="5"/>
      <c r="BJ10" s="1"/>
      <c r="BK10" s="3"/>
      <c r="BL10" s="1"/>
      <c r="BO10" s="1"/>
    </row>
    <row r="11" spans="2:67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5"/>
      <c r="BJ11" s="1"/>
      <c r="BK11" s="3"/>
      <c r="BL11" s="1"/>
      <c r="BO11" s="1"/>
    </row>
    <row r="12" spans="2:67" ht="20.25">
      <c r="B12" s="101" t="s">
        <v>247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BK12" s="4"/>
    </row>
    <row r="13" spans="2:67">
      <c r="B13" s="101" t="s">
        <v>109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</row>
    <row r="14" spans="2:67">
      <c r="B14" s="101" t="s">
        <v>229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</row>
    <row r="15" spans="2:67">
      <c r="B15" s="101" t="s">
        <v>237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</row>
    <row r="16" spans="2:67" ht="20.25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BJ16" s="4"/>
    </row>
    <row r="17" spans="2:20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</row>
    <row r="18" spans="2:20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</row>
    <row r="19" spans="2:20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</row>
    <row r="20" spans="2:20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</row>
    <row r="21" spans="2:20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</row>
    <row r="22" spans="2:20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</row>
    <row r="23" spans="2:20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</row>
    <row r="24" spans="2:20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</row>
    <row r="25" spans="2:20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</row>
    <row r="26" spans="2:20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</row>
    <row r="27" spans="2:20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</row>
    <row r="28" spans="2:20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</row>
    <row r="29" spans="2:20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</row>
    <row r="30" spans="2:20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</row>
    <row r="31" spans="2:20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</row>
    <row r="32" spans="2:20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</row>
    <row r="33" spans="2:20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</row>
    <row r="34" spans="2:20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</row>
    <row r="35" spans="2:20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</row>
    <row r="36" spans="2:20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</row>
    <row r="37" spans="2:20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</row>
    <row r="38" spans="2:20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</row>
    <row r="39" spans="2:20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</row>
    <row r="40" spans="2:20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</row>
    <row r="41" spans="2:20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</row>
    <row r="42" spans="2:20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</row>
    <row r="43" spans="2:20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</row>
    <row r="44" spans="2:20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</row>
    <row r="45" spans="2:20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</row>
    <row r="46" spans="2:20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</row>
    <row r="47" spans="2:20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</row>
    <row r="48" spans="2:20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</row>
    <row r="49" spans="2:20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</row>
    <row r="50" spans="2:20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</row>
    <row r="51" spans="2:20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</row>
    <row r="52" spans="2:20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</row>
    <row r="53" spans="2:20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</row>
    <row r="54" spans="2:20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</row>
    <row r="55" spans="2:20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</row>
    <row r="56" spans="2:20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</row>
    <row r="57" spans="2:20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</row>
    <row r="58" spans="2:20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</row>
    <row r="59" spans="2:20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</row>
    <row r="60" spans="2:20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</row>
    <row r="61" spans="2:20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</row>
    <row r="62" spans="2:20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</row>
    <row r="63" spans="2:20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</row>
    <row r="64" spans="2:20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</row>
    <row r="65" spans="2:20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</row>
    <row r="66" spans="2:20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</row>
    <row r="67" spans="2:20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</row>
    <row r="68" spans="2:20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</row>
    <row r="69" spans="2:20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</row>
    <row r="70" spans="2:20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</row>
    <row r="71" spans="2:20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</row>
    <row r="72" spans="2:20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</row>
    <row r="73" spans="2:20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</row>
    <row r="74" spans="2:20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</row>
    <row r="75" spans="2:20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</row>
    <row r="76" spans="2:20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</row>
    <row r="77" spans="2:20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</row>
    <row r="78" spans="2:20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</row>
    <row r="79" spans="2:20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</row>
    <row r="80" spans="2:20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</row>
    <row r="81" spans="2:20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</row>
    <row r="82" spans="2:20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</row>
    <row r="83" spans="2:20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</row>
    <row r="84" spans="2:20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</row>
    <row r="85" spans="2:20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</row>
    <row r="86" spans="2:20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</row>
    <row r="87" spans="2:20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</row>
    <row r="88" spans="2:20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</row>
    <row r="89" spans="2:20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</row>
    <row r="90" spans="2:20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</row>
    <row r="91" spans="2:20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</row>
    <row r="92" spans="2:20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</row>
    <row r="93" spans="2:20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</row>
    <row r="94" spans="2:20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</row>
    <row r="95" spans="2:20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</row>
    <row r="96" spans="2:20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</row>
    <row r="97" spans="2:20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</row>
    <row r="98" spans="2:20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</row>
    <row r="99" spans="2:20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</row>
    <row r="100" spans="2:20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</row>
    <row r="101" spans="2:20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</row>
    <row r="102" spans="2:20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</row>
    <row r="103" spans="2:20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</row>
    <row r="104" spans="2:20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</row>
    <row r="105" spans="2:20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</row>
    <row r="106" spans="2:20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</row>
    <row r="107" spans="2:20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</row>
    <row r="108" spans="2:20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</row>
    <row r="109" spans="2:20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</row>
    <row r="110" spans="2:20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5"/>
      <c r="C697" s="1"/>
      <c r="D697" s="1"/>
      <c r="E697" s="1"/>
      <c r="F697" s="1"/>
      <c r="G697" s="1"/>
    </row>
    <row r="698" spans="2:7">
      <c r="B698" s="45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30"/>
  <sheetViews>
    <sheetView rightToLeft="1" zoomScale="80" zoomScaleNormal="80" workbookViewId="0">
      <selection activeCell="C24" sqref="C24"/>
    </sheetView>
  </sheetViews>
  <sheetFormatPr defaultColWidth="9.140625" defaultRowHeight="18"/>
  <cols>
    <col min="1" max="1" width="6.28515625" style="1" customWidth="1"/>
    <col min="2" max="2" width="46" style="2" bestFit="1" customWidth="1"/>
    <col min="3" max="3" width="41.710937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35.7109375" style="1" bestFit="1" customWidth="1"/>
    <col min="8" max="8" width="8.710937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7.42578125" style="1" bestFit="1" customWidth="1"/>
    <col min="14" max="14" width="10" style="1" bestFit="1" customWidth="1"/>
    <col min="15" max="15" width="11.42578125" style="1" bestFit="1" customWidth="1"/>
    <col min="16" max="16" width="13" style="1" bestFit="1" customWidth="1"/>
    <col min="17" max="17" width="8.85546875" style="1" bestFit="1" customWidth="1"/>
    <col min="18" max="18" width="9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6.7109375" style="1" customWidth="1"/>
    <col min="24" max="24" width="7.7109375" style="1" customWidth="1"/>
    <col min="25" max="25" width="7.140625" style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2:66">
      <c r="B1" s="58" t="s">
        <v>177</v>
      </c>
      <c r="C1" s="80" t="s" vm="1">
        <v>248</v>
      </c>
    </row>
    <row r="2" spans="2:66">
      <c r="B2" s="58" t="s">
        <v>176</v>
      </c>
      <c r="C2" s="80" t="s">
        <v>249</v>
      </c>
    </row>
    <row r="3" spans="2:66">
      <c r="B3" s="58" t="s">
        <v>178</v>
      </c>
      <c r="C3" s="80" t="s">
        <v>250</v>
      </c>
    </row>
    <row r="4" spans="2:66">
      <c r="B4" s="58" t="s">
        <v>179</v>
      </c>
      <c r="C4" s="80">
        <v>2148</v>
      </c>
    </row>
    <row r="6" spans="2:66" ht="26.25" customHeight="1">
      <c r="B6" s="153" t="s">
        <v>207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5"/>
    </row>
    <row r="7" spans="2:66" ht="26.25" customHeight="1">
      <c r="B7" s="153" t="s">
        <v>84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5"/>
      <c r="BN7" s="3"/>
    </row>
    <row r="8" spans="2:66" s="3" customFormat="1" ht="78.75">
      <c r="B8" s="23" t="s">
        <v>112</v>
      </c>
      <c r="C8" s="31" t="s">
        <v>42</v>
      </c>
      <c r="D8" s="31" t="s">
        <v>117</v>
      </c>
      <c r="E8" s="31" t="s">
        <v>223</v>
      </c>
      <c r="F8" s="31" t="s">
        <v>114</v>
      </c>
      <c r="G8" s="31" t="s">
        <v>59</v>
      </c>
      <c r="H8" s="31" t="s">
        <v>15</v>
      </c>
      <c r="I8" s="31" t="s">
        <v>60</v>
      </c>
      <c r="J8" s="31" t="s">
        <v>98</v>
      </c>
      <c r="K8" s="31" t="s">
        <v>18</v>
      </c>
      <c r="L8" s="31" t="s">
        <v>97</v>
      </c>
      <c r="M8" s="31" t="s">
        <v>17</v>
      </c>
      <c r="N8" s="31" t="s">
        <v>19</v>
      </c>
      <c r="O8" s="14" t="s">
        <v>231</v>
      </c>
      <c r="P8" s="31" t="s">
        <v>230</v>
      </c>
      <c r="Q8" s="31" t="s">
        <v>246</v>
      </c>
      <c r="R8" s="31" t="s">
        <v>56</v>
      </c>
      <c r="S8" s="14" t="s">
        <v>55</v>
      </c>
      <c r="T8" s="31" t="s">
        <v>180</v>
      </c>
      <c r="U8" s="15" t="s">
        <v>182</v>
      </c>
      <c r="V8" s="1"/>
      <c r="W8" s="1"/>
      <c r="BJ8" s="1"/>
      <c r="BK8" s="1"/>
    </row>
    <row r="9" spans="2:66" s="3" customFormat="1" ht="20.2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238</v>
      </c>
      <c r="P9" s="33"/>
      <c r="Q9" s="17" t="s">
        <v>234</v>
      </c>
      <c r="R9" s="33" t="s">
        <v>234</v>
      </c>
      <c r="S9" s="17" t="s">
        <v>20</v>
      </c>
      <c r="T9" s="33" t="s">
        <v>234</v>
      </c>
      <c r="U9" s="18" t="s">
        <v>20</v>
      </c>
      <c r="BI9" s="1"/>
      <c r="BJ9" s="1"/>
      <c r="BK9" s="1"/>
      <c r="BN9" s="4"/>
    </row>
    <row r="10" spans="2:66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4" t="s">
        <v>110</v>
      </c>
      <c r="R10" s="20" t="s">
        <v>111</v>
      </c>
      <c r="S10" s="20" t="s">
        <v>183</v>
      </c>
      <c r="T10" s="21" t="s">
        <v>224</v>
      </c>
      <c r="U10" s="21" t="s">
        <v>240</v>
      </c>
      <c r="V10" s="5"/>
      <c r="BI10" s="1"/>
      <c r="BJ10" s="3"/>
      <c r="BK10" s="1"/>
    </row>
    <row r="11" spans="2:66" s="128" customFormat="1" ht="18" customHeight="1">
      <c r="B11" s="81" t="s">
        <v>33</v>
      </c>
      <c r="C11" s="82"/>
      <c r="D11" s="82"/>
      <c r="E11" s="82"/>
      <c r="F11" s="82"/>
      <c r="G11" s="82"/>
      <c r="H11" s="82"/>
      <c r="I11" s="82"/>
      <c r="J11" s="82"/>
      <c r="K11" s="90">
        <v>4.5520484265987431</v>
      </c>
      <c r="L11" s="82"/>
      <c r="M11" s="82"/>
      <c r="N11" s="105">
        <v>1.9930387619042839E-2</v>
      </c>
      <c r="O11" s="90"/>
      <c r="P11" s="92"/>
      <c r="Q11" s="90">
        <v>17.165592274999998</v>
      </c>
      <c r="R11" s="90">
        <v>1888.9160726690009</v>
      </c>
      <c r="S11" s="82"/>
      <c r="T11" s="91">
        <v>1</v>
      </c>
      <c r="U11" s="91">
        <f>R11/'סכום נכסי הקרן'!$C$42</f>
        <v>0.45378735446521806</v>
      </c>
      <c r="V11" s="131"/>
      <c r="BI11" s="130"/>
      <c r="BJ11" s="132"/>
      <c r="BK11" s="130"/>
      <c r="BN11" s="130"/>
    </row>
    <row r="12" spans="2:66" s="130" customFormat="1">
      <c r="B12" s="83" t="s">
        <v>228</v>
      </c>
      <c r="C12" s="84"/>
      <c r="D12" s="84"/>
      <c r="E12" s="84"/>
      <c r="F12" s="84"/>
      <c r="G12" s="84"/>
      <c r="H12" s="84"/>
      <c r="I12" s="84"/>
      <c r="J12" s="84"/>
      <c r="K12" s="93">
        <v>4.4290651994682264</v>
      </c>
      <c r="L12" s="84"/>
      <c r="M12" s="84"/>
      <c r="N12" s="106">
        <v>1.6650072064363343E-2</v>
      </c>
      <c r="O12" s="93"/>
      <c r="P12" s="95"/>
      <c r="Q12" s="93">
        <v>17.165592275000002</v>
      </c>
      <c r="R12" s="93">
        <v>1612.5896767589993</v>
      </c>
      <c r="S12" s="84"/>
      <c r="T12" s="94">
        <v>0.85371166040238211</v>
      </c>
      <c r="U12" s="94">
        <f>R12/'סכום נכסי הקרן'!$C$42</f>
        <v>0.38740355585010561</v>
      </c>
      <c r="BJ12" s="132"/>
    </row>
    <row r="13" spans="2:66" s="130" customFormat="1" ht="20.25">
      <c r="B13" s="104" t="s">
        <v>32</v>
      </c>
      <c r="C13" s="84"/>
      <c r="D13" s="84"/>
      <c r="E13" s="84"/>
      <c r="F13" s="84"/>
      <c r="G13" s="84"/>
      <c r="H13" s="84"/>
      <c r="I13" s="84"/>
      <c r="J13" s="84"/>
      <c r="K13" s="93">
        <v>4.4588061711234666</v>
      </c>
      <c r="L13" s="84"/>
      <c r="M13" s="84"/>
      <c r="N13" s="106">
        <v>1.2976970938038346E-2</v>
      </c>
      <c r="O13" s="93"/>
      <c r="P13" s="95"/>
      <c r="Q13" s="93">
        <v>16.508505227000001</v>
      </c>
      <c r="R13" s="93">
        <v>1237.6983366080001</v>
      </c>
      <c r="S13" s="84"/>
      <c r="T13" s="94">
        <v>0.65524263068986277</v>
      </c>
      <c r="U13" s="94">
        <f>R13/'סכום נכסי הקרן'!$C$42</f>
        <v>0.29734081991358274</v>
      </c>
      <c r="BJ13" s="128"/>
    </row>
    <row r="14" spans="2:66" s="130" customFormat="1">
      <c r="B14" s="89" t="s">
        <v>336</v>
      </c>
      <c r="C14" s="86" t="s">
        <v>337</v>
      </c>
      <c r="D14" s="99" t="s">
        <v>118</v>
      </c>
      <c r="E14" s="99" t="s">
        <v>338</v>
      </c>
      <c r="F14" s="86" t="s">
        <v>339</v>
      </c>
      <c r="G14" s="99" t="s">
        <v>340</v>
      </c>
      <c r="H14" s="86" t="s">
        <v>341</v>
      </c>
      <c r="I14" s="86" t="s">
        <v>342</v>
      </c>
      <c r="J14" s="86"/>
      <c r="K14" s="96">
        <v>3.299999999926662</v>
      </c>
      <c r="L14" s="99" t="s">
        <v>162</v>
      </c>
      <c r="M14" s="100">
        <v>6.1999999999999998E-3</v>
      </c>
      <c r="N14" s="100">
        <v>-1.1000000001635999E-3</v>
      </c>
      <c r="O14" s="96">
        <v>16829.178214</v>
      </c>
      <c r="P14" s="98">
        <v>105.33</v>
      </c>
      <c r="Q14" s="86"/>
      <c r="R14" s="96">
        <v>17.726174460999999</v>
      </c>
      <c r="S14" s="97">
        <v>3.5702162417767517E-6</v>
      </c>
      <c r="T14" s="97">
        <v>9.3843102493978287E-3</v>
      </c>
      <c r="U14" s="97">
        <f>R14/'סכום נכסי הקרן'!$C$42</f>
        <v>4.2584813215550714E-3</v>
      </c>
    </row>
    <row r="15" spans="2:66" s="130" customFormat="1">
      <c r="B15" s="89" t="s">
        <v>343</v>
      </c>
      <c r="C15" s="86" t="s">
        <v>344</v>
      </c>
      <c r="D15" s="99" t="s">
        <v>118</v>
      </c>
      <c r="E15" s="99" t="s">
        <v>338</v>
      </c>
      <c r="F15" s="86" t="s">
        <v>345</v>
      </c>
      <c r="G15" s="99" t="s">
        <v>346</v>
      </c>
      <c r="H15" s="86" t="s">
        <v>341</v>
      </c>
      <c r="I15" s="86" t="s">
        <v>158</v>
      </c>
      <c r="J15" s="86"/>
      <c r="K15" s="96">
        <v>1</v>
      </c>
      <c r="L15" s="99" t="s">
        <v>162</v>
      </c>
      <c r="M15" s="100">
        <v>5.8999999999999999E-3</v>
      </c>
      <c r="N15" s="100">
        <v>-1.5999999999149336E-3</v>
      </c>
      <c r="O15" s="96">
        <v>18359.033468000001</v>
      </c>
      <c r="P15" s="98">
        <v>102.45</v>
      </c>
      <c r="Q15" s="86"/>
      <c r="R15" s="96">
        <v>18.808829776</v>
      </c>
      <c r="S15" s="97">
        <v>3.439212091977166E-6</v>
      </c>
      <c r="T15" s="97">
        <v>9.9574724616660684E-3</v>
      </c>
      <c r="U15" s="97">
        <f>R15/'סכום נכסי הקרן'!$C$42</f>
        <v>4.5185750855397085E-3</v>
      </c>
    </row>
    <row r="16" spans="2:66" s="130" customFormat="1">
      <c r="B16" s="89" t="s">
        <v>347</v>
      </c>
      <c r="C16" s="86" t="s">
        <v>348</v>
      </c>
      <c r="D16" s="99" t="s">
        <v>118</v>
      </c>
      <c r="E16" s="99" t="s">
        <v>338</v>
      </c>
      <c r="F16" s="86" t="s">
        <v>345</v>
      </c>
      <c r="G16" s="99" t="s">
        <v>346</v>
      </c>
      <c r="H16" s="86" t="s">
        <v>341</v>
      </c>
      <c r="I16" s="86" t="s">
        <v>158</v>
      </c>
      <c r="J16" s="86"/>
      <c r="K16" s="96">
        <v>5.8899999997857817</v>
      </c>
      <c r="L16" s="99" t="s">
        <v>162</v>
      </c>
      <c r="M16" s="100">
        <v>8.3000000000000001E-3</v>
      </c>
      <c r="N16" s="100">
        <v>2.0999999995843541E-3</v>
      </c>
      <c r="O16" s="96">
        <v>5942.7431990000005</v>
      </c>
      <c r="P16" s="98">
        <v>105.26</v>
      </c>
      <c r="Q16" s="86"/>
      <c r="R16" s="96">
        <v>6.2553315060000001</v>
      </c>
      <c r="S16" s="97">
        <v>4.621214491006789E-6</v>
      </c>
      <c r="T16" s="97">
        <v>3.311598432831026E-3</v>
      </c>
      <c r="U16" s="97">
        <f>R16/'סכום נכסי הקרן'!$C$42</f>
        <v>1.5027614918855536E-3</v>
      </c>
    </row>
    <row r="17" spans="2:61" s="130" customFormat="1" ht="20.25">
      <c r="B17" s="89" t="s">
        <v>349</v>
      </c>
      <c r="C17" s="86" t="s">
        <v>350</v>
      </c>
      <c r="D17" s="99" t="s">
        <v>118</v>
      </c>
      <c r="E17" s="99" t="s">
        <v>338</v>
      </c>
      <c r="F17" s="86" t="s">
        <v>351</v>
      </c>
      <c r="G17" s="99" t="s">
        <v>346</v>
      </c>
      <c r="H17" s="86" t="s">
        <v>341</v>
      </c>
      <c r="I17" s="86" t="s">
        <v>158</v>
      </c>
      <c r="J17" s="86"/>
      <c r="K17" s="96">
        <v>1.2000000001038913</v>
      </c>
      <c r="L17" s="99" t="s">
        <v>162</v>
      </c>
      <c r="M17" s="100">
        <v>4.0999999999999995E-3</v>
      </c>
      <c r="N17" s="100">
        <v>-2.0999999995324889E-3</v>
      </c>
      <c r="O17" s="96">
        <v>1882.1745230000001</v>
      </c>
      <c r="P17" s="98">
        <v>102.28</v>
      </c>
      <c r="Q17" s="86"/>
      <c r="R17" s="96">
        <v>1.9250881289999999</v>
      </c>
      <c r="S17" s="97">
        <v>1.5267017934070156E-6</v>
      </c>
      <c r="T17" s="97">
        <v>1.0191496365849059E-3</v>
      </c>
      <c r="U17" s="97">
        <f>R17/'סכום נכסי הקרן'!$C$42</f>
        <v>4.6247721739005288E-4</v>
      </c>
      <c r="BI17" s="128"/>
    </row>
    <row r="18" spans="2:61" s="130" customFormat="1">
      <c r="B18" s="89" t="s">
        <v>352</v>
      </c>
      <c r="C18" s="86" t="s">
        <v>353</v>
      </c>
      <c r="D18" s="99" t="s">
        <v>118</v>
      </c>
      <c r="E18" s="99" t="s">
        <v>338</v>
      </c>
      <c r="F18" s="86" t="s">
        <v>351</v>
      </c>
      <c r="G18" s="99" t="s">
        <v>346</v>
      </c>
      <c r="H18" s="86" t="s">
        <v>341</v>
      </c>
      <c r="I18" s="86" t="s">
        <v>158</v>
      </c>
      <c r="J18" s="86"/>
      <c r="K18" s="96">
        <v>0.58999999997433339</v>
      </c>
      <c r="L18" s="99" t="s">
        <v>162</v>
      </c>
      <c r="M18" s="100">
        <v>6.4000000000000003E-3</v>
      </c>
      <c r="N18" s="100">
        <v>6.7999999994866681E-3</v>
      </c>
      <c r="O18" s="96">
        <v>13021.512331</v>
      </c>
      <c r="P18" s="98">
        <v>101.73</v>
      </c>
      <c r="Q18" s="86"/>
      <c r="R18" s="96">
        <v>13.246783726</v>
      </c>
      <c r="S18" s="97">
        <v>4.1336887716084754E-6</v>
      </c>
      <c r="T18" s="97">
        <v>7.0129022234865935E-3</v>
      </c>
      <c r="U18" s="97">
        <f>R18/'סכום נכסי הקרן'!$C$42</f>
        <v>3.1823663471192269E-3</v>
      </c>
    </row>
    <row r="19" spans="2:61" s="130" customFormat="1">
      <c r="B19" s="89" t="s">
        <v>354</v>
      </c>
      <c r="C19" s="86" t="s">
        <v>355</v>
      </c>
      <c r="D19" s="99" t="s">
        <v>118</v>
      </c>
      <c r="E19" s="99" t="s">
        <v>338</v>
      </c>
      <c r="F19" s="86" t="s">
        <v>351</v>
      </c>
      <c r="G19" s="99" t="s">
        <v>346</v>
      </c>
      <c r="H19" s="86" t="s">
        <v>341</v>
      </c>
      <c r="I19" s="86" t="s">
        <v>158</v>
      </c>
      <c r="J19" s="86"/>
      <c r="K19" s="96">
        <v>1.9800000000890274</v>
      </c>
      <c r="L19" s="99" t="s">
        <v>162</v>
      </c>
      <c r="M19" s="100">
        <v>0.04</v>
      </c>
      <c r="N19" s="100">
        <v>-2.9000000000741892E-3</v>
      </c>
      <c r="O19" s="96">
        <v>9290.3208300000006</v>
      </c>
      <c r="P19" s="98">
        <v>116.07</v>
      </c>
      <c r="Q19" s="86"/>
      <c r="R19" s="96">
        <v>10.783275847999997</v>
      </c>
      <c r="S19" s="97">
        <v>4.4844035176975771E-6</v>
      </c>
      <c r="T19" s="97">
        <v>5.708710939583167E-3</v>
      </c>
      <c r="U19" s="97">
        <f>R19/'סכום נכסי הקרן'!$C$42</f>
        <v>2.5905408346800947E-3</v>
      </c>
      <c r="BI19" s="132"/>
    </row>
    <row r="20" spans="2:61" s="130" customFormat="1">
      <c r="B20" s="89" t="s">
        <v>356</v>
      </c>
      <c r="C20" s="86" t="s">
        <v>357</v>
      </c>
      <c r="D20" s="99" t="s">
        <v>118</v>
      </c>
      <c r="E20" s="99" t="s">
        <v>338</v>
      </c>
      <c r="F20" s="86" t="s">
        <v>351</v>
      </c>
      <c r="G20" s="99" t="s">
        <v>346</v>
      </c>
      <c r="H20" s="86" t="s">
        <v>341</v>
      </c>
      <c r="I20" s="86" t="s">
        <v>158</v>
      </c>
      <c r="J20" s="86"/>
      <c r="K20" s="96">
        <v>3.1800000000214452</v>
      </c>
      <c r="L20" s="99" t="s">
        <v>162</v>
      </c>
      <c r="M20" s="100">
        <v>9.8999999999999991E-3</v>
      </c>
      <c r="N20" s="100">
        <v>-2.499999999617039E-3</v>
      </c>
      <c r="O20" s="96">
        <v>12167.892138999998</v>
      </c>
      <c r="P20" s="98">
        <v>107.3</v>
      </c>
      <c r="Q20" s="86"/>
      <c r="R20" s="96">
        <v>13.056148854000002</v>
      </c>
      <c r="S20" s="97">
        <v>4.0372929123778893E-6</v>
      </c>
      <c r="T20" s="97">
        <v>6.9119793319096087E-3</v>
      </c>
      <c r="U20" s="97">
        <f>R20/'סכום נכסי הקרן'!$C$42</f>
        <v>3.1365688151455268E-3</v>
      </c>
    </row>
    <row r="21" spans="2:61" s="130" customFormat="1">
      <c r="B21" s="89" t="s">
        <v>358</v>
      </c>
      <c r="C21" s="86" t="s">
        <v>359</v>
      </c>
      <c r="D21" s="99" t="s">
        <v>118</v>
      </c>
      <c r="E21" s="99" t="s">
        <v>338</v>
      </c>
      <c r="F21" s="86" t="s">
        <v>351</v>
      </c>
      <c r="G21" s="99" t="s">
        <v>346</v>
      </c>
      <c r="H21" s="86" t="s">
        <v>341</v>
      </c>
      <c r="I21" s="86" t="s">
        <v>158</v>
      </c>
      <c r="J21" s="86"/>
      <c r="K21" s="96">
        <v>5.1299999998612353</v>
      </c>
      <c r="L21" s="99" t="s">
        <v>162</v>
      </c>
      <c r="M21" s="100">
        <v>8.6E-3</v>
      </c>
      <c r="N21" s="100">
        <v>1.4000000004016902E-3</v>
      </c>
      <c r="O21" s="96">
        <v>10235.210238</v>
      </c>
      <c r="P21" s="98">
        <v>107.02</v>
      </c>
      <c r="Q21" s="86"/>
      <c r="R21" s="96">
        <v>10.953722003999999</v>
      </c>
      <c r="S21" s="97">
        <v>4.0918728471134194E-6</v>
      </c>
      <c r="T21" s="97">
        <v>5.7989458412107259E-3</v>
      </c>
      <c r="U21" s="97">
        <f>R21/'סכום נכסי הקרן'!$C$42</f>
        <v>2.6314882919700939E-3</v>
      </c>
    </row>
    <row r="22" spans="2:61" s="130" customFormat="1">
      <c r="B22" s="89" t="s">
        <v>360</v>
      </c>
      <c r="C22" s="86" t="s">
        <v>361</v>
      </c>
      <c r="D22" s="99" t="s">
        <v>118</v>
      </c>
      <c r="E22" s="99" t="s">
        <v>338</v>
      </c>
      <c r="F22" s="86" t="s">
        <v>351</v>
      </c>
      <c r="G22" s="99" t="s">
        <v>346</v>
      </c>
      <c r="H22" s="86" t="s">
        <v>341</v>
      </c>
      <c r="I22" s="86" t="s">
        <v>158</v>
      </c>
      <c r="J22" s="86"/>
      <c r="K22" s="96">
        <v>7.8399999980018533</v>
      </c>
      <c r="L22" s="99" t="s">
        <v>162</v>
      </c>
      <c r="M22" s="100">
        <v>1.2199999999999999E-2</v>
      </c>
      <c r="N22" s="100">
        <v>6.0000000095149879E-3</v>
      </c>
      <c r="O22" s="96">
        <v>387.42</v>
      </c>
      <c r="P22" s="98">
        <v>108.51</v>
      </c>
      <c r="Q22" s="86"/>
      <c r="R22" s="96">
        <v>0.42038945099999997</v>
      </c>
      <c r="S22" s="97">
        <v>4.8330355984471217E-7</v>
      </c>
      <c r="T22" s="97">
        <v>2.2255591822351219E-4</v>
      </c>
      <c r="U22" s="97">
        <f>R22/'סכום נכסי הקרן'!$C$42</f>
        <v>1.0099306135122502E-4</v>
      </c>
    </row>
    <row r="23" spans="2:61" s="130" customFormat="1">
      <c r="B23" s="89" t="s">
        <v>362</v>
      </c>
      <c r="C23" s="86" t="s">
        <v>363</v>
      </c>
      <c r="D23" s="99" t="s">
        <v>118</v>
      </c>
      <c r="E23" s="99" t="s">
        <v>338</v>
      </c>
      <c r="F23" s="86" t="s">
        <v>351</v>
      </c>
      <c r="G23" s="99" t="s">
        <v>346</v>
      </c>
      <c r="H23" s="86" t="s">
        <v>341</v>
      </c>
      <c r="I23" s="86" t="s">
        <v>158</v>
      </c>
      <c r="J23" s="86"/>
      <c r="K23" s="96">
        <v>6.899999999785714</v>
      </c>
      <c r="L23" s="99" t="s">
        <v>162</v>
      </c>
      <c r="M23" s="100">
        <v>3.8E-3</v>
      </c>
      <c r="N23" s="100">
        <v>4.5999999993571426E-3</v>
      </c>
      <c r="O23" s="96">
        <v>9381.1815900000001</v>
      </c>
      <c r="P23" s="98">
        <v>99.49</v>
      </c>
      <c r="Q23" s="86"/>
      <c r="R23" s="96">
        <v>9.333337460000001</v>
      </c>
      <c r="S23" s="97">
        <v>3.1270605299999999E-6</v>
      </c>
      <c r="T23" s="97">
        <v>4.9411075457747476E-3</v>
      </c>
      <c r="U23" s="97">
        <f>R23/'סכום נכסי הקרן'!$C$42</f>
        <v>2.2422121213252488E-3</v>
      </c>
    </row>
    <row r="24" spans="2:61" s="130" customFormat="1">
      <c r="B24" s="89" t="s">
        <v>364</v>
      </c>
      <c r="C24" s="86" t="s">
        <v>365</v>
      </c>
      <c r="D24" s="99" t="s">
        <v>118</v>
      </c>
      <c r="E24" s="99" t="s">
        <v>338</v>
      </c>
      <c r="F24" s="86" t="s">
        <v>351</v>
      </c>
      <c r="G24" s="99" t="s">
        <v>346</v>
      </c>
      <c r="H24" s="86" t="s">
        <v>341</v>
      </c>
      <c r="I24" s="86" t="s">
        <v>158</v>
      </c>
      <c r="J24" s="86"/>
      <c r="K24" s="96">
        <v>10.649999999204082</v>
      </c>
      <c r="L24" s="99" t="s">
        <v>162</v>
      </c>
      <c r="M24" s="100">
        <v>5.6999999999999993E-3</v>
      </c>
      <c r="N24" s="100">
        <v>5.5000000002623905E-3</v>
      </c>
      <c r="O24" s="96">
        <v>5591.4233429999995</v>
      </c>
      <c r="P24" s="98">
        <v>102.24</v>
      </c>
      <c r="Q24" s="86"/>
      <c r="R24" s="96">
        <v>5.7166711269999997</v>
      </c>
      <c r="S24" s="97">
        <v>7.9658188714780878E-6</v>
      </c>
      <c r="T24" s="97">
        <v>3.0264293949928949E-3</v>
      </c>
      <c r="U24" s="97">
        <f>R24/'סכום נכסי הקרן'!$C$42</f>
        <v>1.3733553886295963E-3</v>
      </c>
    </row>
    <row r="25" spans="2:61" s="130" customFormat="1">
      <c r="B25" s="89" t="s">
        <v>366</v>
      </c>
      <c r="C25" s="86" t="s">
        <v>367</v>
      </c>
      <c r="D25" s="99" t="s">
        <v>118</v>
      </c>
      <c r="E25" s="99" t="s">
        <v>338</v>
      </c>
      <c r="F25" s="86" t="s">
        <v>368</v>
      </c>
      <c r="G25" s="99" t="s">
        <v>369</v>
      </c>
      <c r="H25" s="86" t="s">
        <v>341</v>
      </c>
      <c r="I25" s="86" t="s">
        <v>342</v>
      </c>
      <c r="J25" s="86"/>
      <c r="K25" s="96">
        <v>15.020000000511383</v>
      </c>
      <c r="L25" s="99" t="s">
        <v>162</v>
      </c>
      <c r="M25" s="100">
        <v>2.07E-2</v>
      </c>
      <c r="N25" s="100">
        <v>1.9700000000077478E-2</v>
      </c>
      <c r="O25" s="96">
        <v>6352.0894989999997</v>
      </c>
      <c r="P25" s="98">
        <v>101.59</v>
      </c>
      <c r="Q25" s="86"/>
      <c r="R25" s="96">
        <v>6.4530878349999998</v>
      </c>
      <c r="S25" s="97">
        <v>9.4807305955223879E-6</v>
      </c>
      <c r="T25" s="97">
        <v>3.4162914532681779E-3</v>
      </c>
      <c r="U25" s="97">
        <f>R25/'סכום נכסי הקרן'!$C$42</f>
        <v>1.5502698606607015E-3</v>
      </c>
    </row>
    <row r="26" spans="2:61" s="130" customFormat="1">
      <c r="B26" s="89" t="s">
        <v>370</v>
      </c>
      <c r="C26" s="86" t="s">
        <v>371</v>
      </c>
      <c r="D26" s="99" t="s">
        <v>118</v>
      </c>
      <c r="E26" s="99" t="s">
        <v>338</v>
      </c>
      <c r="F26" s="86" t="s">
        <v>372</v>
      </c>
      <c r="G26" s="99" t="s">
        <v>346</v>
      </c>
      <c r="H26" s="86" t="s">
        <v>341</v>
      </c>
      <c r="I26" s="86" t="s">
        <v>158</v>
      </c>
      <c r="J26" s="86"/>
      <c r="K26" s="96">
        <v>2.899999999990035</v>
      </c>
      <c r="L26" s="99" t="s">
        <v>162</v>
      </c>
      <c r="M26" s="100">
        <v>0.05</v>
      </c>
      <c r="N26" s="100">
        <v>-2.9999999998007025E-3</v>
      </c>
      <c r="O26" s="96">
        <v>16155.960080999999</v>
      </c>
      <c r="P26" s="98">
        <v>124.23</v>
      </c>
      <c r="Q26" s="86"/>
      <c r="R26" s="96">
        <v>20.070549308</v>
      </c>
      <c r="S26" s="97">
        <v>5.1262610093834669E-6</v>
      </c>
      <c r="T26" s="97">
        <v>1.0625432012784302E-2</v>
      </c>
      <c r="U26" s="97">
        <f>R26/'סכום נכסי הקרן'!$C$42</f>
        <v>4.8216866831314259E-3</v>
      </c>
    </row>
    <row r="27" spans="2:61" s="130" customFormat="1">
      <c r="B27" s="89" t="s">
        <v>373</v>
      </c>
      <c r="C27" s="86" t="s">
        <v>374</v>
      </c>
      <c r="D27" s="99" t="s">
        <v>118</v>
      </c>
      <c r="E27" s="99" t="s">
        <v>338</v>
      </c>
      <c r="F27" s="86" t="s">
        <v>372</v>
      </c>
      <c r="G27" s="99" t="s">
        <v>346</v>
      </c>
      <c r="H27" s="86" t="s">
        <v>341</v>
      </c>
      <c r="I27" s="86" t="s">
        <v>158</v>
      </c>
      <c r="J27" s="86"/>
      <c r="K27" s="96">
        <v>0.71000000000000008</v>
      </c>
      <c r="L27" s="99" t="s">
        <v>162</v>
      </c>
      <c r="M27" s="100">
        <v>1.6E-2</v>
      </c>
      <c r="N27" s="100">
        <v>-1.1000000000000001E-3</v>
      </c>
      <c r="O27" s="96">
        <v>885.89073199999996</v>
      </c>
      <c r="P27" s="98">
        <v>103.7</v>
      </c>
      <c r="Q27" s="86"/>
      <c r="R27" s="96">
        <v>0.91866869999999989</v>
      </c>
      <c r="S27" s="97">
        <v>4.2201150351465039E-7</v>
      </c>
      <c r="T27" s="97">
        <v>4.8634701842625503E-4</v>
      </c>
      <c r="U27" s="97">
        <f>R27/'סכום נכסי הקרן'!$C$42</f>
        <v>2.2069812684369694E-4</v>
      </c>
    </row>
    <row r="28" spans="2:61" s="130" customFormat="1">
      <c r="B28" s="89" t="s">
        <v>375</v>
      </c>
      <c r="C28" s="86" t="s">
        <v>376</v>
      </c>
      <c r="D28" s="99" t="s">
        <v>118</v>
      </c>
      <c r="E28" s="99" t="s">
        <v>338</v>
      </c>
      <c r="F28" s="86" t="s">
        <v>372</v>
      </c>
      <c r="G28" s="99" t="s">
        <v>346</v>
      </c>
      <c r="H28" s="86" t="s">
        <v>341</v>
      </c>
      <c r="I28" s="86" t="s">
        <v>158</v>
      </c>
      <c r="J28" s="86"/>
      <c r="K28" s="96">
        <v>2.2300000001103633</v>
      </c>
      <c r="L28" s="99" t="s">
        <v>162</v>
      </c>
      <c r="M28" s="100">
        <v>6.9999999999999993E-3</v>
      </c>
      <c r="N28" s="100">
        <v>-2.9999999994191427E-3</v>
      </c>
      <c r="O28" s="96">
        <v>6518.7093510000004</v>
      </c>
      <c r="P28" s="98">
        <v>105.64</v>
      </c>
      <c r="Q28" s="86"/>
      <c r="R28" s="96">
        <v>6.8863646879999987</v>
      </c>
      <c r="S28" s="97">
        <v>2.292588383636866E-6</v>
      </c>
      <c r="T28" s="97">
        <v>3.6456700155394952E-3</v>
      </c>
      <c r="U28" s="97">
        <f>R28/'סכום נכסי הקרן'!$C$42</f>
        <v>1.654358951604838E-3</v>
      </c>
    </row>
    <row r="29" spans="2:61" s="130" customFormat="1">
      <c r="B29" s="89" t="s">
        <v>377</v>
      </c>
      <c r="C29" s="86" t="s">
        <v>378</v>
      </c>
      <c r="D29" s="99" t="s">
        <v>118</v>
      </c>
      <c r="E29" s="99" t="s">
        <v>338</v>
      </c>
      <c r="F29" s="86" t="s">
        <v>372</v>
      </c>
      <c r="G29" s="99" t="s">
        <v>346</v>
      </c>
      <c r="H29" s="86" t="s">
        <v>341</v>
      </c>
      <c r="I29" s="86" t="s">
        <v>158</v>
      </c>
      <c r="J29" s="86"/>
      <c r="K29" s="96">
        <v>4.7899999999531842</v>
      </c>
      <c r="L29" s="99" t="s">
        <v>162</v>
      </c>
      <c r="M29" s="100">
        <v>6.0000000000000001E-3</v>
      </c>
      <c r="N29" s="100">
        <v>6.0000000124840757E-4</v>
      </c>
      <c r="O29" s="96">
        <v>1218.62961</v>
      </c>
      <c r="P29" s="98">
        <v>105.17</v>
      </c>
      <c r="Q29" s="86"/>
      <c r="R29" s="96">
        <v>1.2816327140000001</v>
      </c>
      <c r="S29" s="97">
        <v>6.0878805113875221E-7</v>
      </c>
      <c r="T29" s="97">
        <v>6.7850167222574293E-4</v>
      </c>
      <c r="U29" s="97">
        <f>R29/'סכום נכסי הקרן'!$C$42</f>
        <v>3.0789547883954644E-4</v>
      </c>
    </row>
    <row r="30" spans="2:61" s="130" customFormat="1">
      <c r="B30" s="89" t="s">
        <v>379</v>
      </c>
      <c r="C30" s="86" t="s">
        <v>380</v>
      </c>
      <c r="D30" s="99" t="s">
        <v>118</v>
      </c>
      <c r="E30" s="99" t="s">
        <v>338</v>
      </c>
      <c r="F30" s="86" t="s">
        <v>372</v>
      </c>
      <c r="G30" s="99" t="s">
        <v>346</v>
      </c>
      <c r="H30" s="86" t="s">
        <v>341</v>
      </c>
      <c r="I30" s="86" t="s">
        <v>158</v>
      </c>
      <c r="J30" s="86"/>
      <c r="K30" s="96">
        <v>5.7199999999553155</v>
      </c>
      <c r="L30" s="99" t="s">
        <v>162</v>
      </c>
      <c r="M30" s="100">
        <v>1.7500000000000002E-2</v>
      </c>
      <c r="N30" s="100">
        <v>2.1999999999022537E-3</v>
      </c>
      <c r="O30" s="96">
        <v>12909.256184</v>
      </c>
      <c r="P30" s="98">
        <v>110.95</v>
      </c>
      <c r="Q30" s="86"/>
      <c r="R30" s="96">
        <v>14.322820337000001</v>
      </c>
      <c r="S30" s="97">
        <v>2.984304378672946E-6</v>
      </c>
      <c r="T30" s="97">
        <v>7.5825604664171977E-3</v>
      </c>
      <c r="U30" s="97">
        <f>R30/'סכום נכסי הקרן'!$C$42</f>
        <v>3.4408700541280106E-3</v>
      </c>
    </row>
    <row r="31" spans="2:61" s="130" customFormat="1">
      <c r="B31" s="89" t="s">
        <v>381</v>
      </c>
      <c r="C31" s="86" t="s">
        <v>382</v>
      </c>
      <c r="D31" s="99" t="s">
        <v>118</v>
      </c>
      <c r="E31" s="99" t="s">
        <v>338</v>
      </c>
      <c r="F31" s="86" t="s">
        <v>383</v>
      </c>
      <c r="G31" s="99" t="s">
        <v>346</v>
      </c>
      <c r="H31" s="86" t="s">
        <v>384</v>
      </c>
      <c r="I31" s="86" t="s">
        <v>342</v>
      </c>
      <c r="J31" s="86"/>
      <c r="K31" s="96">
        <v>1.2499999999341846</v>
      </c>
      <c r="L31" s="99" t="s">
        <v>162</v>
      </c>
      <c r="M31" s="100">
        <v>8.0000000000000002E-3</v>
      </c>
      <c r="N31" s="100">
        <v>-9.9999999973673839E-4</v>
      </c>
      <c r="O31" s="96">
        <v>3634.929525</v>
      </c>
      <c r="P31" s="98">
        <v>104.5</v>
      </c>
      <c r="Q31" s="86"/>
      <c r="R31" s="96">
        <v>3.798501361</v>
      </c>
      <c r="S31" s="97">
        <v>8.4593532807711597E-6</v>
      </c>
      <c r="T31" s="97">
        <v>2.0109423684625612E-3</v>
      </c>
      <c r="U31" s="97">
        <f>R31/'סכום נכסי הקרן'!$C$42</f>
        <v>9.125402173666455E-4</v>
      </c>
    </row>
    <row r="32" spans="2:61" s="130" customFormat="1">
      <c r="B32" s="89" t="s">
        <v>385</v>
      </c>
      <c r="C32" s="86" t="s">
        <v>386</v>
      </c>
      <c r="D32" s="99" t="s">
        <v>118</v>
      </c>
      <c r="E32" s="99" t="s">
        <v>338</v>
      </c>
      <c r="F32" s="86" t="s">
        <v>387</v>
      </c>
      <c r="G32" s="99" t="s">
        <v>388</v>
      </c>
      <c r="H32" s="86" t="s">
        <v>384</v>
      </c>
      <c r="I32" s="86" t="s">
        <v>342</v>
      </c>
      <c r="J32" s="86"/>
      <c r="K32" s="96">
        <v>1.6499999987037244</v>
      </c>
      <c r="L32" s="99" t="s">
        <v>162</v>
      </c>
      <c r="M32" s="100">
        <v>3.6400000000000002E-2</v>
      </c>
      <c r="N32" s="100">
        <v>1.3000000060492873E-3</v>
      </c>
      <c r="O32" s="96">
        <v>586.05277699999999</v>
      </c>
      <c r="P32" s="98">
        <v>118.47</v>
      </c>
      <c r="Q32" s="86"/>
      <c r="R32" s="96">
        <v>0.69429666599999995</v>
      </c>
      <c r="S32" s="97">
        <v>7.9735071700680273E-6</v>
      </c>
      <c r="T32" s="97">
        <v>3.6756353341785725E-4</v>
      </c>
      <c r="U32" s="97">
        <f>R32/'סכום נכסי הקרן'!$C$42</f>
        <v>1.6679568342757722E-4</v>
      </c>
    </row>
    <row r="33" spans="2:21" s="130" customFormat="1">
      <c r="B33" s="89" t="s">
        <v>389</v>
      </c>
      <c r="C33" s="86" t="s">
        <v>390</v>
      </c>
      <c r="D33" s="99" t="s">
        <v>118</v>
      </c>
      <c r="E33" s="99" t="s">
        <v>338</v>
      </c>
      <c r="F33" s="86" t="s">
        <v>345</v>
      </c>
      <c r="G33" s="99" t="s">
        <v>346</v>
      </c>
      <c r="H33" s="86" t="s">
        <v>384</v>
      </c>
      <c r="I33" s="86" t="s">
        <v>158</v>
      </c>
      <c r="J33" s="86"/>
      <c r="K33" s="96">
        <v>1.3300000000499403</v>
      </c>
      <c r="L33" s="99" t="s">
        <v>162</v>
      </c>
      <c r="M33" s="100">
        <v>3.4000000000000002E-2</v>
      </c>
      <c r="N33" s="100">
        <v>-4.499999999167662E-3</v>
      </c>
      <c r="O33" s="96">
        <v>5334.4936989999997</v>
      </c>
      <c r="P33" s="98">
        <v>112.61</v>
      </c>
      <c r="Q33" s="86"/>
      <c r="R33" s="96">
        <v>6.0071728899999997</v>
      </c>
      <c r="S33" s="97">
        <v>2.8515343881715572E-6</v>
      </c>
      <c r="T33" s="97">
        <v>3.1802222326966509E-3</v>
      </c>
      <c r="U33" s="97">
        <f>R33/'סכום נכסי הקרן'!$C$42</f>
        <v>1.4431446335868825E-3</v>
      </c>
    </row>
    <row r="34" spans="2:21" s="130" customFormat="1">
      <c r="B34" s="89" t="s">
        <v>391</v>
      </c>
      <c r="C34" s="86" t="s">
        <v>392</v>
      </c>
      <c r="D34" s="99" t="s">
        <v>118</v>
      </c>
      <c r="E34" s="99" t="s">
        <v>338</v>
      </c>
      <c r="F34" s="86" t="s">
        <v>351</v>
      </c>
      <c r="G34" s="99" t="s">
        <v>346</v>
      </c>
      <c r="H34" s="86" t="s">
        <v>384</v>
      </c>
      <c r="I34" s="86" t="s">
        <v>158</v>
      </c>
      <c r="J34" s="86"/>
      <c r="K34" s="96">
        <v>0.22000000010469059</v>
      </c>
      <c r="L34" s="99" t="s">
        <v>162</v>
      </c>
      <c r="M34" s="100">
        <v>0.03</v>
      </c>
      <c r="N34" s="100">
        <v>4.3999999998179298E-3</v>
      </c>
      <c r="O34" s="96">
        <v>3946.7355719999996</v>
      </c>
      <c r="P34" s="98">
        <v>111.33</v>
      </c>
      <c r="Q34" s="86"/>
      <c r="R34" s="96">
        <v>4.3939007069999994</v>
      </c>
      <c r="S34" s="97">
        <v>8.2223657749999986E-6</v>
      </c>
      <c r="T34" s="97">
        <v>2.326149250660727E-3</v>
      </c>
      <c r="U34" s="97">
        <f>R34/'סכום נכסי הקרן'!$C$42</f>
        <v>1.0555771145485807E-3</v>
      </c>
    </row>
    <row r="35" spans="2:21" s="130" customFormat="1">
      <c r="B35" s="89" t="s">
        <v>393</v>
      </c>
      <c r="C35" s="86" t="s">
        <v>394</v>
      </c>
      <c r="D35" s="99" t="s">
        <v>118</v>
      </c>
      <c r="E35" s="99" t="s">
        <v>338</v>
      </c>
      <c r="F35" s="86" t="s">
        <v>395</v>
      </c>
      <c r="G35" s="99" t="s">
        <v>396</v>
      </c>
      <c r="H35" s="86" t="s">
        <v>384</v>
      </c>
      <c r="I35" s="86" t="s">
        <v>158</v>
      </c>
      <c r="J35" s="86"/>
      <c r="K35" s="96">
        <v>6.0000000000756755</v>
      </c>
      <c r="L35" s="99" t="s">
        <v>162</v>
      </c>
      <c r="M35" s="100">
        <v>8.3000000000000001E-3</v>
      </c>
      <c r="N35" s="100">
        <v>2.1999999999924324E-3</v>
      </c>
      <c r="O35" s="96">
        <v>24885.730606000001</v>
      </c>
      <c r="P35" s="98">
        <v>106.2</v>
      </c>
      <c r="Q35" s="86"/>
      <c r="R35" s="96">
        <v>26.428645890999999</v>
      </c>
      <c r="S35" s="97">
        <v>1.6250080386725541E-5</v>
      </c>
      <c r="T35" s="97">
        <v>1.3991434703425889E-2</v>
      </c>
      <c r="U35" s="97">
        <f>R35/'סכום נכסי הקרן'!$C$42</f>
        <v>6.3491361392404777E-3</v>
      </c>
    </row>
    <row r="36" spans="2:21" s="130" customFormat="1">
      <c r="B36" s="89" t="s">
        <v>397</v>
      </c>
      <c r="C36" s="86" t="s">
        <v>398</v>
      </c>
      <c r="D36" s="99" t="s">
        <v>118</v>
      </c>
      <c r="E36" s="99" t="s">
        <v>338</v>
      </c>
      <c r="F36" s="86" t="s">
        <v>395</v>
      </c>
      <c r="G36" s="99" t="s">
        <v>396</v>
      </c>
      <c r="H36" s="86" t="s">
        <v>384</v>
      </c>
      <c r="I36" s="86" t="s">
        <v>158</v>
      </c>
      <c r="J36" s="86"/>
      <c r="K36" s="96">
        <v>9.719999999551499</v>
      </c>
      <c r="L36" s="99" t="s">
        <v>162</v>
      </c>
      <c r="M36" s="100">
        <v>1.6500000000000001E-2</v>
      </c>
      <c r="N36" s="100">
        <v>9.9000000005362507E-3</v>
      </c>
      <c r="O36" s="96">
        <v>3760.3622540000001</v>
      </c>
      <c r="P36" s="98">
        <v>109.1</v>
      </c>
      <c r="Q36" s="86"/>
      <c r="R36" s="96">
        <v>4.1025552220000003</v>
      </c>
      <c r="S36" s="97">
        <v>8.8925833398365916E-6</v>
      </c>
      <c r="T36" s="97">
        <v>2.1719097430322413E-3</v>
      </c>
      <c r="U36" s="97">
        <f>R36/'סכום נכסי הקרן'!$C$42</f>
        <v>9.8558517642783239E-4</v>
      </c>
    </row>
    <row r="37" spans="2:21" s="130" customFormat="1">
      <c r="B37" s="89" t="s">
        <v>399</v>
      </c>
      <c r="C37" s="86" t="s">
        <v>400</v>
      </c>
      <c r="D37" s="99" t="s">
        <v>118</v>
      </c>
      <c r="E37" s="99" t="s">
        <v>338</v>
      </c>
      <c r="F37" s="86" t="s">
        <v>401</v>
      </c>
      <c r="G37" s="99" t="s">
        <v>369</v>
      </c>
      <c r="H37" s="86" t="s">
        <v>384</v>
      </c>
      <c r="I37" s="86" t="s">
        <v>158</v>
      </c>
      <c r="J37" s="86"/>
      <c r="K37" s="96">
        <v>9.4999999951009411</v>
      </c>
      <c r="L37" s="99" t="s">
        <v>162</v>
      </c>
      <c r="M37" s="100">
        <v>2.6499999999999999E-2</v>
      </c>
      <c r="N37" s="100">
        <v>1.0099999992488107E-2</v>
      </c>
      <c r="O37" s="96">
        <v>515.15297699999996</v>
      </c>
      <c r="P37" s="98">
        <v>118.87</v>
      </c>
      <c r="Q37" s="86"/>
      <c r="R37" s="96">
        <v>0.61236234600000006</v>
      </c>
      <c r="S37" s="97">
        <v>4.4080679404829809E-7</v>
      </c>
      <c r="T37" s="97">
        <v>3.2418716472391716E-4</v>
      </c>
      <c r="U37" s="97">
        <f>R37/'סכום נכסי הקרן'!$C$42</f>
        <v>1.4711203583164624E-4</v>
      </c>
    </row>
    <row r="38" spans="2:21" s="130" customFormat="1">
      <c r="B38" s="89" t="s">
        <v>402</v>
      </c>
      <c r="C38" s="86" t="s">
        <v>403</v>
      </c>
      <c r="D38" s="99" t="s">
        <v>118</v>
      </c>
      <c r="E38" s="99" t="s">
        <v>338</v>
      </c>
      <c r="F38" s="86" t="s">
        <v>404</v>
      </c>
      <c r="G38" s="99" t="s">
        <v>388</v>
      </c>
      <c r="H38" s="86" t="s">
        <v>384</v>
      </c>
      <c r="I38" s="86" t="s">
        <v>342</v>
      </c>
      <c r="J38" s="86"/>
      <c r="K38" s="96">
        <v>3.2399999999417011</v>
      </c>
      <c r="L38" s="99" t="s">
        <v>162</v>
      </c>
      <c r="M38" s="100">
        <v>6.5000000000000006E-3</v>
      </c>
      <c r="N38" s="100">
        <v>-1.699999999540335E-3</v>
      </c>
      <c r="O38" s="96">
        <v>8546.8968920000007</v>
      </c>
      <c r="P38" s="98">
        <v>104.36</v>
      </c>
      <c r="Q38" s="86"/>
      <c r="R38" s="96">
        <v>8.9195413729999995</v>
      </c>
      <c r="S38" s="97">
        <v>9.4359325263620314E-6</v>
      </c>
      <c r="T38" s="97">
        <v>4.7220421817878149E-3</v>
      </c>
      <c r="U38" s="97">
        <f>R38/'סכום נכסי הקרן'!$C$42</f>
        <v>2.1428030293466588E-3</v>
      </c>
    </row>
    <row r="39" spans="2:21" s="130" customFormat="1">
      <c r="B39" s="89" t="s">
        <v>405</v>
      </c>
      <c r="C39" s="86" t="s">
        <v>406</v>
      </c>
      <c r="D39" s="99" t="s">
        <v>118</v>
      </c>
      <c r="E39" s="99" t="s">
        <v>338</v>
      </c>
      <c r="F39" s="86" t="s">
        <v>404</v>
      </c>
      <c r="G39" s="99" t="s">
        <v>388</v>
      </c>
      <c r="H39" s="86" t="s">
        <v>384</v>
      </c>
      <c r="I39" s="86" t="s">
        <v>342</v>
      </c>
      <c r="J39" s="86"/>
      <c r="K39" s="96">
        <v>4.3999999999394017</v>
      </c>
      <c r="L39" s="99" t="s">
        <v>162</v>
      </c>
      <c r="M39" s="100">
        <v>1.6399999999999998E-2</v>
      </c>
      <c r="N39" s="100">
        <v>1.1999999998182048E-3</v>
      </c>
      <c r="O39" s="96">
        <v>16113.044962</v>
      </c>
      <c r="P39" s="98">
        <v>108.41</v>
      </c>
      <c r="Q39" s="96">
        <v>2.1949051389999998</v>
      </c>
      <c r="R39" s="96">
        <v>19.802522202999999</v>
      </c>
      <c r="S39" s="97">
        <v>1.9135235050656631E-5</v>
      </c>
      <c r="T39" s="97">
        <v>1.0483537352201906E-2</v>
      </c>
      <c r="U39" s="97">
        <f>R39/'סכום נכסי הקרן'!$C$42</f>
        <v>4.7572966804929999E-3</v>
      </c>
    </row>
    <row r="40" spans="2:21" s="130" customFormat="1">
      <c r="B40" s="89" t="s">
        <v>407</v>
      </c>
      <c r="C40" s="86" t="s">
        <v>408</v>
      </c>
      <c r="D40" s="99" t="s">
        <v>118</v>
      </c>
      <c r="E40" s="99" t="s">
        <v>338</v>
      </c>
      <c r="F40" s="86" t="s">
        <v>404</v>
      </c>
      <c r="G40" s="99" t="s">
        <v>388</v>
      </c>
      <c r="H40" s="86" t="s">
        <v>384</v>
      </c>
      <c r="I40" s="86" t="s">
        <v>158</v>
      </c>
      <c r="J40" s="86"/>
      <c r="K40" s="96">
        <v>5.58999999997119</v>
      </c>
      <c r="L40" s="99" t="s">
        <v>162</v>
      </c>
      <c r="M40" s="100">
        <v>1.34E-2</v>
      </c>
      <c r="N40" s="100">
        <v>5.1999999999940297E-3</v>
      </c>
      <c r="O40" s="96">
        <v>59199.927863999997</v>
      </c>
      <c r="P40" s="98">
        <v>107.55</v>
      </c>
      <c r="Q40" s="96">
        <v>3.193182937</v>
      </c>
      <c r="R40" s="96">
        <v>66.989958826999995</v>
      </c>
      <c r="S40" s="97">
        <v>1.5475168334414479E-5</v>
      </c>
      <c r="T40" s="97">
        <v>3.5464761932140543E-2</v>
      </c>
      <c r="U40" s="97">
        <f>R40/'סכום נכסי הקרן'!$C$42</f>
        <v>1.6093460493924832E-2</v>
      </c>
    </row>
    <row r="41" spans="2:21" s="130" customFormat="1">
      <c r="B41" s="89" t="s">
        <v>409</v>
      </c>
      <c r="C41" s="86" t="s">
        <v>410</v>
      </c>
      <c r="D41" s="99" t="s">
        <v>118</v>
      </c>
      <c r="E41" s="99" t="s">
        <v>338</v>
      </c>
      <c r="F41" s="86" t="s">
        <v>404</v>
      </c>
      <c r="G41" s="99" t="s">
        <v>388</v>
      </c>
      <c r="H41" s="86" t="s">
        <v>384</v>
      </c>
      <c r="I41" s="86" t="s">
        <v>158</v>
      </c>
      <c r="J41" s="86"/>
      <c r="K41" s="96">
        <v>6.700000000058763</v>
      </c>
      <c r="L41" s="99" t="s">
        <v>162</v>
      </c>
      <c r="M41" s="100">
        <v>1.77E-2</v>
      </c>
      <c r="N41" s="100">
        <v>9.099999999941235E-3</v>
      </c>
      <c r="O41" s="96">
        <v>15830.085973000001</v>
      </c>
      <c r="P41" s="98">
        <v>107.5</v>
      </c>
      <c r="Q41" s="86"/>
      <c r="R41" s="96">
        <v>17.017342410000001</v>
      </c>
      <c r="S41" s="97">
        <v>1.3018601756309219E-5</v>
      </c>
      <c r="T41" s="97">
        <v>9.0090516228997063E-3</v>
      </c>
      <c r="U41" s="97">
        <f>R41/'סכום נכסי הקרן'!$C$42</f>
        <v>4.0881937021962373E-3</v>
      </c>
    </row>
    <row r="42" spans="2:21" s="130" customFormat="1">
      <c r="B42" s="89" t="s">
        <v>411</v>
      </c>
      <c r="C42" s="86" t="s">
        <v>412</v>
      </c>
      <c r="D42" s="99" t="s">
        <v>118</v>
      </c>
      <c r="E42" s="99" t="s">
        <v>338</v>
      </c>
      <c r="F42" s="86" t="s">
        <v>404</v>
      </c>
      <c r="G42" s="99" t="s">
        <v>388</v>
      </c>
      <c r="H42" s="86" t="s">
        <v>384</v>
      </c>
      <c r="I42" s="86" t="s">
        <v>158</v>
      </c>
      <c r="J42" s="86"/>
      <c r="K42" s="96">
        <v>9.9200000025262014</v>
      </c>
      <c r="L42" s="99" t="s">
        <v>162</v>
      </c>
      <c r="M42" s="100">
        <v>2.4799999999999999E-2</v>
      </c>
      <c r="N42" s="100">
        <v>1.5800000001052587E-2</v>
      </c>
      <c r="O42" s="96">
        <v>1542.4178549999999</v>
      </c>
      <c r="P42" s="98">
        <v>110.87</v>
      </c>
      <c r="Q42" s="86"/>
      <c r="R42" s="96">
        <v>1.7100786789999998</v>
      </c>
      <c r="S42" s="97">
        <v>5.8561784739333974E-6</v>
      </c>
      <c r="T42" s="97">
        <v>9.0532274236181001E-4</v>
      </c>
      <c r="U42" s="97">
        <f>R42/'סכום נכסי הקרן'!$C$42</f>
        <v>4.1082401219356198E-4</v>
      </c>
    </row>
    <row r="43" spans="2:21" s="130" customFormat="1">
      <c r="B43" s="89" t="s">
        <v>413</v>
      </c>
      <c r="C43" s="86" t="s">
        <v>414</v>
      </c>
      <c r="D43" s="99" t="s">
        <v>118</v>
      </c>
      <c r="E43" s="99" t="s">
        <v>338</v>
      </c>
      <c r="F43" s="86" t="s">
        <v>372</v>
      </c>
      <c r="G43" s="99" t="s">
        <v>346</v>
      </c>
      <c r="H43" s="86" t="s">
        <v>384</v>
      </c>
      <c r="I43" s="86" t="s">
        <v>158</v>
      </c>
      <c r="J43" s="86"/>
      <c r="K43" s="96">
        <v>2.8200000004640251</v>
      </c>
      <c r="L43" s="99" t="s">
        <v>162</v>
      </c>
      <c r="M43" s="100">
        <v>4.2000000000000003E-2</v>
      </c>
      <c r="N43" s="100">
        <v>-3.0000000019334365E-3</v>
      </c>
      <c r="O43" s="96">
        <v>1760.128326</v>
      </c>
      <c r="P43" s="98">
        <v>117.54</v>
      </c>
      <c r="Q43" s="86"/>
      <c r="R43" s="96">
        <v>2.0688548219999996</v>
      </c>
      <c r="S43" s="97">
        <v>1.7641258351424328E-6</v>
      </c>
      <c r="T43" s="97">
        <v>1.0952603198916874E-3</v>
      </c>
      <c r="U43" s="97">
        <f>R43/'סכום נכסי הקרן'!$C$42</f>
        <v>4.970152830143773E-4</v>
      </c>
    </row>
    <row r="44" spans="2:21" s="130" customFormat="1">
      <c r="B44" s="89" t="s">
        <v>415</v>
      </c>
      <c r="C44" s="86" t="s">
        <v>416</v>
      </c>
      <c r="D44" s="99" t="s">
        <v>118</v>
      </c>
      <c r="E44" s="99" t="s">
        <v>338</v>
      </c>
      <c r="F44" s="86" t="s">
        <v>372</v>
      </c>
      <c r="G44" s="99" t="s">
        <v>346</v>
      </c>
      <c r="H44" s="86" t="s">
        <v>384</v>
      </c>
      <c r="I44" s="86" t="s">
        <v>158</v>
      </c>
      <c r="J44" s="86"/>
      <c r="K44" s="96">
        <v>1.2399999999554048</v>
      </c>
      <c r="L44" s="99" t="s">
        <v>162</v>
      </c>
      <c r="M44" s="100">
        <v>4.0999999999999995E-2</v>
      </c>
      <c r="N44" s="100">
        <v>1.5000000004180764E-3</v>
      </c>
      <c r="O44" s="96">
        <v>8248.5803990000004</v>
      </c>
      <c r="P44" s="98">
        <v>130.49</v>
      </c>
      <c r="Q44" s="86"/>
      <c r="R44" s="96">
        <v>10.763572577000003</v>
      </c>
      <c r="S44" s="97">
        <v>5.293582149484657E-6</v>
      </c>
      <c r="T44" s="97">
        <v>5.6982799462293151E-3</v>
      </c>
      <c r="U44" s="97">
        <f>R44/'סכום נכסי הקרן'!$C$42</f>
        <v>2.5858073818016058E-3</v>
      </c>
    </row>
    <row r="45" spans="2:21" s="130" customFormat="1">
      <c r="B45" s="89" t="s">
        <v>417</v>
      </c>
      <c r="C45" s="86" t="s">
        <v>418</v>
      </c>
      <c r="D45" s="99" t="s">
        <v>118</v>
      </c>
      <c r="E45" s="99" t="s">
        <v>338</v>
      </c>
      <c r="F45" s="86" t="s">
        <v>372</v>
      </c>
      <c r="G45" s="99" t="s">
        <v>346</v>
      </c>
      <c r="H45" s="86" t="s">
        <v>384</v>
      </c>
      <c r="I45" s="86" t="s">
        <v>158</v>
      </c>
      <c r="J45" s="86"/>
      <c r="K45" s="96">
        <v>1.8999999999482098</v>
      </c>
      <c r="L45" s="99" t="s">
        <v>162</v>
      </c>
      <c r="M45" s="100">
        <v>0.04</v>
      </c>
      <c r="N45" s="100">
        <v>-1.6000000003107454E-3</v>
      </c>
      <c r="O45" s="96">
        <v>9940.8478770000002</v>
      </c>
      <c r="P45" s="98">
        <v>116.54</v>
      </c>
      <c r="Q45" s="86"/>
      <c r="R45" s="96">
        <v>11.585063503999997</v>
      </c>
      <c r="S45" s="97">
        <v>3.4223732778134485E-6</v>
      </c>
      <c r="T45" s="97">
        <v>6.1331806487466287E-3</v>
      </c>
      <c r="U45" s="97">
        <f>R45/'סכום נכסי הקרן'!$C$42</f>
        <v>2.7831598210520028E-3</v>
      </c>
    </row>
    <row r="46" spans="2:21" s="130" customFormat="1">
      <c r="B46" s="89" t="s">
        <v>419</v>
      </c>
      <c r="C46" s="86" t="s">
        <v>420</v>
      </c>
      <c r="D46" s="99" t="s">
        <v>118</v>
      </c>
      <c r="E46" s="99" t="s">
        <v>338</v>
      </c>
      <c r="F46" s="86" t="s">
        <v>421</v>
      </c>
      <c r="G46" s="99" t="s">
        <v>388</v>
      </c>
      <c r="H46" s="86" t="s">
        <v>422</v>
      </c>
      <c r="I46" s="86" t="s">
        <v>342</v>
      </c>
      <c r="J46" s="86"/>
      <c r="K46" s="96">
        <v>4.9999999999741105</v>
      </c>
      <c r="L46" s="99" t="s">
        <v>162</v>
      </c>
      <c r="M46" s="100">
        <v>2.3399999999999997E-2</v>
      </c>
      <c r="N46" s="100">
        <v>7.6999999998964442E-3</v>
      </c>
      <c r="O46" s="96">
        <v>35057.997843999998</v>
      </c>
      <c r="P46" s="98">
        <v>110.18</v>
      </c>
      <c r="Q46" s="86"/>
      <c r="R46" s="96">
        <v>38.626899920000007</v>
      </c>
      <c r="S46" s="97">
        <v>1.0600494727520176E-5</v>
      </c>
      <c r="T46" s="97">
        <v>2.0449240958292533E-2</v>
      </c>
      <c r="U46" s="97">
        <f>R46/'סכום נכסי הקרן'!$C$42</f>
        <v>9.2796069552853501E-3</v>
      </c>
    </row>
    <row r="47" spans="2:21" s="130" customFormat="1">
      <c r="B47" s="89" t="s">
        <v>423</v>
      </c>
      <c r="C47" s="86" t="s">
        <v>424</v>
      </c>
      <c r="D47" s="99" t="s">
        <v>118</v>
      </c>
      <c r="E47" s="99" t="s">
        <v>338</v>
      </c>
      <c r="F47" s="86" t="s">
        <v>421</v>
      </c>
      <c r="G47" s="99" t="s">
        <v>388</v>
      </c>
      <c r="H47" s="86" t="s">
        <v>422</v>
      </c>
      <c r="I47" s="86" t="s">
        <v>342</v>
      </c>
      <c r="J47" s="86"/>
      <c r="K47" s="96">
        <v>1.8299999999314756</v>
      </c>
      <c r="L47" s="99" t="s">
        <v>162</v>
      </c>
      <c r="M47" s="100">
        <v>0.03</v>
      </c>
      <c r="N47" s="100">
        <v>-1.5000000003285419E-3</v>
      </c>
      <c r="O47" s="96">
        <v>9689.072005</v>
      </c>
      <c r="P47" s="98">
        <v>109.95</v>
      </c>
      <c r="Q47" s="86"/>
      <c r="R47" s="96">
        <v>10.653134230999999</v>
      </c>
      <c r="S47" s="97">
        <v>2.013553306554153E-5</v>
      </c>
      <c r="T47" s="97">
        <v>5.6398134279980645E-3</v>
      </c>
      <c r="U47" s="97">
        <f>R47/'סכום נכסי הקרן'!$C$42</f>
        <v>2.5592760151686546E-3</v>
      </c>
    </row>
    <row r="48" spans="2:21" s="130" customFormat="1">
      <c r="B48" s="89" t="s">
        <v>425</v>
      </c>
      <c r="C48" s="86" t="s">
        <v>426</v>
      </c>
      <c r="D48" s="99" t="s">
        <v>118</v>
      </c>
      <c r="E48" s="99" t="s">
        <v>338</v>
      </c>
      <c r="F48" s="86" t="s">
        <v>427</v>
      </c>
      <c r="G48" s="99" t="s">
        <v>388</v>
      </c>
      <c r="H48" s="86" t="s">
        <v>422</v>
      </c>
      <c r="I48" s="86" t="s">
        <v>158</v>
      </c>
      <c r="J48" s="86"/>
      <c r="K48" s="96">
        <v>9.9999995376012611E-3</v>
      </c>
      <c r="L48" s="99" t="s">
        <v>162</v>
      </c>
      <c r="M48" s="100">
        <v>4.9500000000000002E-2</v>
      </c>
      <c r="N48" s="100">
        <v>-9.0999999902382465E-3</v>
      </c>
      <c r="O48" s="96">
        <v>307.16832699999998</v>
      </c>
      <c r="P48" s="98">
        <v>126.73</v>
      </c>
      <c r="Q48" s="86"/>
      <c r="R48" s="96">
        <v>0.38927441800000001</v>
      </c>
      <c r="S48" s="97">
        <v>2.3814383634234133E-6</v>
      </c>
      <c r="T48" s="97">
        <v>2.0608349075560727E-4</v>
      </c>
      <c r="U48" s="97">
        <f>R48/'סכום נכסי הקרן'!$C$42</f>
        <v>9.3518082068944246E-5</v>
      </c>
    </row>
    <row r="49" spans="2:21" s="130" customFormat="1">
      <c r="B49" s="89" t="s">
        <v>428</v>
      </c>
      <c r="C49" s="86" t="s">
        <v>429</v>
      </c>
      <c r="D49" s="99" t="s">
        <v>118</v>
      </c>
      <c r="E49" s="99" t="s">
        <v>338</v>
      </c>
      <c r="F49" s="86" t="s">
        <v>427</v>
      </c>
      <c r="G49" s="99" t="s">
        <v>388</v>
      </c>
      <c r="H49" s="86" t="s">
        <v>422</v>
      </c>
      <c r="I49" s="86" t="s">
        <v>158</v>
      </c>
      <c r="J49" s="86"/>
      <c r="K49" s="96">
        <v>1.9800000000246791</v>
      </c>
      <c r="L49" s="99" t="s">
        <v>162</v>
      </c>
      <c r="M49" s="100">
        <v>4.8000000000000001E-2</v>
      </c>
      <c r="N49" s="100">
        <v>-3.0000000001175202E-3</v>
      </c>
      <c r="O49" s="96">
        <v>25718.366269000002</v>
      </c>
      <c r="P49" s="98">
        <v>114.14</v>
      </c>
      <c r="Q49" s="96">
        <v>4.3781294590000002</v>
      </c>
      <c r="R49" s="96">
        <v>34.036538241999999</v>
      </c>
      <c r="S49" s="97">
        <v>2.3354170780376522E-5</v>
      </c>
      <c r="T49" s="97">
        <v>1.8019084455090185E-2</v>
      </c>
      <c r="U49" s="97">
        <f>R49/'סכום נכסי הקרן'!$C$42</f>
        <v>8.176832664760712E-3</v>
      </c>
    </row>
    <row r="50" spans="2:21" s="130" customFormat="1">
      <c r="B50" s="89" t="s">
        <v>430</v>
      </c>
      <c r="C50" s="86" t="s">
        <v>431</v>
      </c>
      <c r="D50" s="99" t="s">
        <v>118</v>
      </c>
      <c r="E50" s="99" t="s">
        <v>338</v>
      </c>
      <c r="F50" s="86" t="s">
        <v>427</v>
      </c>
      <c r="G50" s="99" t="s">
        <v>388</v>
      </c>
      <c r="H50" s="86" t="s">
        <v>422</v>
      </c>
      <c r="I50" s="86" t="s">
        <v>158</v>
      </c>
      <c r="J50" s="86"/>
      <c r="K50" s="96">
        <v>0.99000000001790656</v>
      </c>
      <c r="L50" s="99" t="s">
        <v>162</v>
      </c>
      <c r="M50" s="100">
        <v>4.9000000000000002E-2</v>
      </c>
      <c r="N50" s="100">
        <v>-1.4000000000511615E-3</v>
      </c>
      <c r="O50" s="96">
        <v>3307.818749</v>
      </c>
      <c r="P50" s="98">
        <v>118.18</v>
      </c>
      <c r="Q50" s="86"/>
      <c r="R50" s="96">
        <v>3.9091802069999999</v>
      </c>
      <c r="S50" s="97">
        <v>1.6697407543034072E-5</v>
      </c>
      <c r="T50" s="97">
        <v>2.0695362083908821E-3</v>
      </c>
      <c r="U50" s="97">
        <f>R50/'סכום נכסי הקרן'!$C$42</f>
        <v>9.3912936097567668E-4</v>
      </c>
    </row>
    <row r="51" spans="2:21" s="130" customFormat="1">
      <c r="B51" s="89" t="s">
        <v>432</v>
      </c>
      <c r="C51" s="86" t="s">
        <v>433</v>
      </c>
      <c r="D51" s="99" t="s">
        <v>118</v>
      </c>
      <c r="E51" s="99" t="s">
        <v>338</v>
      </c>
      <c r="F51" s="86" t="s">
        <v>427</v>
      </c>
      <c r="G51" s="99" t="s">
        <v>388</v>
      </c>
      <c r="H51" s="86" t="s">
        <v>422</v>
      </c>
      <c r="I51" s="86" t="s">
        <v>158</v>
      </c>
      <c r="J51" s="86"/>
      <c r="K51" s="96">
        <v>5.8700000000812436</v>
      </c>
      <c r="L51" s="99" t="s">
        <v>162</v>
      </c>
      <c r="M51" s="100">
        <v>3.2000000000000001E-2</v>
      </c>
      <c r="N51" s="100">
        <v>7.800000000092241E-3</v>
      </c>
      <c r="O51" s="96">
        <v>23588.988283999999</v>
      </c>
      <c r="P51" s="98">
        <v>116.25</v>
      </c>
      <c r="Q51" s="96">
        <v>0.76457911499999998</v>
      </c>
      <c r="R51" s="96">
        <v>28.186777933000002</v>
      </c>
      <c r="S51" s="97">
        <v>1.4299684462323352E-5</v>
      </c>
      <c r="T51" s="97">
        <v>1.492219709538108E-2</v>
      </c>
      <c r="U51" s="97">
        <f>R51/'סכום נכסי הקרן'!$C$42</f>
        <v>6.7715043427215415E-3</v>
      </c>
    </row>
    <row r="52" spans="2:21" s="130" customFormat="1">
      <c r="B52" s="89" t="s">
        <v>434</v>
      </c>
      <c r="C52" s="86" t="s">
        <v>435</v>
      </c>
      <c r="D52" s="99" t="s">
        <v>118</v>
      </c>
      <c r="E52" s="99" t="s">
        <v>338</v>
      </c>
      <c r="F52" s="86" t="s">
        <v>436</v>
      </c>
      <c r="G52" s="99" t="s">
        <v>437</v>
      </c>
      <c r="H52" s="86" t="s">
        <v>422</v>
      </c>
      <c r="I52" s="86" t="s">
        <v>158</v>
      </c>
      <c r="J52" s="86"/>
      <c r="K52" s="96">
        <v>1.8900000000059383</v>
      </c>
      <c r="L52" s="99" t="s">
        <v>162</v>
      </c>
      <c r="M52" s="100">
        <v>3.7000000000000005E-2</v>
      </c>
      <c r="N52" s="100">
        <v>3.9999999985383108E-4</v>
      </c>
      <c r="O52" s="96">
        <v>19389.330373000001</v>
      </c>
      <c r="P52" s="98">
        <v>112.91</v>
      </c>
      <c r="Q52" s="86"/>
      <c r="R52" s="96">
        <v>21.892493983000001</v>
      </c>
      <c r="S52" s="97">
        <v>8.0789371826678214E-6</v>
      </c>
      <c r="T52" s="97">
        <v>1.1589977077206158E-2</v>
      </c>
      <c r="U52" s="97">
        <f>R52/'סכום נכסי הקרן'!$C$42</f>
        <v>5.2593850361779028E-3</v>
      </c>
    </row>
    <row r="53" spans="2:21" s="130" customFormat="1">
      <c r="B53" s="89" t="s">
        <v>438</v>
      </c>
      <c r="C53" s="86" t="s">
        <v>439</v>
      </c>
      <c r="D53" s="99" t="s">
        <v>118</v>
      </c>
      <c r="E53" s="99" t="s">
        <v>338</v>
      </c>
      <c r="F53" s="86" t="s">
        <v>436</v>
      </c>
      <c r="G53" s="99" t="s">
        <v>437</v>
      </c>
      <c r="H53" s="86" t="s">
        <v>422</v>
      </c>
      <c r="I53" s="86" t="s">
        <v>158</v>
      </c>
      <c r="J53" s="86"/>
      <c r="K53" s="96">
        <v>4.9699999999232229</v>
      </c>
      <c r="L53" s="99" t="s">
        <v>162</v>
      </c>
      <c r="M53" s="100">
        <v>2.2000000000000002E-2</v>
      </c>
      <c r="N53" s="100">
        <v>8.0999999997403965E-3</v>
      </c>
      <c r="O53" s="96">
        <v>16600.452218999999</v>
      </c>
      <c r="P53" s="98">
        <v>109.06</v>
      </c>
      <c r="Q53" s="86"/>
      <c r="R53" s="96">
        <v>18.104453187000001</v>
      </c>
      <c r="S53" s="97">
        <v>1.882812417374007E-5</v>
      </c>
      <c r="T53" s="97">
        <v>9.5845725752223433E-3</v>
      </c>
      <c r="U53" s="97">
        <f>R53/'סכום נכסי הקרן'!$C$42</f>
        <v>4.3493578325900298E-3</v>
      </c>
    </row>
    <row r="54" spans="2:21" s="130" customFormat="1">
      <c r="B54" s="89" t="s">
        <v>440</v>
      </c>
      <c r="C54" s="86" t="s">
        <v>441</v>
      </c>
      <c r="D54" s="99" t="s">
        <v>118</v>
      </c>
      <c r="E54" s="99" t="s">
        <v>338</v>
      </c>
      <c r="F54" s="86" t="s">
        <v>442</v>
      </c>
      <c r="G54" s="99" t="s">
        <v>388</v>
      </c>
      <c r="H54" s="86" t="s">
        <v>422</v>
      </c>
      <c r="I54" s="86" t="s">
        <v>342</v>
      </c>
      <c r="J54" s="86"/>
      <c r="K54" s="96">
        <v>6.3800000001684189</v>
      </c>
      <c r="L54" s="99" t="s">
        <v>162</v>
      </c>
      <c r="M54" s="100">
        <v>1.8200000000000001E-2</v>
      </c>
      <c r="N54" s="100">
        <v>1.010000000062242E-2</v>
      </c>
      <c r="O54" s="96">
        <v>7649.2122039999995</v>
      </c>
      <c r="P54" s="98">
        <v>107.12</v>
      </c>
      <c r="Q54" s="86"/>
      <c r="R54" s="96">
        <v>8.1938360489999997</v>
      </c>
      <c r="S54" s="97">
        <v>1.617169599154334E-5</v>
      </c>
      <c r="T54" s="97">
        <v>4.337850774609733E-3</v>
      </c>
      <c r="U54" s="97">
        <f>R54/'סכום נכסי הקרן'!$C$42</f>
        <v>1.9684618270750477E-3</v>
      </c>
    </row>
    <row r="55" spans="2:21" s="130" customFormat="1">
      <c r="B55" s="89" t="s">
        <v>443</v>
      </c>
      <c r="C55" s="86" t="s">
        <v>444</v>
      </c>
      <c r="D55" s="99" t="s">
        <v>118</v>
      </c>
      <c r="E55" s="99" t="s">
        <v>338</v>
      </c>
      <c r="F55" s="86" t="s">
        <v>383</v>
      </c>
      <c r="G55" s="99" t="s">
        <v>346</v>
      </c>
      <c r="H55" s="86" t="s">
        <v>422</v>
      </c>
      <c r="I55" s="86" t="s">
        <v>342</v>
      </c>
      <c r="J55" s="86"/>
      <c r="K55" s="96">
        <v>1.0700000000082051</v>
      </c>
      <c r="L55" s="99" t="s">
        <v>162</v>
      </c>
      <c r="M55" s="100">
        <v>3.1E-2</v>
      </c>
      <c r="N55" s="100">
        <v>-1.6999999984410668E-3</v>
      </c>
      <c r="O55" s="96">
        <v>2163.070334</v>
      </c>
      <c r="P55" s="98">
        <v>112.69</v>
      </c>
      <c r="Q55" s="86"/>
      <c r="R55" s="96">
        <v>2.4375639140000001</v>
      </c>
      <c r="S55" s="97">
        <v>6.2873591101830398E-6</v>
      </c>
      <c r="T55" s="97">
        <v>1.2904564418025047E-3</v>
      </c>
      <c r="U55" s="97">
        <f>R55/'סכום נכסי הקרן'!$C$42</f>
        <v>5.8559281477815717E-4</v>
      </c>
    </row>
    <row r="56" spans="2:21" s="130" customFormat="1">
      <c r="B56" s="89" t="s">
        <v>445</v>
      </c>
      <c r="C56" s="86" t="s">
        <v>446</v>
      </c>
      <c r="D56" s="99" t="s">
        <v>118</v>
      </c>
      <c r="E56" s="99" t="s">
        <v>338</v>
      </c>
      <c r="F56" s="86" t="s">
        <v>383</v>
      </c>
      <c r="G56" s="99" t="s">
        <v>346</v>
      </c>
      <c r="H56" s="86" t="s">
        <v>422</v>
      </c>
      <c r="I56" s="86" t="s">
        <v>342</v>
      </c>
      <c r="J56" s="86"/>
      <c r="K56" s="96">
        <v>1.9999999965721136E-2</v>
      </c>
      <c r="L56" s="99" t="s">
        <v>162</v>
      </c>
      <c r="M56" s="100">
        <v>2.7999999999999997E-2</v>
      </c>
      <c r="N56" s="100">
        <v>7.3000000000571306E-3</v>
      </c>
      <c r="O56" s="96">
        <v>8225.3278590000009</v>
      </c>
      <c r="P56" s="98">
        <v>106.4</v>
      </c>
      <c r="Q56" s="86"/>
      <c r="R56" s="96">
        <v>8.7517488150000009</v>
      </c>
      <c r="S56" s="97">
        <v>8.3630420728130131E-6</v>
      </c>
      <c r="T56" s="97">
        <v>4.6332121059428294E-3</v>
      </c>
      <c r="U56" s="97">
        <f>R56/'סכום נכסי הקרן'!$C$42</f>
        <v>2.1024930642320186E-3</v>
      </c>
    </row>
    <row r="57" spans="2:21" s="130" customFormat="1">
      <c r="B57" s="89" t="s">
        <v>447</v>
      </c>
      <c r="C57" s="86" t="s">
        <v>448</v>
      </c>
      <c r="D57" s="99" t="s">
        <v>118</v>
      </c>
      <c r="E57" s="99" t="s">
        <v>338</v>
      </c>
      <c r="F57" s="86" t="s">
        <v>383</v>
      </c>
      <c r="G57" s="99" t="s">
        <v>346</v>
      </c>
      <c r="H57" s="86" t="s">
        <v>422</v>
      </c>
      <c r="I57" s="86" t="s">
        <v>342</v>
      </c>
      <c r="J57" s="86"/>
      <c r="K57" s="96">
        <v>1.1999999963362256</v>
      </c>
      <c r="L57" s="99" t="s">
        <v>162</v>
      </c>
      <c r="M57" s="100">
        <v>4.2000000000000003E-2</v>
      </c>
      <c r="N57" s="100">
        <v>2.0000000244251651E-3</v>
      </c>
      <c r="O57" s="96">
        <v>125.39473900000002</v>
      </c>
      <c r="P57" s="98">
        <v>130.6</v>
      </c>
      <c r="Q57" s="86"/>
      <c r="R57" s="96">
        <v>0.16376552799999999</v>
      </c>
      <c r="S57" s="97">
        <v>2.4037637349998086E-6</v>
      </c>
      <c r="T57" s="97">
        <v>8.6698149467595218E-5</v>
      </c>
      <c r="U57" s="97">
        <f>R57/'סכום נכסי הקרן'!$C$42</f>
        <v>3.934252388393009E-5</v>
      </c>
    </row>
    <row r="58" spans="2:21" s="130" customFormat="1">
      <c r="B58" s="89" t="s">
        <v>449</v>
      </c>
      <c r="C58" s="86" t="s">
        <v>450</v>
      </c>
      <c r="D58" s="99" t="s">
        <v>118</v>
      </c>
      <c r="E58" s="99" t="s">
        <v>338</v>
      </c>
      <c r="F58" s="86" t="s">
        <v>345</v>
      </c>
      <c r="G58" s="99" t="s">
        <v>346</v>
      </c>
      <c r="H58" s="86" t="s">
        <v>422</v>
      </c>
      <c r="I58" s="86" t="s">
        <v>158</v>
      </c>
      <c r="J58" s="86"/>
      <c r="K58" s="96">
        <v>1.5499999999678495</v>
      </c>
      <c r="L58" s="99" t="s">
        <v>162</v>
      </c>
      <c r="M58" s="100">
        <v>0.04</v>
      </c>
      <c r="N58" s="100">
        <v>-1.2999999999678497E-3</v>
      </c>
      <c r="O58" s="96">
        <v>10554.407235999999</v>
      </c>
      <c r="P58" s="98">
        <v>117.88</v>
      </c>
      <c r="Q58" s="86"/>
      <c r="R58" s="96">
        <v>12.441535108</v>
      </c>
      <c r="S58" s="97">
        <v>7.818091016431134E-6</v>
      </c>
      <c r="T58" s="97">
        <v>6.5866002666917639E-3</v>
      </c>
      <c r="U58" s="97">
        <f>R58/'סכום נכסי הקרן'!$C$42</f>
        <v>2.9889159099419555E-3</v>
      </c>
    </row>
    <row r="59" spans="2:21" s="130" customFormat="1">
      <c r="B59" s="89" t="s">
        <v>451</v>
      </c>
      <c r="C59" s="86" t="s">
        <v>452</v>
      </c>
      <c r="D59" s="99" t="s">
        <v>118</v>
      </c>
      <c r="E59" s="99" t="s">
        <v>338</v>
      </c>
      <c r="F59" s="86" t="s">
        <v>453</v>
      </c>
      <c r="G59" s="99" t="s">
        <v>388</v>
      </c>
      <c r="H59" s="86" t="s">
        <v>422</v>
      </c>
      <c r="I59" s="86" t="s">
        <v>158</v>
      </c>
      <c r="J59" s="86"/>
      <c r="K59" s="96">
        <v>3.9399999999607416</v>
      </c>
      <c r="L59" s="99" t="s">
        <v>162</v>
      </c>
      <c r="M59" s="100">
        <v>4.7500000000000001E-2</v>
      </c>
      <c r="N59" s="100">
        <v>3.8999999999866164E-3</v>
      </c>
      <c r="O59" s="96">
        <v>30453.668194999998</v>
      </c>
      <c r="P59" s="98">
        <v>147.21</v>
      </c>
      <c r="Q59" s="86"/>
      <c r="R59" s="96">
        <v>44.830843854000001</v>
      </c>
      <c r="S59" s="97">
        <v>1.6136103531500026E-5</v>
      </c>
      <c r="T59" s="97">
        <v>2.3733634597462507E-2</v>
      </c>
      <c r="U59" s="97">
        <f>R59/'סכום נכסי הקרן'!$C$42</f>
        <v>1.0770023255826681E-2</v>
      </c>
    </row>
    <row r="60" spans="2:21" s="130" customFormat="1">
      <c r="B60" s="89" t="s">
        <v>454</v>
      </c>
      <c r="C60" s="86" t="s">
        <v>455</v>
      </c>
      <c r="D60" s="99" t="s">
        <v>118</v>
      </c>
      <c r="E60" s="99" t="s">
        <v>338</v>
      </c>
      <c r="F60" s="86" t="s">
        <v>456</v>
      </c>
      <c r="G60" s="99" t="s">
        <v>346</v>
      </c>
      <c r="H60" s="86" t="s">
        <v>422</v>
      </c>
      <c r="I60" s="86" t="s">
        <v>158</v>
      </c>
      <c r="J60" s="86"/>
      <c r="K60" s="96">
        <v>1.9099999998884409</v>
      </c>
      <c r="L60" s="99" t="s">
        <v>162</v>
      </c>
      <c r="M60" s="100">
        <v>3.85E-2</v>
      </c>
      <c r="N60" s="100">
        <v>-5.7999999994422045E-3</v>
      </c>
      <c r="O60" s="96">
        <v>1202.4980049999999</v>
      </c>
      <c r="P60" s="98">
        <v>119.27</v>
      </c>
      <c r="Q60" s="86"/>
      <c r="R60" s="96">
        <v>1.4342193759999999</v>
      </c>
      <c r="S60" s="97">
        <v>3.7642790611042891E-6</v>
      </c>
      <c r="T60" s="97">
        <v>7.5928168368723573E-4</v>
      </c>
      <c r="U60" s="97">
        <f>R60/'סכום נכסי הקרן'!$C$42</f>
        <v>3.4455242653432726E-4</v>
      </c>
    </row>
    <row r="61" spans="2:21" s="130" customFormat="1">
      <c r="B61" s="89" t="s">
        <v>457</v>
      </c>
      <c r="C61" s="86" t="s">
        <v>458</v>
      </c>
      <c r="D61" s="99" t="s">
        <v>118</v>
      </c>
      <c r="E61" s="99" t="s">
        <v>338</v>
      </c>
      <c r="F61" s="86" t="s">
        <v>456</v>
      </c>
      <c r="G61" s="99" t="s">
        <v>346</v>
      </c>
      <c r="H61" s="86" t="s">
        <v>422</v>
      </c>
      <c r="I61" s="86" t="s">
        <v>158</v>
      </c>
      <c r="J61" s="86"/>
      <c r="K61" s="96">
        <v>1.7800000000979297</v>
      </c>
      <c r="L61" s="99" t="s">
        <v>162</v>
      </c>
      <c r="M61" s="100">
        <v>4.7500000000000001E-2</v>
      </c>
      <c r="N61" s="100">
        <v>-4.5999999998601005E-3</v>
      </c>
      <c r="O61" s="96">
        <v>1057.315758</v>
      </c>
      <c r="P61" s="98">
        <v>135.21</v>
      </c>
      <c r="Q61" s="86"/>
      <c r="R61" s="96">
        <v>1.4295966370000002</v>
      </c>
      <c r="S61" s="97">
        <v>3.6429166534591516E-6</v>
      </c>
      <c r="T61" s="97">
        <v>7.5683438649553584E-4</v>
      </c>
      <c r="U61" s="97">
        <f>R61/'סכום נכסי הקרן'!$C$42</f>
        <v>3.4344187401611555E-4</v>
      </c>
    </row>
    <row r="62" spans="2:21" s="130" customFormat="1">
      <c r="B62" s="89" t="s">
        <v>459</v>
      </c>
      <c r="C62" s="86" t="s">
        <v>460</v>
      </c>
      <c r="D62" s="99" t="s">
        <v>118</v>
      </c>
      <c r="E62" s="99" t="s">
        <v>338</v>
      </c>
      <c r="F62" s="86" t="s">
        <v>461</v>
      </c>
      <c r="G62" s="99" t="s">
        <v>346</v>
      </c>
      <c r="H62" s="86" t="s">
        <v>422</v>
      </c>
      <c r="I62" s="86" t="s">
        <v>342</v>
      </c>
      <c r="J62" s="86"/>
      <c r="K62" s="96">
        <v>2.0299999994130418</v>
      </c>
      <c r="L62" s="99" t="s">
        <v>162</v>
      </c>
      <c r="M62" s="100">
        <v>3.5499999999999997E-2</v>
      </c>
      <c r="N62" s="100">
        <v>-3.3999999996547296E-3</v>
      </c>
      <c r="O62" s="96">
        <v>1898.893601</v>
      </c>
      <c r="P62" s="98">
        <v>122.02</v>
      </c>
      <c r="Q62" s="86"/>
      <c r="R62" s="96">
        <v>2.3170299119999997</v>
      </c>
      <c r="S62" s="97">
        <v>5.3284795367133942E-6</v>
      </c>
      <c r="T62" s="97">
        <v>1.2266452414299606E-3</v>
      </c>
      <c r="U62" s="97">
        <f>R62/'סכום נכסי הקרן'!$C$42</f>
        <v>5.5663609897585063E-4</v>
      </c>
    </row>
    <row r="63" spans="2:21" s="130" customFormat="1">
      <c r="B63" s="89" t="s">
        <v>462</v>
      </c>
      <c r="C63" s="86" t="s">
        <v>463</v>
      </c>
      <c r="D63" s="99" t="s">
        <v>118</v>
      </c>
      <c r="E63" s="99" t="s">
        <v>338</v>
      </c>
      <c r="F63" s="86" t="s">
        <v>461</v>
      </c>
      <c r="G63" s="99" t="s">
        <v>346</v>
      </c>
      <c r="H63" s="86" t="s">
        <v>422</v>
      </c>
      <c r="I63" s="86" t="s">
        <v>342</v>
      </c>
      <c r="J63" s="86"/>
      <c r="K63" s="96">
        <v>0.92999999956308022</v>
      </c>
      <c r="L63" s="99" t="s">
        <v>162</v>
      </c>
      <c r="M63" s="100">
        <v>4.6500000000000007E-2</v>
      </c>
      <c r="N63" s="100">
        <v>-4.000000024966849E-4</v>
      </c>
      <c r="O63" s="96">
        <v>980.56741899999997</v>
      </c>
      <c r="P63" s="98">
        <v>130.71</v>
      </c>
      <c r="Q63" s="86"/>
      <c r="R63" s="96">
        <v>1.2816995919999998</v>
      </c>
      <c r="S63" s="97">
        <v>4.4827320962858294E-6</v>
      </c>
      <c r="T63" s="97">
        <v>6.7853707771620782E-4</v>
      </c>
      <c r="U63" s="97">
        <f>R63/'סכום נכסי הקרן'!$C$42</f>
        <v>3.0791154540339802E-4</v>
      </c>
    </row>
    <row r="64" spans="2:21" s="130" customFormat="1">
      <c r="B64" s="89" t="s">
        <v>464</v>
      </c>
      <c r="C64" s="86" t="s">
        <v>465</v>
      </c>
      <c r="D64" s="99" t="s">
        <v>118</v>
      </c>
      <c r="E64" s="99" t="s">
        <v>338</v>
      </c>
      <c r="F64" s="86" t="s">
        <v>461</v>
      </c>
      <c r="G64" s="99" t="s">
        <v>346</v>
      </c>
      <c r="H64" s="86" t="s">
        <v>422</v>
      </c>
      <c r="I64" s="86" t="s">
        <v>342</v>
      </c>
      <c r="J64" s="86"/>
      <c r="K64" s="96">
        <v>5.4400000001521347</v>
      </c>
      <c r="L64" s="99" t="s">
        <v>162</v>
      </c>
      <c r="M64" s="100">
        <v>1.4999999999999999E-2</v>
      </c>
      <c r="N64" s="100">
        <v>1.7000000003603198E-3</v>
      </c>
      <c r="O64" s="96">
        <v>4558.4143279999998</v>
      </c>
      <c r="P64" s="98">
        <v>109.59</v>
      </c>
      <c r="Q64" s="86"/>
      <c r="R64" s="96">
        <v>4.9955661459999998</v>
      </c>
      <c r="S64" s="97">
        <v>8.9175020114592676E-6</v>
      </c>
      <c r="T64" s="97">
        <v>2.644673428471263E-3</v>
      </c>
      <c r="U64" s="97">
        <f>R64/'סכום נכסי הקרן'!$C$42</f>
        <v>1.2001193585304325E-3</v>
      </c>
    </row>
    <row r="65" spans="2:21" s="130" customFormat="1">
      <c r="B65" s="89" t="s">
        <v>466</v>
      </c>
      <c r="C65" s="86" t="s">
        <v>467</v>
      </c>
      <c r="D65" s="99" t="s">
        <v>118</v>
      </c>
      <c r="E65" s="99" t="s">
        <v>338</v>
      </c>
      <c r="F65" s="86" t="s">
        <v>468</v>
      </c>
      <c r="G65" s="99" t="s">
        <v>469</v>
      </c>
      <c r="H65" s="86" t="s">
        <v>422</v>
      </c>
      <c r="I65" s="86" t="s">
        <v>342</v>
      </c>
      <c r="J65" s="86"/>
      <c r="K65" s="96">
        <v>1.4699999969301867</v>
      </c>
      <c r="L65" s="99" t="s">
        <v>162</v>
      </c>
      <c r="M65" s="100">
        <v>4.6500000000000007E-2</v>
      </c>
      <c r="N65" s="100">
        <v>-2.9999996930186611E-4</v>
      </c>
      <c r="O65" s="96">
        <v>60.856501999999999</v>
      </c>
      <c r="P65" s="98">
        <v>133.82</v>
      </c>
      <c r="Q65" s="86"/>
      <c r="R65" s="96">
        <v>8.1438175000000002E-2</v>
      </c>
      <c r="S65" s="97">
        <v>8.0076247601357472E-7</v>
      </c>
      <c r="T65" s="97">
        <v>4.311370747400623E-5</v>
      </c>
      <c r="U65" s="97">
        <f>R65/'סכום נכסי הקרן'!$C$42</f>
        <v>1.9564455255816587E-5</v>
      </c>
    </row>
    <row r="66" spans="2:21" s="130" customFormat="1">
      <c r="B66" s="89" t="s">
        <v>470</v>
      </c>
      <c r="C66" s="86" t="s">
        <v>471</v>
      </c>
      <c r="D66" s="99" t="s">
        <v>118</v>
      </c>
      <c r="E66" s="99" t="s">
        <v>338</v>
      </c>
      <c r="F66" s="86" t="s">
        <v>472</v>
      </c>
      <c r="G66" s="99" t="s">
        <v>473</v>
      </c>
      <c r="H66" s="86" t="s">
        <v>422</v>
      </c>
      <c r="I66" s="86" t="s">
        <v>158</v>
      </c>
      <c r="J66" s="86"/>
      <c r="K66" s="96">
        <v>7.5000000001189253</v>
      </c>
      <c r="L66" s="99" t="s">
        <v>162</v>
      </c>
      <c r="M66" s="100">
        <v>3.85E-2</v>
      </c>
      <c r="N66" s="100">
        <v>1.0100000000055499E-2</v>
      </c>
      <c r="O66" s="96">
        <v>19892.670178</v>
      </c>
      <c r="P66" s="98">
        <v>126.81</v>
      </c>
      <c r="Q66" s="86"/>
      <c r="R66" s="96">
        <v>25.225895286</v>
      </c>
      <c r="S66" s="97">
        <v>7.3848532735907297E-6</v>
      </c>
      <c r="T66" s="97">
        <v>1.3354693546736733E-2</v>
      </c>
      <c r="U66" s="97">
        <f>R66/'סכום נכסי הקרן'!$C$42</f>
        <v>6.0601910542673826E-3</v>
      </c>
    </row>
    <row r="67" spans="2:21" s="130" customFormat="1">
      <c r="B67" s="89" t="s">
        <v>474</v>
      </c>
      <c r="C67" s="86" t="s">
        <v>475</v>
      </c>
      <c r="D67" s="99" t="s">
        <v>118</v>
      </c>
      <c r="E67" s="99" t="s">
        <v>338</v>
      </c>
      <c r="F67" s="86" t="s">
        <v>472</v>
      </c>
      <c r="G67" s="99" t="s">
        <v>473</v>
      </c>
      <c r="H67" s="86" t="s">
        <v>422</v>
      </c>
      <c r="I67" s="86" t="s">
        <v>158</v>
      </c>
      <c r="J67" s="86"/>
      <c r="K67" s="96">
        <v>5.4800000000134554</v>
      </c>
      <c r="L67" s="99" t="s">
        <v>162</v>
      </c>
      <c r="M67" s="100">
        <v>4.4999999999999998E-2</v>
      </c>
      <c r="N67" s="100">
        <v>5.9999999999679633E-3</v>
      </c>
      <c r="O67" s="96">
        <v>48503.575219999999</v>
      </c>
      <c r="P67" s="98">
        <v>128.71</v>
      </c>
      <c r="Q67" s="86"/>
      <c r="R67" s="96">
        <v>62.428951492000003</v>
      </c>
      <c r="S67" s="97">
        <v>1.6489491433575705E-5</v>
      </c>
      <c r="T67" s="97">
        <v>3.3050145739820583E-2</v>
      </c>
      <c r="U67" s="97">
        <f>R67/'סכום נכסי הקרן'!$C$42</f>
        <v>1.4997738199963079E-2</v>
      </c>
    </row>
    <row r="68" spans="2:21" s="130" customFormat="1">
      <c r="B68" s="89" t="s">
        <v>476</v>
      </c>
      <c r="C68" s="86" t="s">
        <v>477</v>
      </c>
      <c r="D68" s="99" t="s">
        <v>118</v>
      </c>
      <c r="E68" s="99" t="s">
        <v>338</v>
      </c>
      <c r="F68" s="86" t="s">
        <v>472</v>
      </c>
      <c r="G68" s="99" t="s">
        <v>473</v>
      </c>
      <c r="H68" s="86" t="s">
        <v>422</v>
      </c>
      <c r="I68" s="86" t="s">
        <v>158</v>
      </c>
      <c r="J68" s="86"/>
      <c r="K68" s="96">
        <v>10.120000000038436</v>
      </c>
      <c r="L68" s="99" t="s">
        <v>162</v>
      </c>
      <c r="M68" s="100">
        <v>2.3900000000000001E-2</v>
      </c>
      <c r="N68" s="100">
        <v>1.5000000000240224E-2</v>
      </c>
      <c r="O68" s="96">
        <v>18682.351999999999</v>
      </c>
      <c r="P68" s="98">
        <v>111.41</v>
      </c>
      <c r="Q68" s="86"/>
      <c r="R68" s="96">
        <v>20.814008285</v>
      </c>
      <c r="S68" s="97">
        <v>1.5076273272277272E-5</v>
      </c>
      <c r="T68" s="97">
        <v>1.1019022277464249E-2</v>
      </c>
      <c r="U68" s="97">
        <f>R68/'סכום נכסי הקרן'!$C$42</f>
        <v>5.000292968083804E-3</v>
      </c>
    </row>
    <row r="69" spans="2:21" s="130" customFormat="1">
      <c r="B69" s="89" t="s">
        <v>478</v>
      </c>
      <c r="C69" s="86" t="s">
        <v>479</v>
      </c>
      <c r="D69" s="99" t="s">
        <v>118</v>
      </c>
      <c r="E69" s="99" t="s">
        <v>338</v>
      </c>
      <c r="F69" s="86" t="s">
        <v>480</v>
      </c>
      <c r="G69" s="99" t="s">
        <v>469</v>
      </c>
      <c r="H69" s="86" t="s">
        <v>422</v>
      </c>
      <c r="I69" s="86" t="s">
        <v>158</v>
      </c>
      <c r="J69" s="86"/>
      <c r="K69" s="96">
        <v>1.4099999958767679</v>
      </c>
      <c r="L69" s="99" t="s">
        <v>162</v>
      </c>
      <c r="M69" s="100">
        <v>4.8899999999999999E-2</v>
      </c>
      <c r="N69" s="100">
        <v>-1.0999999491787689E-3</v>
      </c>
      <c r="O69" s="96">
        <v>80.350662</v>
      </c>
      <c r="P69" s="98">
        <v>129.79</v>
      </c>
      <c r="Q69" s="86"/>
      <c r="R69" s="96">
        <v>0.104287123</v>
      </c>
      <c r="S69" s="97">
        <v>2.1590339645354387E-6</v>
      </c>
      <c r="T69" s="97">
        <v>5.5210035273110023E-5</v>
      </c>
      <c r="U69" s="97">
        <f>R69/'סכום נכסי הקרן'!$C$42</f>
        <v>2.505361584651597E-5</v>
      </c>
    </row>
    <row r="70" spans="2:21" s="130" customFormat="1">
      <c r="B70" s="89" t="s">
        <v>481</v>
      </c>
      <c r="C70" s="86" t="s">
        <v>482</v>
      </c>
      <c r="D70" s="99" t="s">
        <v>118</v>
      </c>
      <c r="E70" s="99" t="s">
        <v>338</v>
      </c>
      <c r="F70" s="86" t="s">
        <v>345</v>
      </c>
      <c r="G70" s="99" t="s">
        <v>346</v>
      </c>
      <c r="H70" s="86" t="s">
        <v>422</v>
      </c>
      <c r="I70" s="86" t="s">
        <v>342</v>
      </c>
      <c r="J70" s="86"/>
      <c r="K70" s="96">
        <v>3.9499999996967805</v>
      </c>
      <c r="L70" s="99" t="s">
        <v>162</v>
      </c>
      <c r="M70" s="100">
        <v>1.6399999999999998E-2</v>
      </c>
      <c r="N70" s="100">
        <v>1.0199999998474119E-2</v>
      </c>
      <c r="O70" s="96">
        <f>4900.863/50000</f>
        <v>9.8017260000000009E-2</v>
      </c>
      <c r="P70" s="98">
        <v>5215210</v>
      </c>
      <c r="Q70" s="86"/>
      <c r="R70" s="96">
        <v>5.1118059890000005</v>
      </c>
      <c r="S70" s="97">
        <f>39.922311827957%/50000</f>
        <v>7.9844623655914011E-6</v>
      </c>
      <c r="T70" s="97">
        <v>2.7062112832663444E-3</v>
      </c>
      <c r="U70" s="97">
        <f>R70/'סכום נכסי הקרן'!$C$42</f>
        <v>1.2280444588573575E-3</v>
      </c>
    </row>
    <row r="71" spans="2:21" s="130" customFormat="1">
      <c r="B71" s="89" t="s">
        <v>483</v>
      </c>
      <c r="C71" s="86" t="s">
        <v>484</v>
      </c>
      <c r="D71" s="99" t="s">
        <v>118</v>
      </c>
      <c r="E71" s="99" t="s">
        <v>338</v>
      </c>
      <c r="F71" s="86" t="s">
        <v>345</v>
      </c>
      <c r="G71" s="99" t="s">
        <v>346</v>
      </c>
      <c r="H71" s="86" t="s">
        <v>422</v>
      </c>
      <c r="I71" s="86" t="s">
        <v>342</v>
      </c>
      <c r="J71" s="86"/>
      <c r="K71" s="96">
        <v>8.0599999999099303</v>
      </c>
      <c r="L71" s="99" t="s">
        <v>162</v>
      </c>
      <c r="M71" s="100">
        <v>2.7799999999999998E-2</v>
      </c>
      <c r="N71" s="100">
        <v>2.2199999996697431E-2</v>
      </c>
      <c r="O71" s="96">
        <f>1871.2386/50000</f>
        <v>3.7424771999999995E-2</v>
      </c>
      <c r="P71" s="98">
        <v>5339899</v>
      </c>
      <c r="Q71" s="86"/>
      <c r="R71" s="96">
        <v>1.9984450030000001</v>
      </c>
      <c r="S71" s="97">
        <f>44.7450645624103%/50000</f>
        <v>8.9490129124820596E-6</v>
      </c>
      <c r="T71" s="97">
        <v>1.0579850698057944E-3</v>
      </c>
      <c r="U71" s="97">
        <f>R71/'סכום נכסי הקרן'!$C$42</f>
        <v>4.8010024589087056E-4</v>
      </c>
    </row>
    <row r="72" spans="2:21" s="130" customFormat="1">
      <c r="B72" s="89" t="s">
        <v>485</v>
      </c>
      <c r="C72" s="86" t="s">
        <v>486</v>
      </c>
      <c r="D72" s="99" t="s">
        <v>118</v>
      </c>
      <c r="E72" s="99" t="s">
        <v>338</v>
      </c>
      <c r="F72" s="86" t="s">
        <v>345</v>
      </c>
      <c r="G72" s="99" t="s">
        <v>346</v>
      </c>
      <c r="H72" s="86" t="s">
        <v>422</v>
      </c>
      <c r="I72" s="86" t="s">
        <v>342</v>
      </c>
      <c r="J72" s="86"/>
      <c r="K72" s="96">
        <v>5.3200000003213885</v>
      </c>
      <c r="L72" s="99" t="s">
        <v>162</v>
      </c>
      <c r="M72" s="100">
        <v>2.4199999999999999E-2</v>
      </c>
      <c r="N72" s="100">
        <v>1.7400000002410404E-2</v>
      </c>
      <c r="O72" s="96">
        <f>2343.891/50000</f>
        <v>4.6877820000000001E-2</v>
      </c>
      <c r="P72" s="98">
        <v>5309991</v>
      </c>
      <c r="Q72" s="86"/>
      <c r="R72" s="96">
        <v>2.48920801</v>
      </c>
      <c r="S72" s="97">
        <f>8.13201609825487%/50000</f>
        <v>1.626403219650974E-6</v>
      </c>
      <c r="T72" s="97">
        <v>1.3177970403326594E-3</v>
      </c>
      <c r="U72" s="97">
        <f>R72/'סכום נכסי הקרן'!$C$42</f>
        <v>5.9799963265465186E-4</v>
      </c>
    </row>
    <row r="73" spans="2:21" s="130" customFormat="1">
      <c r="B73" s="89" t="s">
        <v>487</v>
      </c>
      <c r="C73" s="86" t="s">
        <v>488</v>
      </c>
      <c r="D73" s="99" t="s">
        <v>118</v>
      </c>
      <c r="E73" s="99" t="s">
        <v>338</v>
      </c>
      <c r="F73" s="86" t="s">
        <v>345</v>
      </c>
      <c r="G73" s="99" t="s">
        <v>346</v>
      </c>
      <c r="H73" s="86" t="s">
        <v>422</v>
      </c>
      <c r="I73" s="86" t="s">
        <v>158</v>
      </c>
      <c r="J73" s="86"/>
      <c r="K73" s="96">
        <v>1.0799999999747403</v>
      </c>
      <c r="L73" s="99" t="s">
        <v>162</v>
      </c>
      <c r="M73" s="100">
        <v>0.05</v>
      </c>
      <c r="N73" s="100">
        <v>-6.9999999993685096E-4</v>
      </c>
      <c r="O73" s="96">
        <v>6656.9530740000009</v>
      </c>
      <c r="P73" s="98">
        <v>118.94</v>
      </c>
      <c r="Q73" s="86"/>
      <c r="R73" s="96">
        <v>7.9177806149999999</v>
      </c>
      <c r="S73" s="97">
        <v>6.6569597309597317E-6</v>
      </c>
      <c r="T73" s="97">
        <v>4.1917058833706323E-3</v>
      </c>
      <c r="U73" s="97">
        <f>R73/'סכום נכסי הקרן'!$C$42</f>
        <v>1.9021431235110493E-3</v>
      </c>
    </row>
    <row r="74" spans="2:21" s="130" customFormat="1">
      <c r="B74" s="89" t="s">
        <v>489</v>
      </c>
      <c r="C74" s="86" t="s">
        <v>490</v>
      </c>
      <c r="D74" s="99" t="s">
        <v>118</v>
      </c>
      <c r="E74" s="99" t="s">
        <v>338</v>
      </c>
      <c r="F74" s="86" t="s">
        <v>491</v>
      </c>
      <c r="G74" s="99" t="s">
        <v>388</v>
      </c>
      <c r="H74" s="86" t="s">
        <v>422</v>
      </c>
      <c r="I74" s="86" t="s">
        <v>342</v>
      </c>
      <c r="J74" s="86"/>
      <c r="K74" s="96">
        <v>1.0099999999576175</v>
      </c>
      <c r="L74" s="99" t="s">
        <v>162</v>
      </c>
      <c r="M74" s="100">
        <v>5.0999999999999997E-2</v>
      </c>
      <c r="N74" s="100">
        <v>8.0000000000000004E-4</v>
      </c>
      <c r="O74" s="96">
        <v>4801.3518690000001</v>
      </c>
      <c r="P74" s="98">
        <v>118.46</v>
      </c>
      <c r="Q74" s="96">
        <v>0.20759696699999999</v>
      </c>
      <c r="R74" s="96">
        <v>5.8986540249999999</v>
      </c>
      <c r="S74" s="97">
        <v>1.0806125425202997E-5</v>
      </c>
      <c r="T74" s="97">
        <v>3.1227718956646491E-3</v>
      </c>
      <c r="U74" s="97">
        <f>R74/'סכום נכסי הקרן'!$C$42</f>
        <v>1.4170743971319952E-3</v>
      </c>
    </row>
    <row r="75" spans="2:21" s="130" customFormat="1">
      <c r="B75" s="89" t="s">
        <v>492</v>
      </c>
      <c r="C75" s="86" t="s">
        <v>493</v>
      </c>
      <c r="D75" s="99" t="s">
        <v>118</v>
      </c>
      <c r="E75" s="99" t="s">
        <v>338</v>
      </c>
      <c r="F75" s="86" t="s">
        <v>491</v>
      </c>
      <c r="G75" s="99" t="s">
        <v>388</v>
      </c>
      <c r="H75" s="86" t="s">
        <v>422</v>
      </c>
      <c r="I75" s="86" t="s">
        <v>342</v>
      </c>
      <c r="J75" s="86"/>
      <c r="K75" s="96">
        <v>2.3999999999530273</v>
      </c>
      <c r="L75" s="99" t="s">
        <v>162</v>
      </c>
      <c r="M75" s="100">
        <v>2.5499999999999998E-2</v>
      </c>
      <c r="N75" s="100">
        <v>-7.9999999990605457E-4</v>
      </c>
      <c r="O75" s="96">
        <v>19030.740214000001</v>
      </c>
      <c r="P75" s="98">
        <v>109.3</v>
      </c>
      <c r="Q75" s="96">
        <v>0.47409779200000002</v>
      </c>
      <c r="R75" s="96">
        <v>21.288981440000001</v>
      </c>
      <c r="S75" s="97">
        <v>1.7268493693518231E-5</v>
      </c>
      <c r="T75" s="97">
        <v>1.1270475034880238E-2</v>
      </c>
      <c r="U75" s="97">
        <f>R75/'סכום נכסי הקרן'!$C$42</f>
        <v>5.11439904964459E-3</v>
      </c>
    </row>
    <row r="76" spans="2:21" s="130" customFormat="1">
      <c r="B76" s="89" t="s">
        <v>494</v>
      </c>
      <c r="C76" s="86" t="s">
        <v>495</v>
      </c>
      <c r="D76" s="99" t="s">
        <v>118</v>
      </c>
      <c r="E76" s="99" t="s">
        <v>338</v>
      </c>
      <c r="F76" s="86" t="s">
        <v>491</v>
      </c>
      <c r="G76" s="99" t="s">
        <v>388</v>
      </c>
      <c r="H76" s="86" t="s">
        <v>422</v>
      </c>
      <c r="I76" s="86" t="s">
        <v>342</v>
      </c>
      <c r="J76" s="86"/>
      <c r="K76" s="96">
        <v>6.6000000001556192</v>
      </c>
      <c r="L76" s="99" t="s">
        <v>162</v>
      </c>
      <c r="M76" s="100">
        <v>2.35E-2</v>
      </c>
      <c r="N76" s="100">
        <v>1.0700000000473345E-2</v>
      </c>
      <c r="O76" s="96">
        <v>13729.314141999999</v>
      </c>
      <c r="P76" s="98">
        <v>112.33</v>
      </c>
      <c r="Q76" s="86"/>
      <c r="R76" s="96">
        <v>15.422138961</v>
      </c>
      <c r="S76" s="97">
        <v>1.7124436991198968E-5</v>
      </c>
      <c r="T76" s="97">
        <v>8.1645443035533206E-3</v>
      </c>
      <c r="U76" s="97">
        <f>R76/'סכום נכסי הקרן'!$C$42</f>
        <v>3.7049669599235275E-3</v>
      </c>
    </row>
    <row r="77" spans="2:21" s="130" customFormat="1">
      <c r="B77" s="89" t="s">
        <v>496</v>
      </c>
      <c r="C77" s="86" t="s">
        <v>497</v>
      </c>
      <c r="D77" s="99" t="s">
        <v>118</v>
      </c>
      <c r="E77" s="99" t="s">
        <v>338</v>
      </c>
      <c r="F77" s="86" t="s">
        <v>491</v>
      </c>
      <c r="G77" s="99" t="s">
        <v>388</v>
      </c>
      <c r="H77" s="86" t="s">
        <v>422</v>
      </c>
      <c r="I77" s="86" t="s">
        <v>342</v>
      </c>
      <c r="J77" s="86"/>
      <c r="K77" s="96">
        <v>5.4400000001019295</v>
      </c>
      <c r="L77" s="99" t="s">
        <v>162</v>
      </c>
      <c r="M77" s="100">
        <v>1.7600000000000001E-2</v>
      </c>
      <c r="N77" s="100">
        <v>6.7000000003152906E-3</v>
      </c>
      <c r="O77" s="96">
        <v>20780.920010000005</v>
      </c>
      <c r="P77" s="98">
        <v>109.31</v>
      </c>
      <c r="Q77" s="96">
        <v>0.42361271099999998</v>
      </c>
      <c r="R77" s="96">
        <v>23.153186581000003</v>
      </c>
      <c r="S77" s="97">
        <v>1.6259973250583364E-5</v>
      </c>
      <c r="T77" s="97">
        <v>1.2257392965207295E-2</v>
      </c>
      <c r="U77" s="97">
        <f>R77/'סכום נכסי הקרן'!$C$42</f>
        <v>5.5622499263219931E-3</v>
      </c>
    </row>
    <row r="78" spans="2:21" s="130" customFormat="1">
      <c r="B78" s="89" t="s">
        <v>498</v>
      </c>
      <c r="C78" s="86" t="s">
        <v>499</v>
      </c>
      <c r="D78" s="99" t="s">
        <v>118</v>
      </c>
      <c r="E78" s="99" t="s">
        <v>338</v>
      </c>
      <c r="F78" s="86" t="s">
        <v>491</v>
      </c>
      <c r="G78" s="99" t="s">
        <v>388</v>
      </c>
      <c r="H78" s="86" t="s">
        <v>422</v>
      </c>
      <c r="I78" s="86" t="s">
        <v>342</v>
      </c>
      <c r="J78" s="86"/>
      <c r="K78" s="96">
        <v>5.9599999999903384</v>
      </c>
      <c r="L78" s="99" t="s">
        <v>162</v>
      </c>
      <c r="M78" s="100">
        <v>2.1499999999999998E-2</v>
      </c>
      <c r="N78" s="100">
        <v>1.0299999999770538E-2</v>
      </c>
      <c r="O78" s="96">
        <v>14943.494425999999</v>
      </c>
      <c r="P78" s="98">
        <v>110.82</v>
      </c>
      <c r="Q78" s="86"/>
      <c r="R78" s="96">
        <v>16.560381046</v>
      </c>
      <c r="S78" s="97">
        <v>1.9059561664508192E-5</v>
      </c>
      <c r="T78" s="97">
        <v>8.7671343823129792E-3</v>
      </c>
      <c r="U78" s="97">
        <f>R78/'סכום נכסי הקרן'!$C$42</f>
        <v>3.9784147175908604E-3</v>
      </c>
    </row>
    <row r="79" spans="2:21" s="130" customFormat="1">
      <c r="B79" s="89" t="s">
        <v>500</v>
      </c>
      <c r="C79" s="86" t="s">
        <v>501</v>
      </c>
      <c r="D79" s="99" t="s">
        <v>118</v>
      </c>
      <c r="E79" s="99" t="s">
        <v>338</v>
      </c>
      <c r="F79" s="86" t="s">
        <v>502</v>
      </c>
      <c r="G79" s="99" t="s">
        <v>469</v>
      </c>
      <c r="H79" s="86" t="s">
        <v>422</v>
      </c>
      <c r="I79" s="86" t="s">
        <v>158</v>
      </c>
      <c r="J79" s="86"/>
      <c r="K79" s="96">
        <v>3.9999999762961772E-2</v>
      </c>
      <c r="L79" s="99" t="s">
        <v>162</v>
      </c>
      <c r="M79" s="100">
        <v>4.2800000000000005E-2</v>
      </c>
      <c r="N79" s="100">
        <v>-1.1000000033580416E-3</v>
      </c>
      <c r="O79" s="96">
        <v>396.96342499999997</v>
      </c>
      <c r="P79" s="98">
        <v>127.53</v>
      </c>
      <c r="Q79" s="86"/>
      <c r="R79" s="96">
        <v>0.50624745299999996</v>
      </c>
      <c r="S79" s="97">
        <v>5.5497350589184517E-6</v>
      </c>
      <c r="T79" s="97">
        <v>2.680095004351794E-4</v>
      </c>
      <c r="U79" s="97">
        <f>R79/'סכום נכסי הקרן'!$C$42</f>
        <v>1.2161932217402478E-4</v>
      </c>
    </row>
    <row r="80" spans="2:21" s="130" customFormat="1">
      <c r="B80" s="89" t="s">
        <v>503</v>
      </c>
      <c r="C80" s="86" t="s">
        <v>504</v>
      </c>
      <c r="D80" s="99" t="s">
        <v>118</v>
      </c>
      <c r="E80" s="99" t="s">
        <v>338</v>
      </c>
      <c r="F80" s="86" t="s">
        <v>456</v>
      </c>
      <c r="G80" s="99" t="s">
        <v>346</v>
      </c>
      <c r="H80" s="86" t="s">
        <v>422</v>
      </c>
      <c r="I80" s="86" t="s">
        <v>158</v>
      </c>
      <c r="J80" s="86"/>
      <c r="K80" s="96">
        <v>0.41999999994624893</v>
      </c>
      <c r="L80" s="99" t="s">
        <v>162</v>
      </c>
      <c r="M80" s="100">
        <v>5.2499999999999998E-2</v>
      </c>
      <c r="N80" s="100">
        <v>-2.9999999516240486E-4</v>
      </c>
      <c r="O80" s="96">
        <v>563.680836</v>
      </c>
      <c r="P80" s="98">
        <v>132.02000000000001</v>
      </c>
      <c r="Q80" s="86"/>
      <c r="R80" s="96">
        <v>0.74417141200000003</v>
      </c>
      <c r="S80" s="97">
        <v>4.6973403E-6</v>
      </c>
      <c r="T80" s="97">
        <v>3.9396743072258401E-4</v>
      </c>
      <c r="U80" s="97">
        <f>R80/'סכום נכסי הקרן'!$C$42</f>
        <v>1.7877743813306046E-4</v>
      </c>
    </row>
    <row r="81" spans="2:21" s="130" customFormat="1">
      <c r="B81" s="89" t="s">
        <v>505</v>
      </c>
      <c r="C81" s="86" t="s">
        <v>506</v>
      </c>
      <c r="D81" s="99" t="s">
        <v>118</v>
      </c>
      <c r="E81" s="99" t="s">
        <v>338</v>
      </c>
      <c r="F81" s="86" t="s">
        <v>372</v>
      </c>
      <c r="G81" s="99" t="s">
        <v>346</v>
      </c>
      <c r="H81" s="86" t="s">
        <v>422</v>
      </c>
      <c r="I81" s="86" t="s">
        <v>342</v>
      </c>
      <c r="J81" s="86"/>
      <c r="K81" s="96">
        <v>0.98000000002128085</v>
      </c>
      <c r="L81" s="99" t="s">
        <v>162</v>
      </c>
      <c r="M81" s="100">
        <v>6.5000000000000002E-2</v>
      </c>
      <c r="N81" s="100">
        <v>5.9999999998748175E-4</v>
      </c>
      <c r="O81" s="96">
        <v>13102.807760999998</v>
      </c>
      <c r="P81" s="98">
        <v>120.1</v>
      </c>
      <c r="Q81" s="96">
        <v>0.24025012500000001</v>
      </c>
      <c r="R81" s="96">
        <v>15.976723166999999</v>
      </c>
      <c r="S81" s="97">
        <v>8.3192430228571409E-6</v>
      </c>
      <c r="T81" s="97">
        <v>8.4581434814227641E-3</v>
      </c>
      <c r="U81" s="97">
        <f>R81/'סכום נכסי הקרן'!$C$42</f>
        <v>3.8381985541220661E-3</v>
      </c>
    </row>
    <row r="82" spans="2:21" s="130" customFormat="1">
      <c r="B82" s="89" t="s">
        <v>507</v>
      </c>
      <c r="C82" s="86" t="s">
        <v>508</v>
      </c>
      <c r="D82" s="99" t="s">
        <v>118</v>
      </c>
      <c r="E82" s="99" t="s">
        <v>338</v>
      </c>
      <c r="F82" s="86" t="s">
        <v>509</v>
      </c>
      <c r="G82" s="99" t="s">
        <v>388</v>
      </c>
      <c r="H82" s="86" t="s">
        <v>422</v>
      </c>
      <c r="I82" s="86" t="s">
        <v>342</v>
      </c>
      <c r="J82" s="86"/>
      <c r="K82" s="96">
        <v>7.6199999993696261</v>
      </c>
      <c r="L82" s="99" t="s">
        <v>162</v>
      </c>
      <c r="M82" s="100">
        <v>3.5000000000000003E-2</v>
      </c>
      <c r="N82" s="100">
        <v>1.0599999999766529E-2</v>
      </c>
      <c r="O82" s="96">
        <v>2745.839661</v>
      </c>
      <c r="P82" s="98">
        <v>124.79</v>
      </c>
      <c r="Q82" s="86"/>
      <c r="R82" s="96">
        <v>3.4265333179999997</v>
      </c>
      <c r="S82" s="97">
        <v>1.0137587803614671E-5</v>
      </c>
      <c r="T82" s="97">
        <v>1.8140209443812802E-3</v>
      </c>
      <c r="U82" s="97">
        <f>R82/'סכום נכסי הקרן'!$C$42</f>
        <v>8.2317976529527762E-4</v>
      </c>
    </row>
    <row r="83" spans="2:21" s="130" customFormat="1">
      <c r="B83" s="89" t="s">
        <v>510</v>
      </c>
      <c r="C83" s="86" t="s">
        <v>511</v>
      </c>
      <c r="D83" s="99" t="s">
        <v>118</v>
      </c>
      <c r="E83" s="99" t="s">
        <v>338</v>
      </c>
      <c r="F83" s="86" t="s">
        <v>509</v>
      </c>
      <c r="G83" s="99" t="s">
        <v>388</v>
      </c>
      <c r="H83" s="86" t="s">
        <v>422</v>
      </c>
      <c r="I83" s="86" t="s">
        <v>342</v>
      </c>
      <c r="J83" s="86"/>
      <c r="K83" s="96">
        <v>3.4299999997914203</v>
      </c>
      <c r="L83" s="99" t="s">
        <v>162</v>
      </c>
      <c r="M83" s="100">
        <v>0.04</v>
      </c>
      <c r="N83" s="100">
        <v>-3.000000004983779E-4</v>
      </c>
      <c r="O83" s="96">
        <v>4620.5338099999999</v>
      </c>
      <c r="P83" s="98">
        <v>117.25</v>
      </c>
      <c r="Q83" s="86"/>
      <c r="R83" s="96">
        <v>5.4175758909999994</v>
      </c>
      <c r="S83" s="97">
        <v>6.7567737700501678E-6</v>
      </c>
      <c r="T83" s="97">
        <v>2.868087137055842E-3</v>
      </c>
      <c r="U83" s="97">
        <f>R83/'סכום נכסי הקרן'!$C$42</f>
        <v>1.3015016743002919E-3</v>
      </c>
    </row>
    <row r="84" spans="2:21" s="130" customFormat="1">
      <c r="B84" s="89" t="s">
        <v>512</v>
      </c>
      <c r="C84" s="86" t="s">
        <v>513</v>
      </c>
      <c r="D84" s="99" t="s">
        <v>118</v>
      </c>
      <c r="E84" s="99" t="s">
        <v>338</v>
      </c>
      <c r="F84" s="86" t="s">
        <v>509</v>
      </c>
      <c r="G84" s="99" t="s">
        <v>388</v>
      </c>
      <c r="H84" s="86" t="s">
        <v>422</v>
      </c>
      <c r="I84" s="86" t="s">
        <v>342</v>
      </c>
      <c r="J84" s="86"/>
      <c r="K84" s="96">
        <v>6.2000000000744295</v>
      </c>
      <c r="L84" s="99" t="s">
        <v>162</v>
      </c>
      <c r="M84" s="100">
        <v>0.04</v>
      </c>
      <c r="N84" s="100">
        <v>8.3000000003243014E-3</v>
      </c>
      <c r="O84" s="96">
        <v>15048.969155000001</v>
      </c>
      <c r="P84" s="98">
        <v>124.99</v>
      </c>
      <c r="Q84" s="86"/>
      <c r="R84" s="96">
        <v>18.809706332999998</v>
      </c>
      <c r="S84" s="97">
        <v>1.495621106302377E-5</v>
      </c>
      <c r="T84" s="97">
        <v>9.9579365145759258E-3</v>
      </c>
      <c r="U84" s="97">
        <f>R84/'סכום נכסי הקרן'!$C$42</f>
        <v>4.5187856668820045E-3</v>
      </c>
    </row>
    <row r="85" spans="2:21" s="130" customFormat="1">
      <c r="B85" s="89" t="s">
        <v>514</v>
      </c>
      <c r="C85" s="86" t="s">
        <v>515</v>
      </c>
      <c r="D85" s="99" t="s">
        <v>118</v>
      </c>
      <c r="E85" s="99" t="s">
        <v>338</v>
      </c>
      <c r="F85" s="86" t="s">
        <v>516</v>
      </c>
      <c r="G85" s="99" t="s">
        <v>517</v>
      </c>
      <c r="H85" s="86" t="s">
        <v>518</v>
      </c>
      <c r="I85" s="86" t="s">
        <v>342</v>
      </c>
      <c r="J85" s="86"/>
      <c r="K85" s="96">
        <v>7.8800000000037818</v>
      </c>
      <c r="L85" s="99" t="s">
        <v>162</v>
      </c>
      <c r="M85" s="100">
        <v>5.1500000000000004E-2</v>
      </c>
      <c r="N85" s="100">
        <v>2.010000000007563E-2</v>
      </c>
      <c r="O85" s="96">
        <v>34116.664982000002</v>
      </c>
      <c r="P85" s="98">
        <v>155.02000000000001</v>
      </c>
      <c r="Q85" s="86"/>
      <c r="R85" s="96">
        <v>52.887652559999999</v>
      </c>
      <c r="S85" s="97">
        <v>9.6075622685525468E-6</v>
      </c>
      <c r="T85" s="97">
        <v>2.799894252859567E-2</v>
      </c>
      <c r="U85" s="97">
        <f>R85/'סכום נכסי הקרן'!$C$42</f>
        <v>1.2705566057875112E-2</v>
      </c>
    </row>
    <row r="86" spans="2:21" s="130" customFormat="1">
      <c r="B86" s="89" t="s">
        <v>519</v>
      </c>
      <c r="C86" s="86" t="s">
        <v>520</v>
      </c>
      <c r="D86" s="99" t="s">
        <v>118</v>
      </c>
      <c r="E86" s="99" t="s">
        <v>338</v>
      </c>
      <c r="F86" s="86" t="s">
        <v>442</v>
      </c>
      <c r="G86" s="99" t="s">
        <v>388</v>
      </c>
      <c r="H86" s="86" t="s">
        <v>518</v>
      </c>
      <c r="I86" s="86" t="s">
        <v>158</v>
      </c>
      <c r="J86" s="86"/>
      <c r="K86" s="96">
        <v>2.2699999998002065</v>
      </c>
      <c r="L86" s="99" t="s">
        <v>162</v>
      </c>
      <c r="M86" s="100">
        <v>2.8500000000000001E-2</v>
      </c>
      <c r="N86" s="100">
        <v>2.2999999989083454E-3</v>
      </c>
      <c r="O86" s="96">
        <v>4412.8464350000004</v>
      </c>
      <c r="P86" s="98">
        <v>110.02</v>
      </c>
      <c r="Q86" s="86"/>
      <c r="R86" s="96">
        <v>4.8550138110000001</v>
      </c>
      <c r="S86" s="97">
        <v>9.6207339490612399E-6</v>
      </c>
      <c r="T86" s="97">
        <v>2.5702644396158702E-3</v>
      </c>
      <c r="U86" s="97">
        <f>R86/'סכום נכסי הקרן'!$C$42</f>
        <v>1.166353500329312E-3</v>
      </c>
    </row>
    <row r="87" spans="2:21" s="130" customFormat="1">
      <c r="B87" s="89" t="s">
        <v>521</v>
      </c>
      <c r="C87" s="86" t="s">
        <v>522</v>
      </c>
      <c r="D87" s="99" t="s">
        <v>118</v>
      </c>
      <c r="E87" s="99" t="s">
        <v>338</v>
      </c>
      <c r="F87" s="86" t="s">
        <v>442</v>
      </c>
      <c r="G87" s="99" t="s">
        <v>388</v>
      </c>
      <c r="H87" s="86" t="s">
        <v>518</v>
      </c>
      <c r="I87" s="86" t="s">
        <v>158</v>
      </c>
      <c r="J87" s="86"/>
      <c r="K87" s="96">
        <v>0.53000000001152459</v>
      </c>
      <c r="L87" s="99" t="s">
        <v>162</v>
      </c>
      <c r="M87" s="100">
        <v>3.7699999999999997E-2</v>
      </c>
      <c r="N87" s="100">
        <v>4.7999999989627833E-3</v>
      </c>
      <c r="O87" s="96">
        <v>3029.5376850000002</v>
      </c>
      <c r="P87" s="98">
        <v>112.48</v>
      </c>
      <c r="Q87" s="96">
        <v>6.3203505999999993E-2</v>
      </c>
      <c r="R87" s="96">
        <v>3.4708274320000001</v>
      </c>
      <c r="S87" s="97">
        <v>8.8744381370759279E-6</v>
      </c>
      <c r="T87" s="97">
        <v>1.8374704319688434E-3</v>
      </c>
      <c r="U87" s="97">
        <f>R87/'סכום נכסי הקרן'!$C$42</f>
        <v>8.3382084623120293E-4</v>
      </c>
    </row>
    <row r="88" spans="2:21" s="130" customFormat="1">
      <c r="B88" s="89" t="s">
        <v>523</v>
      </c>
      <c r="C88" s="86" t="s">
        <v>524</v>
      </c>
      <c r="D88" s="99" t="s">
        <v>118</v>
      </c>
      <c r="E88" s="99" t="s">
        <v>338</v>
      </c>
      <c r="F88" s="86" t="s">
        <v>442</v>
      </c>
      <c r="G88" s="99" t="s">
        <v>388</v>
      </c>
      <c r="H88" s="86" t="s">
        <v>518</v>
      </c>
      <c r="I88" s="86" t="s">
        <v>158</v>
      </c>
      <c r="J88" s="86"/>
      <c r="K88" s="96">
        <v>4.3399999992887803</v>
      </c>
      <c r="L88" s="99" t="s">
        <v>162</v>
      </c>
      <c r="M88" s="100">
        <v>2.5000000000000001E-2</v>
      </c>
      <c r="N88" s="100">
        <v>7.099999998583342E-3</v>
      </c>
      <c r="O88" s="96">
        <v>3139.2684479999998</v>
      </c>
      <c r="P88" s="98">
        <v>110.18</v>
      </c>
      <c r="Q88" s="86"/>
      <c r="R88" s="96">
        <v>3.4588459189999998</v>
      </c>
      <c r="S88" s="97">
        <v>6.9358087420856599E-6</v>
      </c>
      <c r="T88" s="97">
        <v>1.8311273693133012E-3</v>
      </c>
      <c r="U88" s="97">
        <f>R88/'סכום נכסי הקרן'!$C$42</f>
        <v>8.3094244460953722E-4</v>
      </c>
    </row>
    <row r="89" spans="2:21" s="130" customFormat="1">
      <c r="B89" s="89" t="s">
        <v>525</v>
      </c>
      <c r="C89" s="86" t="s">
        <v>526</v>
      </c>
      <c r="D89" s="99" t="s">
        <v>118</v>
      </c>
      <c r="E89" s="99" t="s">
        <v>338</v>
      </c>
      <c r="F89" s="86" t="s">
        <v>442</v>
      </c>
      <c r="G89" s="99" t="s">
        <v>388</v>
      </c>
      <c r="H89" s="86" t="s">
        <v>518</v>
      </c>
      <c r="I89" s="86" t="s">
        <v>158</v>
      </c>
      <c r="J89" s="86"/>
      <c r="K89" s="96">
        <v>5.3599999999793591</v>
      </c>
      <c r="L89" s="99" t="s">
        <v>162</v>
      </c>
      <c r="M89" s="100">
        <v>1.34E-2</v>
      </c>
      <c r="N89" s="100">
        <v>6.9999999997419973E-3</v>
      </c>
      <c r="O89" s="96">
        <v>3643.81387</v>
      </c>
      <c r="P89" s="98">
        <v>106.37</v>
      </c>
      <c r="Q89" s="86"/>
      <c r="R89" s="96">
        <v>3.8759246530000002</v>
      </c>
      <c r="S89" s="97">
        <v>1.1269146954059026E-5</v>
      </c>
      <c r="T89" s="97">
        <v>2.0519305802313365E-3</v>
      </c>
      <c r="U89" s="97">
        <f>R89/'סכום נכסי הקרן'!$C$42</f>
        <v>9.3114014954945811E-4</v>
      </c>
    </row>
    <row r="90" spans="2:21" s="130" customFormat="1">
      <c r="B90" s="89" t="s">
        <v>527</v>
      </c>
      <c r="C90" s="86" t="s">
        <v>528</v>
      </c>
      <c r="D90" s="99" t="s">
        <v>118</v>
      </c>
      <c r="E90" s="99" t="s">
        <v>338</v>
      </c>
      <c r="F90" s="86" t="s">
        <v>442</v>
      </c>
      <c r="G90" s="99" t="s">
        <v>388</v>
      </c>
      <c r="H90" s="86" t="s">
        <v>518</v>
      </c>
      <c r="I90" s="86" t="s">
        <v>158</v>
      </c>
      <c r="J90" s="86"/>
      <c r="K90" s="96">
        <v>5.2699999998143028</v>
      </c>
      <c r="L90" s="99" t="s">
        <v>162</v>
      </c>
      <c r="M90" s="100">
        <v>1.95E-2</v>
      </c>
      <c r="N90" s="100">
        <v>1.2499999999645614E-2</v>
      </c>
      <c r="O90" s="96">
        <v>6636.3439239999998</v>
      </c>
      <c r="P90" s="98">
        <v>106.3</v>
      </c>
      <c r="Q90" s="86"/>
      <c r="R90" s="96">
        <v>7.0544335529999991</v>
      </c>
      <c r="S90" s="97">
        <v>9.7179832826548311E-6</v>
      </c>
      <c r="T90" s="97">
        <v>3.7346463694558035E-3</v>
      </c>
      <c r="U90" s="97">
        <f>R90/'סכום נכסי הקרן'!$C$42</f>
        <v>1.6947352958584805E-3</v>
      </c>
    </row>
    <row r="91" spans="2:21" s="130" customFormat="1">
      <c r="B91" s="89" t="s">
        <v>529</v>
      </c>
      <c r="C91" s="86" t="s">
        <v>530</v>
      </c>
      <c r="D91" s="99" t="s">
        <v>118</v>
      </c>
      <c r="E91" s="99" t="s">
        <v>338</v>
      </c>
      <c r="F91" s="86" t="s">
        <v>442</v>
      </c>
      <c r="G91" s="99" t="s">
        <v>388</v>
      </c>
      <c r="H91" s="86" t="s">
        <v>518</v>
      </c>
      <c r="I91" s="86" t="s">
        <v>158</v>
      </c>
      <c r="J91" s="86"/>
      <c r="K91" s="96">
        <v>6.3099999996776708</v>
      </c>
      <c r="L91" s="99" t="s">
        <v>162</v>
      </c>
      <c r="M91" s="100">
        <v>3.3500000000000002E-2</v>
      </c>
      <c r="N91" s="100">
        <v>1.7099999999291335E-2</v>
      </c>
      <c r="O91" s="96">
        <v>7721.8079619999999</v>
      </c>
      <c r="P91" s="98">
        <v>113.3</v>
      </c>
      <c r="Q91" s="86"/>
      <c r="R91" s="96">
        <v>8.7488085219999991</v>
      </c>
      <c r="S91" s="97">
        <v>1.5594224948553125E-5</v>
      </c>
      <c r="T91" s="97">
        <v>4.6316555026386678E-3</v>
      </c>
      <c r="U91" s="97">
        <f>R91/'סכום נכסי הקרן'!$C$42</f>
        <v>2.1017866973366706E-3</v>
      </c>
    </row>
    <row r="92" spans="2:21" s="130" customFormat="1">
      <c r="B92" s="89" t="s">
        <v>531</v>
      </c>
      <c r="C92" s="86" t="s">
        <v>532</v>
      </c>
      <c r="D92" s="99" t="s">
        <v>118</v>
      </c>
      <c r="E92" s="99" t="s">
        <v>338</v>
      </c>
      <c r="F92" s="86" t="s">
        <v>383</v>
      </c>
      <c r="G92" s="99" t="s">
        <v>346</v>
      </c>
      <c r="H92" s="86" t="s">
        <v>518</v>
      </c>
      <c r="I92" s="86" t="s">
        <v>158</v>
      </c>
      <c r="J92" s="86"/>
      <c r="K92" s="96">
        <v>1.9599999998412854</v>
      </c>
      <c r="L92" s="99" t="s">
        <v>162</v>
      </c>
      <c r="M92" s="100">
        <v>2.7999999999999997E-2</v>
      </c>
      <c r="N92" s="100">
        <v>7.4999999992652099E-3</v>
      </c>
      <c r="O92" s="96">
        <f>6359.4993/50000</f>
        <v>0.127189986</v>
      </c>
      <c r="P92" s="98">
        <v>5350000</v>
      </c>
      <c r="Q92" s="86"/>
      <c r="R92" s="96">
        <v>6.8046639979999997</v>
      </c>
      <c r="S92" s="97">
        <f>35.9557827783118%/50000</f>
        <v>7.1911565556623602E-6</v>
      </c>
      <c r="T92" s="97">
        <v>3.6024173315361463E-3</v>
      </c>
      <c r="U92" s="97">
        <f>R92/'סכום נכסי הקרן'!$C$42</f>
        <v>1.6347314305574384E-3</v>
      </c>
    </row>
    <row r="93" spans="2:21" s="130" customFormat="1">
      <c r="B93" s="89" t="s">
        <v>533</v>
      </c>
      <c r="C93" s="86" t="s">
        <v>534</v>
      </c>
      <c r="D93" s="99" t="s">
        <v>118</v>
      </c>
      <c r="E93" s="99" t="s">
        <v>338</v>
      </c>
      <c r="F93" s="86" t="s">
        <v>383</v>
      </c>
      <c r="G93" s="99" t="s">
        <v>346</v>
      </c>
      <c r="H93" s="86" t="s">
        <v>518</v>
      </c>
      <c r="I93" s="86" t="s">
        <v>158</v>
      </c>
      <c r="J93" s="86"/>
      <c r="K93" s="96">
        <v>3.1699999990205616</v>
      </c>
      <c r="L93" s="99" t="s">
        <v>162</v>
      </c>
      <c r="M93" s="100">
        <v>1.49E-2</v>
      </c>
      <c r="N93" s="100">
        <v>1.4900000001399199E-2</v>
      </c>
      <c r="O93" s="96">
        <f>344.8038/50000</f>
        <v>6.8960760000000001E-3</v>
      </c>
      <c r="P93" s="98">
        <v>5181900</v>
      </c>
      <c r="Q93" s="86"/>
      <c r="R93" s="96">
        <v>0.35734775499999999</v>
      </c>
      <c r="S93" s="97">
        <f>5.70112103174603%/50000</f>
        <v>1.1402242063492061E-6</v>
      </c>
      <c r="T93" s="97">
        <v>1.8918138300082053E-4</v>
      </c>
      <c r="U93" s="97">
        <f>R93/'סכום נכסי הקרן'!$C$42</f>
        <v>8.5848119306013523E-5</v>
      </c>
    </row>
    <row r="94" spans="2:21" s="130" customFormat="1">
      <c r="B94" s="89" t="s">
        <v>535</v>
      </c>
      <c r="C94" s="86" t="s">
        <v>536</v>
      </c>
      <c r="D94" s="99" t="s">
        <v>118</v>
      </c>
      <c r="E94" s="99" t="s">
        <v>338</v>
      </c>
      <c r="F94" s="86" t="s">
        <v>383</v>
      </c>
      <c r="G94" s="99" t="s">
        <v>346</v>
      </c>
      <c r="H94" s="86" t="s">
        <v>518</v>
      </c>
      <c r="I94" s="86" t="s">
        <v>158</v>
      </c>
      <c r="J94" s="86"/>
      <c r="K94" s="96">
        <v>4.7300000011043881</v>
      </c>
      <c r="L94" s="99" t="s">
        <v>162</v>
      </c>
      <c r="M94" s="100">
        <v>2.2000000000000002E-2</v>
      </c>
      <c r="N94" s="100">
        <v>1.850000000686158E-2</v>
      </c>
      <c r="O94" s="96">
        <f>1452.825/50000</f>
        <v>2.9056500000000002E-2</v>
      </c>
      <c r="P94" s="98">
        <v>5266500</v>
      </c>
      <c r="Q94" s="86"/>
      <c r="R94" s="96">
        <v>1.5302604469999999</v>
      </c>
      <c r="S94" s="97">
        <f>28.8602502979738%/50000</f>
        <v>5.7720500595947598E-6</v>
      </c>
      <c r="T94" s="97">
        <v>8.1012622484479804E-4</v>
      </c>
      <c r="U94" s="97">
        <f>R94/'סכום נכסי הקרן'!$C$42</f>
        <v>3.6762503635521534E-4</v>
      </c>
    </row>
    <row r="95" spans="2:21" s="130" customFormat="1">
      <c r="B95" s="89" t="s">
        <v>537</v>
      </c>
      <c r="C95" s="86" t="s">
        <v>538</v>
      </c>
      <c r="D95" s="99" t="s">
        <v>118</v>
      </c>
      <c r="E95" s="99" t="s">
        <v>338</v>
      </c>
      <c r="F95" s="86" t="s">
        <v>539</v>
      </c>
      <c r="G95" s="99" t="s">
        <v>388</v>
      </c>
      <c r="H95" s="86" t="s">
        <v>518</v>
      </c>
      <c r="I95" s="86" t="s">
        <v>158</v>
      </c>
      <c r="J95" s="86"/>
      <c r="K95" s="96">
        <v>0.25</v>
      </c>
      <c r="L95" s="99" t="s">
        <v>162</v>
      </c>
      <c r="M95" s="100">
        <v>6.5000000000000002E-2</v>
      </c>
      <c r="N95" s="100">
        <v>-5.0000000381011174E-4</v>
      </c>
      <c r="O95" s="96">
        <v>442.596091</v>
      </c>
      <c r="P95" s="98">
        <v>118.6</v>
      </c>
      <c r="Q95" s="86"/>
      <c r="R95" s="96">
        <v>0.52491897600000004</v>
      </c>
      <c r="S95" s="97">
        <v>2.4021552103285378E-6</v>
      </c>
      <c r="T95" s="97">
        <v>2.7789428212038027E-4</v>
      </c>
      <c r="U95" s="97">
        <f>R95/'סכום נכסי הקרן'!$C$42</f>
        <v>1.2610491110441832E-4</v>
      </c>
    </row>
    <row r="96" spans="2:21" s="130" customFormat="1">
      <c r="B96" s="89" t="s">
        <v>540</v>
      </c>
      <c r="C96" s="86" t="s">
        <v>541</v>
      </c>
      <c r="D96" s="99" t="s">
        <v>118</v>
      </c>
      <c r="E96" s="99" t="s">
        <v>338</v>
      </c>
      <c r="F96" s="86" t="s">
        <v>539</v>
      </c>
      <c r="G96" s="99" t="s">
        <v>388</v>
      </c>
      <c r="H96" s="86" t="s">
        <v>518</v>
      </c>
      <c r="I96" s="86" t="s">
        <v>158</v>
      </c>
      <c r="J96" s="86"/>
      <c r="K96" s="96">
        <v>5.8800000001374739</v>
      </c>
      <c r="L96" s="99" t="s">
        <v>162</v>
      </c>
      <c r="M96" s="100">
        <v>0.04</v>
      </c>
      <c r="N96" s="100">
        <v>2.0299999999656312E-2</v>
      </c>
      <c r="O96" s="96">
        <v>4100.9863509999996</v>
      </c>
      <c r="P96" s="98">
        <v>113.52</v>
      </c>
      <c r="Q96" s="86"/>
      <c r="R96" s="96">
        <v>4.6554398719999996</v>
      </c>
      <c r="S96" s="97">
        <v>1.386498398979512E-6</v>
      </c>
      <c r="T96" s="97">
        <v>2.4646091689092126E-3</v>
      </c>
      <c r="U96" s="97">
        <f>R96/'סכום נכסי הקרן'!$C$42</f>
        <v>1.1184084745500312E-3</v>
      </c>
    </row>
    <row r="97" spans="2:21" s="130" customFormat="1">
      <c r="B97" s="89" t="s">
        <v>542</v>
      </c>
      <c r="C97" s="86" t="s">
        <v>543</v>
      </c>
      <c r="D97" s="99" t="s">
        <v>118</v>
      </c>
      <c r="E97" s="99" t="s">
        <v>338</v>
      </c>
      <c r="F97" s="86" t="s">
        <v>539</v>
      </c>
      <c r="G97" s="99" t="s">
        <v>388</v>
      </c>
      <c r="H97" s="86" t="s">
        <v>518</v>
      </c>
      <c r="I97" s="86" t="s">
        <v>158</v>
      </c>
      <c r="J97" s="86"/>
      <c r="K97" s="96">
        <v>6.1499999998222528</v>
      </c>
      <c r="L97" s="99" t="s">
        <v>162</v>
      </c>
      <c r="M97" s="100">
        <v>2.7799999999999998E-2</v>
      </c>
      <c r="N97" s="100">
        <v>2.0299999999644505E-2</v>
      </c>
      <c r="O97" s="96">
        <v>10712.629226999999</v>
      </c>
      <c r="P97" s="98">
        <v>107.66</v>
      </c>
      <c r="Q97" s="86"/>
      <c r="R97" s="96">
        <v>11.533216647</v>
      </c>
      <c r="S97" s="97">
        <v>5.9477928760597624E-6</v>
      </c>
      <c r="T97" s="97">
        <v>6.1057327077024626E-3</v>
      </c>
      <c r="U97" s="97">
        <f>R97/'סכום נכסי הקרן'!$C$42</f>
        <v>2.770704292500053E-3</v>
      </c>
    </row>
    <row r="98" spans="2:21" s="130" customFormat="1">
      <c r="B98" s="89" t="s">
        <v>544</v>
      </c>
      <c r="C98" s="86" t="s">
        <v>545</v>
      </c>
      <c r="D98" s="99" t="s">
        <v>118</v>
      </c>
      <c r="E98" s="99" t="s">
        <v>338</v>
      </c>
      <c r="F98" s="86" t="s">
        <v>539</v>
      </c>
      <c r="G98" s="99" t="s">
        <v>388</v>
      </c>
      <c r="H98" s="86" t="s">
        <v>518</v>
      </c>
      <c r="I98" s="86" t="s">
        <v>158</v>
      </c>
      <c r="J98" s="86"/>
      <c r="K98" s="96">
        <v>1.3100000006646215</v>
      </c>
      <c r="L98" s="99" t="s">
        <v>162</v>
      </c>
      <c r="M98" s="100">
        <v>5.0999999999999997E-2</v>
      </c>
      <c r="N98" s="100">
        <v>4.2000000006329717E-3</v>
      </c>
      <c r="O98" s="96">
        <v>1220.4301049999999</v>
      </c>
      <c r="P98" s="98">
        <v>129.44999999999999</v>
      </c>
      <c r="Q98" s="86"/>
      <c r="R98" s="96">
        <v>1.5798468450000001</v>
      </c>
      <c r="S98" s="97">
        <v>1.0352173721544126E-6</v>
      </c>
      <c r="T98" s="97">
        <v>8.363774695228824E-4</v>
      </c>
      <c r="U98" s="97">
        <f>R98/'סכום נכסי הקרן'!$C$42</f>
        <v>3.7953751922910236E-4</v>
      </c>
    </row>
    <row r="99" spans="2:21" s="130" customFormat="1">
      <c r="B99" s="89" t="s">
        <v>546</v>
      </c>
      <c r="C99" s="86" t="s">
        <v>547</v>
      </c>
      <c r="D99" s="99" t="s">
        <v>118</v>
      </c>
      <c r="E99" s="99" t="s">
        <v>338</v>
      </c>
      <c r="F99" s="86" t="s">
        <v>456</v>
      </c>
      <c r="G99" s="99" t="s">
        <v>346</v>
      </c>
      <c r="H99" s="86" t="s">
        <v>518</v>
      </c>
      <c r="I99" s="86" t="s">
        <v>342</v>
      </c>
      <c r="J99" s="86"/>
      <c r="K99" s="96">
        <v>0.7799999999814029</v>
      </c>
      <c r="L99" s="99" t="s">
        <v>162</v>
      </c>
      <c r="M99" s="100">
        <v>6.4000000000000001E-2</v>
      </c>
      <c r="N99" s="100">
        <v>3.4000000001573605E-3</v>
      </c>
      <c r="O99" s="96">
        <v>11459.532713999999</v>
      </c>
      <c r="P99" s="98">
        <v>122</v>
      </c>
      <c r="Q99" s="86"/>
      <c r="R99" s="96">
        <v>13.980630517</v>
      </c>
      <c r="S99" s="97">
        <v>9.1531239615952478E-6</v>
      </c>
      <c r="T99" s="97">
        <v>7.4014037570476312E-3</v>
      </c>
      <c r="U99" s="97">
        <f>R99/'סכום נכסי הקרן'!$C$42</f>
        <v>3.3586634302395705E-3</v>
      </c>
    </row>
    <row r="100" spans="2:21" s="130" customFormat="1">
      <c r="B100" s="89" t="s">
        <v>548</v>
      </c>
      <c r="C100" s="86" t="s">
        <v>549</v>
      </c>
      <c r="D100" s="99" t="s">
        <v>118</v>
      </c>
      <c r="E100" s="99" t="s">
        <v>338</v>
      </c>
      <c r="F100" s="86" t="s">
        <v>468</v>
      </c>
      <c r="G100" s="99" t="s">
        <v>469</v>
      </c>
      <c r="H100" s="86" t="s">
        <v>518</v>
      </c>
      <c r="I100" s="86" t="s">
        <v>342</v>
      </c>
      <c r="J100" s="86"/>
      <c r="K100" s="96">
        <v>3.6900000000079296</v>
      </c>
      <c r="L100" s="99" t="s">
        <v>162</v>
      </c>
      <c r="M100" s="100">
        <v>3.85E-2</v>
      </c>
      <c r="N100" s="100">
        <v>-1.4000000004757982E-3</v>
      </c>
      <c r="O100" s="96">
        <v>3111.3711170000001</v>
      </c>
      <c r="P100" s="98">
        <v>121.59</v>
      </c>
      <c r="Q100" s="86"/>
      <c r="R100" s="96">
        <v>3.7831161130000002</v>
      </c>
      <c r="S100" s="97">
        <v>1.2988568738611833E-5</v>
      </c>
      <c r="T100" s="97">
        <v>2.002797354386705E-3</v>
      </c>
      <c r="U100" s="97">
        <f>R100/'סכום נכסי הקרן'!$C$42</f>
        <v>9.0884411297708072E-4</v>
      </c>
    </row>
    <row r="101" spans="2:21" s="130" customFormat="1">
      <c r="B101" s="89" t="s">
        <v>550</v>
      </c>
      <c r="C101" s="86" t="s">
        <v>551</v>
      </c>
      <c r="D101" s="99" t="s">
        <v>118</v>
      </c>
      <c r="E101" s="99" t="s">
        <v>338</v>
      </c>
      <c r="F101" s="86" t="s">
        <v>468</v>
      </c>
      <c r="G101" s="99" t="s">
        <v>469</v>
      </c>
      <c r="H101" s="86" t="s">
        <v>518</v>
      </c>
      <c r="I101" s="86" t="s">
        <v>342</v>
      </c>
      <c r="J101" s="86"/>
      <c r="K101" s="96">
        <v>0.91000000011857185</v>
      </c>
      <c r="L101" s="99" t="s">
        <v>162</v>
      </c>
      <c r="M101" s="100">
        <v>3.9E-2</v>
      </c>
      <c r="N101" s="100">
        <v>1.9000000022020478E-3</v>
      </c>
      <c r="O101" s="96">
        <v>2070.8921420000001</v>
      </c>
      <c r="P101" s="98">
        <v>114.03</v>
      </c>
      <c r="Q101" s="86"/>
      <c r="R101" s="96">
        <v>2.3614383920000002</v>
      </c>
      <c r="S101" s="97">
        <v>1.0404793900493638E-5</v>
      </c>
      <c r="T101" s="97">
        <v>1.2501552748520662E-3</v>
      </c>
      <c r="U101" s="97">
        <f>R101/'סכום נכסי הקרן'!$C$42</f>
        <v>5.6730465484585671E-4</v>
      </c>
    </row>
    <row r="102" spans="2:21" s="130" customFormat="1">
      <c r="B102" s="89" t="s">
        <v>552</v>
      </c>
      <c r="C102" s="86" t="s">
        <v>553</v>
      </c>
      <c r="D102" s="99" t="s">
        <v>118</v>
      </c>
      <c r="E102" s="99" t="s">
        <v>338</v>
      </c>
      <c r="F102" s="86" t="s">
        <v>468</v>
      </c>
      <c r="G102" s="99" t="s">
        <v>469</v>
      </c>
      <c r="H102" s="86" t="s">
        <v>518</v>
      </c>
      <c r="I102" s="86" t="s">
        <v>342</v>
      </c>
      <c r="J102" s="86"/>
      <c r="K102" s="96">
        <v>1.8599999998542567</v>
      </c>
      <c r="L102" s="99" t="s">
        <v>162</v>
      </c>
      <c r="M102" s="100">
        <v>3.9E-2</v>
      </c>
      <c r="N102" s="100">
        <v>-2.4000000007035889E-3</v>
      </c>
      <c r="O102" s="96">
        <v>3342.7958589999998</v>
      </c>
      <c r="P102" s="98">
        <v>119.05</v>
      </c>
      <c r="Q102" s="86"/>
      <c r="R102" s="96">
        <v>3.9795986029999999</v>
      </c>
      <c r="S102" s="97">
        <v>8.3772521260799553E-6</v>
      </c>
      <c r="T102" s="97">
        <v>2.1068159991761339E-3</v>
      </c>
      <c r="U102" s="97">
        <f>R102/'סכום נכסי הקרן'!$C$42</f>
        <v>9.560464586111329E-4</v>
      </c>
    </row>
    <row r="103" spans="2:21" s="130" customFormat="1">
      <c r="B103" s="89" t="s">
        <v>554</v>
      </c>
      <c r="C103" s="86" t="s">
        <v>555</v>
      </c>
      <c r="D103" s="99" t="s">
        <v>118</v>
      </c>
      <c r="E103" s="99" t="s">
        <v>338</v>
      </c>
      <c r="F103" s="86" t="s">
        <v>468</v>
      </c>
      <c r="G103" s="99" t="s">
        <v>469</v>
      </c>
      <c r="H103" s="86" t="s">
        <v>518</v>
      </c>
      <c r="I103" s="86" t="s">
        <v>342</v>
      </c>
      <c r="J103" s="86"/>
      <c r="K103" s="96">
        <v>4.5599999998874603</v>
      </c>
      <c r="L103" s="99" t="s">
        <v>162</v>
      </c>
      <c r="M103" s="100">
        <v>3.85E-2</v>
      </c>
      <c r="N103" s="100">
        <v>8.9999999999999998E-4</v>
      </c>
      <c r="O103" s="96">
        <v>3141.3412499999999</v>
      </c>
      <c r="P103" s="98">
        <v>124.46</v>
      </c>
      <c r="Q103" s="86"/>
      <c r="R103" s="96">
        <v>3.9097132989999999</v>
      </c>
      <c r="S103" s="97">
        <v>1.2565364999999999E-5</v>
      </c>
      <c r="T103" s="97">
        <v>2.0698184295057922E-3</v>
      </c>
      <c r="U103" s="97">
        <f>R103/'סכום נכסי הקרן'!$C$42</f>
        <v>9.3925742934878578E-4</v>
      </c>
    </row>
    <row r="104" spans="2:21" s="130" customFormat="1">
      <c r="B104" s="89" t="s">
        <v>556</v>
      </c>
      <c r="C104" s="86" t="s">
        <v>557</v>
      </c>
      <c r="D104" s="99" t="s">
        <v>118</v>
      </c>
      <c r="E104" s="99" t="s">
        <v>338</v>
      </c>
      <c r="F104" s="86" t="s">
        <v>558</v>
      </c>
      <c r="G104" s="99" t="s">
        <v>346</v>
      </c>
      <c r="H104" s="86" t="s">
        <v>518</v>
      </c>
      <c r="I104" s="86" t="s">
        <v>158</v>
      </c>
      <c r="J104" s="86"/>
      <c r="K104" s="96">
        <v>1.4900000000530373</v>
      </c>
      <c r="L104" s="99" t="s">
        <v>162</v>
      </c>
      <c r="M104" s="100">
        <v>0.02</v>
      </c>
      <c r="N104" s="100">
        <v>-1.3999999978785136E-3</v>
      </c>
      <c r="O104" s="96">
        <v>1750.9939489999999</v>
      </c>
      <c r="P104" s="98">
        <v>107.68</v>
      </c>
      <c r="Q104" s="86"/>
      <c r="R104" s="96">
        <v>1.8854703099999999</v>
      </c>
      <c r="S104" s="97">
        <v>4.1032233707850418E-6</v>
      </c>
      <c r="T104" s="97">
        <v>9.9817579895747723E-4</v>
      </c>
      <c r="U104" s="97">
        <f>R104/'סכום נכסי הקרן'!$C$42</f>
        <v>4.5295955510011893E-4</v>
      </c>
    </row>
    <row r="105" spans="2:21" s="130" customFormat="1">
      <c r="B105" s="89" t="s">
        <v>559</v>
      </c>
      <c r="C105" s="86" t="s">
        <v>560</v>
      </c>
      <c r="D105" s="99" t="s">
        <v>118</v>
      </c>
      <c r="E105" s="99" t="s">
        <v>338</v>
      </c>
      <c r="F105" s="86" t="s">
        <v>561</v>
      </c>
      <c r="G105" s="99" t="s">
        <v>388</v>
      </c>
      <c r="H105" s="86" t="s">
        <v>518</v>
      </c>
      <c r="I105" s="86" t="s">
        <v>158</v>
      </c>
      <c r="J105" s="86"/>
      <c r="K105" s="96">
        <v>5.9600000004152456</v>
      </c>
      <c r="L105" s="99" t="s">
        <v>162</v>
      </c>
      <c r="M105" s="100">
        <v>1.5800000000000002E-2</v>
      </c>
      <c r="N105" s="100">
        <v>7.7000000012135686E-3</v>
      </c>
      <c r="O105" s="96">
        <v>6347.4045589999996</v>
      </c>
      <c r="P105" s="98">
        <v>107.75</v>
      </c>
      <c r="Q105" s="86"/>
      <c r="R105" s="96">
        <v>6.8393281209999994</v>
      </c>
      <c r="S105" s="97">
        <v>1.402371506521574E-5</v>
      </c>
      <c r="T105" s="97">
        <v>3.6207686619639827E-3</v>
      </c>
      <c r="U105" s="97">
        <f>R105/'סכום נכסי הקרן'!$C$42</f>
        <v>1.6430590322432032E-3</v>
      </c>
    </row>
    <row r="106" spans="2:21" s="130" customFormat="1">
      <c r="B106" s="89" t="s">
        <v>562</v>
      </c>
      <c r="C106" s="86" t="s">
        <v>563</v>
      </c>
      <c r="D106" s="99" t="s">
        <v>118</v>
      </c>
      <c r="E106" s="99" t="s">
        <v>338</v>
      </c>
      <c r="F106" s="86" t="s">
        <v>561</v>
      </c>
      <c r="G106" s="99" t="s">
        <v>388</v>
      </c>
      <c r="H106" s="86" t="s">
        <v>518</v>
      </c>
      <c r="I106" s="86" t="s">
        <v>158</v>
      </c>
      <c r="J106" s="86"/>
      <c r="K106" s="96">
        <v>6.8700000002417481</v>
      </c>
      <c r="L106" s="99" t="s">
        <v>162</v>
      </c>
      <c r="M106" s="100">
        <v>2.4E-2</v>
      </c>
      <c r="N106" s="100">
        <v>1.5400000000220683E-2</v>
      </c>
      <c r="O106" s="96">
        <v>9091.6947650000002</v>
      </c>
      <c r="P106" s="98">
        <v>109.65</v>
      </c>
      <c r="Q106" s="86"/>
      <c r="R106" s="96">
        <v>9.9690431569999998</v>
      </c>
      <c r="S106" s="97">
        <v>1.6704077097040982E-5</v>
      </c>
      <c r="T106" s="97">
        <v>5.2776527772956791E-3</v>
      </c>
      <c r="U106" s="97">
        <f>R106/'סכום נכסי הקרן'!$C$42</f>
        <v>2.394932091595017E-3</v>
      </c>
    </row>
    <row r="107" spans="2:21" s="130" customFormat="1">
      <c r="B107" s="89" t="s">
        <v>564</v>
      </c>
      <c r="C107" s="86" t="s">
        <v>565</v>
      </c>
      <c r="D107" s="99" t="s">
        <v>118</v>
      </c>
      <c r="E107" s="99" t="s">
        <v>338</v>
      </c>
      <c r="F107" s="86" t="s">
        <v>561</v>
      </c>
      <c r="G107" s="99" t="s">
        <v>388</v>
      </c>
      <c r="H107" s="86" t="s">
        <v>518</v>
      </c>
      <c r="I107" s="86" t="s">
        <v>158</v>
      </c>
      <c r="J107" s="86"/>
      <c r="K107" s="96">
        <v>2.850000008470376</v>
      </c>
      <c r="L107" s="99" t="s">
        <v>162</v>
      </c>
      <c r="M107" s="100">
        <v>3.4799999999999998E-2</v>
      </c>
      <c r="N107" s="100">
        <v>2.9000000107804787E-3</v>
      </c>
      <c r="O107" s="96">
        <v>176.43017</v>
      </c>
      <c r="P107" s="98">
        <v>110.41</v>
      </c>
      <c r="Q107" s="86"/>
      <c r="R107" s="96">
        <v>0.19479655099999998</v>
      </c>
      <c r="S107" s="97">
        <v>3.7937954536005887E-7</v>
      </c>
      <c r="T107" s="97">
        <v>1.0312610169320881E-4</v>
      </c>
      <c r="U107" s="97">
        <f>R107/'סכום נכסי הקרן'!$C$42</f>
        <v>4.6797320863672274E-5</v>
      </c>
    </row>
    <row r="108" spans="2:21" s="130" customFormat="1">
      <c r="B108" s="89" t="s">
        <v>566</v>
      </c>
      <c r="C108" s="86" t="s">
        <v>567</v>
      </c>
      <c r="D108" s="99" t="s">
        <v>118</v>
      </c>
      <c r="E108" s="99" t="s">
        <v>338</v>
      </c>
      <c r="F108" s="86" t="s">
        <v>480</v>
      </c>
      <c r="G108" s="99" t="s">
        <v>469</v>
      </c>
      <c r="H108" s="86" t="s">
        <v>518</v>
      </c>
      <c r="I108" s="86" t="s">
        <v>158</v>
      </c>
      <c r="J108" s="86"/>
      <c r="K108" s="96">
        <v>1.999999999919359</v>
      </c>
      <c r="L108" s="99" t="s">
        <v>162</v>
      </c>
      <c r="M108" s="100">
        <v>3.7499999999999999E-2</v>
      </c>
      <c r="N108" s="100">
        <v>-1.9999999983871843E-4</v>
      </c>
      <c r="O108" s="96">
        <v>10376.263897999999</v>
      </c>
      <c r="P108" s="98">
        <v>119.51</v>
      </c>
      <c r="Q108" s="86"/>
      <c r="R108" s="96">
        <v>12.400672960000001</v>
      </c>
      <c r="S108" s="97">
        <v>1.3393889788271364E-5</v>
      </c>
      <c r="T108" s="97">
        <v>6.5649676761329566E-3</v>
      </c>
      <c r="U108" s="97">
        <f>R108/'סכום נכסי הקרן'!$C$42</f>
        <v>2.9790993139020448E-3</v>
      </c>
    </row>
    <row r="109" spans="2:21" s="130" customFormat="1">
      <c r="B109" s="89" t="s">
        <v>568</v>
      </c>
      <c r="C109" s="86" t="s">
        <v>569</v>
      </c>
      <c r="D109" s="99" t="s">
        <v>118</v>
      </c>
      <c r="E109" s="99" t="s">
        <v>338</v>
      </c>
      <c r="F109" s="86" t="s">
        <v>480</v>
      </c>
      <c r="G109" s="99" t="s">
        <v>469</v>
      </c>
      <c r="H109" s="86" t="s">
        <v>518</v>
      </c>
      <c r="I109" s="86" t="s">
        <v>158</v>
      </c>
      <c r="J109" s="86"/>
      <c r="K109" s="96">
        <v>5.6600000003258559</v>
      </c>
      <c r="L109" s="99" t="s">
        <v>162</v>
      </c>
      <c r="M109" s="100">
        <v>2.4799999999999999E-2</v>
      </c>
      <c r="N109" s="100">
        <v>7.3000000005000766E-3</v>
      </c>
      <c r="O109" s="96">
        <v>5469.9132390000004</v>
      </c>
      <c r="P109" s="98">
        <v>113.33</v>
      </c>
      <c r="Q109" s="86"/>
      <c r="R109" s="96">
        <v>6.1990529530000007</v>
      </c>
      <c r="S109" s="97">
        <v>1.2916390420560825E-5</v>
      </c>
      <c r="T109" s="97">
        <v>3.2818043335513906E-3</v>
      </c>
      <c r="U109" s="97">
        <f>R109/'סכום נכסי הקרן'!$C$42</f>
        <v>1.4892413063947738E-3</v>
      </c>
    </row>
    <row r="110" spans="2:21" s="130" customFormat="1">
      <c r="B110" s="89" t="s">
        <v>570</v>
      </c>
      <c r="C110" s="86" t="s">
        <v>571</v>
      </c>
      <c r="D110" s="99" t="s">
        <v>118</v>
      </c>
      <c r="E110" s="99" t="s">
        <v>338</v>
      </c>
      <c r="F110" s="86" t="s">
        <v>572</v>
      </c>
      <c r="G110" s="99" t="s">
        <v>388</v>
      </c>
      <c r="H110" s="86" t="s">
        <v>518</v>
      </c>
      <c r="I110" s="86" t="s">
        <v>342</v>
      </c>
      <c r="J110" s="86"/>
      <c r="K110" s="96">
        <v>4.2699999999673306</v>
      </c>
      <c r="L110" s="99" t="s">
        <v>162</v>
      </c>
      <c r="M110" s="100">
        <v>2.8500000000000001E-2</v>
      </c>
      <c r="N110" s="100">
        <v>4.0999999998994792E-3</v>
      </c>
      <c r="O110" s="96">
        <v>13802.564950000002</v>
      </c>
      <c r="P110" s="98">
        <v>115.32</v>
      </c>
      <c r="Q110" s="86"/>
      <c r="R110" s="96">
        <v>15.917118576</v>
      </c>
      <c r="S110" s="97">
        <v>2.0208733455344074E-5</v>
      </c>
      <c r="T110" s="97">
        <v>8.4265885638367347E-3</v>
      </c>
      <c r="U110" s="97">
        <f>R110/'סכום נכסי הקרן'!$C$42</f>
        <v>3.8238793315503328E-3</v>
      </c>
    </row>
    <row r="111" spans="2:21" s="130" customFormat="1">
      <c r="B111" s="89" t="s">
        <v>573</v>
      </c>
      <c r="C111" s="86" t="s">
        <v>574</v>
      </c>
      <c r="D111" s="99" t="s">
        <v>118</v>
      </c>
      <c r="E111" s="99" t="s">
        <v>338</v>
      </c>
      <c r="F111" s="86" t="s">
        <v>575</v>
      </c>
      <c r="G111" s="99" t="s">
        <v>388</v>
      </c>
      <c r="H111" s="86" t="s">
        <v>518</v>
      </c>
      <c r="I111" s="86" t="s">
        <v>342</v>
      </c>
      <c r="J111" s="86"/>
      <c r="K111" s="96">
        <v>6.2699999996876663</v>
      </c>
      <c r="L111" s="99" t="s">
        <v>162</v>
      </c>
      <c r="M111" s="100">
        <v>1.3999999999999999E-2</v>
      </c>
      <c r="N111" s="100">
        <v>8.7999999994385E-3</v>
      </c>
      <c r="O111" s="96">
        <v>5389.14</v>
      </c>
      <c r="P111" s="98">
        <v>105.75</v>
      </c>
      <c r="Q111" s="86"/>
      <c r="R111" s="96">
        <v>5.6990156140000003</v>
      </c>
      <c r="S111" s="97">
        <v>2.1250552050473187E-5</v>
      </c>
      <c r="T111" s="97">
        <v>3.0170824932139015E-3</v>
      </c>
      <c r="U111" s="97">
        <f>R111/'סכום נכסי הקרן'!$C$42</f>
        <v>1.3691138827988606E-3</v>
      </c>
    </row>
    <row r="112" spans="2:21" s="130" customFormat="1">
      <c r="B112" s="89" t="s">
        <v>576</v>
      </c>
      <c r="C112" s="86" t="s">
        <v>577</v>
      </c>
      <c r="D112" s="99" t="s">
        <v>118</v>
      </c>
      <c r="E112" s="99" t="s">
        <v>338</v>
      </c>
      <c r="F112" s="86" t="s">
        <v>351</v>
      </c>
      <c r="G112" s="99" t="s">
        <v>346</v>
      </c>
      <c r="H112" s="86" t="s">
        <v>518</v>
      </c>
      <c r="I112" s="86" t="s">
        <v>158</v>
      </c>
      <c r="J112" s="86"/>
      <c r="K112" s="96">
        <v>4.1400000003784632</v>
      </c>
      <c r="L112" s="99" t="s">
        <v>162</v>
      </c>
      <c r="M112" s="100">
        <v>1.8200000000000001E-2</v>
      </c>
      <c r="N112" s="100">
        <v>1.6000000001036886E-2</v>
      </c>
      <c r="O112" s="96">
        <f>3730.8546/50000</f>
        <v>7.4617091999999996E-2</v>
      </c>
      <c r="P112" s="98">
        <v>5170000</v>
      </c>
      <c r="Q112" s="86"/>
      <c r="R112" s="96">
        <v>3.8577039110000002</v>
      </c>
      <c r="S112" s="97">
        <f>26.253286890437%/50000</f>
        <v>5.2506573780874E-6</v>
      </c>
      <c r="T112" s="97">
        <v>2.042284443876398E-3</v>
      </c>
      <c r="U112" s="97">
        <f>R112/'סכום נכסי הקרן'!$C$42</f>
        <v>9.2676285485213984E-4</v>
      </c>
    </row>
    <row r="113" spans="2:21" s="130" customFormat="1">
      <c r="B113" s="89" t="s">
        <v>578</v>
      </c>
      <c r="C113" s="86" t="s">
        <v>579</v>
      </c>
      <c r="D113" s="99" t="s">
        <v>118</v>
      </c>
      <c r="E113" s="99" t="s">
        <v>338</v>
      </c>
      <c r="F113" s="86" t="s">
        <v>351</v>
      </c>
      <c r="G113" s="99" t="s">
        <v>346</v>
      </c>
      <c r="H113" s="86" t="s">
        <v>518</v>
      </c>
      <c r="I113" s="86" t="s">
        <v>158</v>
      </c>
      <c r="J113" s="86"/>
      <c r="K113" s="96">
        <v>3.4099999999785182</v>
      </c>
      <c r="L113" s="99" t="s">
        <v>162</v>
      </c>
      <c r="M113" s="100">
        <v>1.06E-2</v>
      </c>
      <c r="N113" s="100">
        <v>1.260000000085929E-2</v>
      </c>
      <c r="O113" s="96">
        <f>4550.2479/50000</f>
        <v>9.1004958000000011E-2</v>
      </c>
      <c r="P113" s="98">
        <v>5115110</v>
      </c>
      <c r="Q113" s="86"/>
      <c r="R113" s="96">
        <v>4.6550040099999999</v>
      </c>
      <c r="S113" s="97">
        <f>33.5094476765594%/50000</f>
        <v>6.7018895353118792E-6</v>
      </c>
      <c r="T113" s="97">
        <v>2.4643784217594018E-3</v>
      </c>
      <c r="U113" s="97">
        <f>R113/'סכום נכסי הקרן'!$C$42</f>
        <v>1.1183037644113684E-3</v>
      </c>
    </row>
    <row r="114" spans="2:21" s="130" customFormat="1">
      <c r="B114" s="89" t="s">
        <v>580</v>
      </c>
      <c r="C114" s="86" t="s">
        <v>581</v>
      </c>
      <c r="D114" s="99" t="s">
        <v>118</v>
      </c>
      <c r="E114" s="99" t="s">
        <v>338</v>
      </c>
      <c r="F114" s="86" t="s">
        <v>351</v>
      </c>
      <c r="G114" s="99" t="s">
        <v>346</v>
      </c>
      <c r="H114" s="86" t="s">
        <v>518</v>
      </c>
      <c r="I114" s="86" t="s">
        <v>158</v>
      </c>
      <c r="J114" s="86"/>
      <c r="K114" s="96">
        <v>5.2600000001551281</v>
      </c>
      <c r="L114" s="99" t="s">
        <v>162</v>
      </c>
      <c r="M114" s="100">
        <v>1.89E-2</v>
      </c>
      <c r="N114" s="100">
        <v>1.849999999975761E-2</v>
      </c>
      <c r="O114" s="96">
        <f>4116.3375/50000</f>
        <v>8.232674999999999E-2</v>
      </c>
      <c r="P114" s="98">
        <v>5011240</v>
      </c>
      <c r="Q114" s="86"/>
      <c r="R114" s="96">
        <v>4.1255908860000003</v>
      </c>
      <c r="S114" s="97">
        <f>29.4024107142857%/50000</f>
        <v>5.8804821428571394E-6</v>
      </c>
      <c r="T114" s="97">
        <v>2.1841049190558385E-3</v>
      </c>
      <c r="U114" s="97">
        <f>R114/'סכום נכסי הקרן'!$C$42</f>
        <v>9.9111919309281815E-4</v>
      </c>
    </row>
    <row r="115" spans="2:21" s="130" customFormat="1">
      <c r="B115" s="89" t="s">
        <v>582</v>
      </c>
      <c r="C115" s="86" t="s">
        <v>583</v>
      </c>
      <c r="D115" s="99" t="s">
        <v>118</v>
      </c>
      <c r="E115" s="99" t="s">
        <v>338</v>
      </c>
      <c r="F115" s="86" t="s">
        <v>491</v>
      </c>
      <c r="G115" s="99" t="s">
        <v>388</v>
      </c>
      <c r="H115" s="86" t="s">
        <v>518</v>
      </c>
      <c r="I115" s="86" t="s">
        <v>342</v>
      </c>
      <c r="J115" s="86"/>
      <c r="K115" s="96">
        <v>2.2099999998471276</v>
      </c>
      <c r="L115" s="99" t="s">
        <v>162</v>
      </c>
      <c r="M115" s="100">
        <v>4.9000000000000002E-2</v>
      </c>
      <c r="N115" s="100">
        <v>2.6000000003821803E-3</v>
      </c>
      <c r="O115" s="96">
        <v>7171.1180690000001</v>
      </c>
      <c r="P115" s="98">
        <v>116.76</v>
      </c>
      <c r="Q115" s="86"/>
      <c r="R115" s="96">
        <v>8.3729975680000006</v>
      </c>
      <c r="S115" s="97">
        <v>1.078342086609672E-5</v>
      </c>
      <c r="T115" s="97">
        <v>4.432699625541923E-3</v>
      </c>
      <c r="U115" s="97">
        <f>R115/'סכום נכסי הקרן'!$C$42</f>
        <v>2.0115030362136323E-3</v>
      </c>
    </row>
    <row r="116" spans="2:21" s="130" customFormat="1">
      <c r="B116" s="89" t="s">
        <v>584</v>
      </c>
      <c r="C116" s="86" t="s">
        <v>585</v>
      </c>
      <c r="D116" s="99" t="s">
        <v>118</v>
      </c>
      <c r="E116" s="99" t="s">
        <v>338</v>
      </c>
      <c r="F116" s="86" t="s">
        <v>491</v>
      </c>
      <c r="G116" s="99" t="s">
        <v>388</v>
      </c>
      <c r="H116" s="86" t="s">
        <v>518</v>
      </c>
      <c r="I116" s="86" t="s">
        <v>342</v>
      </c>
      <c r="J116" s="86"/>
      <c r="K116" s="96">
        <v>2.1000000000182943</v>
      </c>
      <c r="L116" s="99" t="s">
        <v>162</v>
      </c>
      <c r="M116" s="100">
        <v>5.8499999999999996E-2</v>
      </c>
      <c r="N116" s="100">
        <v>0</v>
      </c>
      <c r="O116" s="96">
        <v>4393.0160239999996</v>
      </c>
      <c r="P116" s="98">
        <v>124.43</v>
      </c>
      <c r="Q116" s="86"/>
      <c r="R116" s="96">
        <v>5.4662298790000001</v>
      </c>
      <c r="S116" s="97">
        <v>4.6606498028032472E-6</v>
      </c>
      <c r="T116" s="97">
        <v>2.8938447600143111E-3</v>
      </c>
      <c r="U116" s="97">
        <f>R116/'סכום נכסי הקרן'!$C$42</f>
        <v>1.3131901578799282E-3</v>
      </c>
    </row>
    <row r="117" spans="2:21" s="130" customFormat="1">
      <c r="B117" s="89" t="s">
        <v>586</v>
      </c>
      <c r="C117" s="86" t="s">
        <v>587</v>
      </c>
      <c r="D117" s="99" t="s">
        <v>118</v>
      </c>
      <c r="E117" s="99" t="s">
        <v>338</v>
      </c>
      <c r="F117" s="86" t="s">
        <v>491</v>
      </c>
      <c r="G117" s="99" t="s">
        <v>388</v>
      </c>
      <c r="H117" s="86" t="s">
        <v>518</v>
      </c>
      <c r="I117" s="86" t="s">
        <v>342</v>
      </c>
      <c r="J117" s="86"/>
      <c r="K117" s="96">
        <v>6.9699999997287296</v>
      </c>
      <c r="L117" s="99" t="s">
        <v>162</v>
      </c>
      <c r="M117" s="100">
        <v>2.2499999999999999E-2</v>
      </c>
      <c r="N117" s="100">
        <v>1.6399999999095766E-2</v>
      </c>
      <c r="O117" s="96">
        <v>4018.0915879999993</v>
      </c>
      <c r="P117" s="98">
        <v>107.26</v>
      </c>
      <c r="Q117" s="96">
        <v>0.11108454000000001</v>
      </c>
      <c r="R117" s="96">
        <v>4.4236484600000008</v>
      </c>
      <c r="S117" s="97">
        <v>2.237064564396214E-5</v>
      </c>
      <c r="T117" s="97">
        <v>2.341897834428119E-3</v>
      </c>
      <c r="U117" s="97">
        <f>R117/'סכום נכסי הקרן'!$C$42</f>
        <v>1.0627236227129595E-3</v>
      </c>
    </row>
    <row r="118" spans="2:21" s="130" customFormat="1">
      <c r="B118" s="89" t="s">
        <v>588</v>
      </c>
      <c r="C118" s="86" t="s">
        <v>589</v>
      </c>
      <c r="D118" s="99" t="s">
        <v>118</v>
      </c>
      <c r="E118" s="99" t="s">
        <v>338</v>
      </c>
      <c r="F118" s="86" t="s">
        <v>502</v>
      </c>
      <c r="G118" s="99" t="s">
        <v>469</v>
      </c>
      <c r="H118" s="86" t="s">
        <v>518</v>
      </c>
      <c r="I118" s="86" t="s">
        <v>158</v>
      </c>
      <c r="J118" s="86"/>
      <c r="K118" s="96">
        <v>1.9800000001677365</v>
      </c>
      <c r="L118" s="99" t="s">
        <v>162</v>
      </c>
      <c r="M118" s="100">
        <v>4.0500000000000001E-2</v>
      </c>
      <c r="N118" s="100">
        <v>-2.2999999993476919E-3</v>
      </c>
      <c r="O118" s="96">
        <v>779.07118800000012</v>
      </c>
      <c r="P118" s="98">
        <v>132.79</v>
      </c>
      <c r="Q118" s="96">
        <v>1.0298826749999999</v>
      </c>
      <c r="R118" s="96">
        <v>2.146224218</v>
      </c>
      <c r="S118" s="97">
        <v>1.4282913681396849E-5</v>
      </c>
      <c r="T118" s="97">
        <v>1.1362199988946189E-3</v>
      </c>
      <c r="U118" s="97">
        <f>R118/'סכום נכסי הקרן'!$C$42</f>
        <v>5.1560226738886212E-4</v>
      </c>
    </row>
    <row r="119" spans="2:21" s="130" customFormat="1">
      <c r="B119" s="89" t="s">
        <v>590</v>
      </c>
      <c r="C119" s="86" t="s">
        <v>591</v>
      </c>
      <c r="D119" s="99" t="s">
        <v>118</v>
      </c>
      <c r="E119" s="99" t="s">
        <v>338</v>
      </c>
      <c r="F119" s="86" t="s">
        <v>592</v>
      </c>
      <c r="G119" s="99" t="s">
        <v>388</v>
      </c>
      <c r="H119" s="86" t="s">
        <v>518</v>
      </c>
      <c r="I119" s="86" t="s">
        <v>158</v>
      </c>
      <c r="J119" s="86"/>
      <c r="K119" s="96">
        <v>7.6700000002188977</v>
      </c>
      <c r="L119" s="99" t="s">
        <v>162</v>
      </c>
      <c r="M119" s="100">
        <v>1.9599999999999999E-2</v>
      </c>
      <c r="N119" s="100">
        <v>1.39000000005112E-2</v>
      </c>
      <c r="O119" s="96">
        <v>7122.7215919999999</v>
      </c>
      <c r="P119" s="98">
        <v>107.11</v>
      </c>
      <c r="Q119" s="86"/>
      <c r="R119" s="96">
        <v>7.6291474990000001</v>
      </c>
      <c r="S119" s="97">
        <v>9.6735160041689575E-6</v>
      </c>
      <c r="T119" s="97">
        <v>4.038902315135773E-3</v>
      </c>
      <c r="U119" s="97">
        <f>R119/'סכום נכסי הקרן'!$C$42</f>
        <v>1.832802796528907E-3</v>
      </c>
    </row>
    <row r="120" spans="2:21" s="130" customFormat="1">
      <c r="B120" s="89" t="s">
        <v>593</v>
      </c>
      <c r="C120" s="86" t="s">
        <v>594</v>
      </c>
      <c r="D120" s="99" t="s">
        <v>118</v>
      </c>
      <c r="E120" s="99" t="s">
        <v>338</v>
      </c>
      <c r="F120" s="86" t="s">
        <v>592</v>
      </c>
      <c r="G120" s="99" t="s">
        <v>388</v>
      </c>
      <c r="H120" s="86" t="s">
        <v>518</v>
      </c>
      <c r="I120" s="86" t="s">
        <v>158</v>
      </c>
      <c r="J120" s="86"/>
      <c r="K120" s="96">
        <v>3.5100000004842089</v>
      </c>
      <c r="L120" s="99" t="s">
        <v>162</v>
      </c>
      <c r="M120" s="100">
        <v>2.75E-2</v>
      </c>
      <c r="N120" s="100">
        <v>1.7000000016140293E-3</v>
      </c>
      <c r="O120" s="96">
        <v>1913.088643</v>
      </c>
      <c r="P120" s="98">
        <v>113.35</v>
      </c>
      <c r="Q120" s="86"/>
      <c r="R120" s="96">
        <v>2.168485945</v>
      </c>
      <c r="S120" s="97">
        <v>4.212920135794997E-6</v>
      </c>
      <c r="T120" s="97">
        <v>1.148005449461803E-3</v>
      </c>
      <c r="U120" s="97">
        <f>R120/'סכום נכסי הקרן'!$C$42</f>
        <v>5.2095035582292522E-4</v>
      </c>
    </row>
    <row r="121" spans="2:21" s="130" customFormat="1">
      <c r="B121" s="89" t="s">
        <v>595</v>
      </c>
      <c r="C121" s="86" t="s">
        <v>596</v>
      </c>
      <c r="D121" s="99" t="s">
        <v>118</v>
      </c>
      <c r="E121" s="99" t="s">
        <v>338</v>
      </c>
      <c r="F121" s="86" t="s">
        <v>372</v>
      </c>
      <c r="G121" s="99" t="s">
        <v>346</v>
      </c>
      <c r="H121" s="86" t="s">
        <v>518</v>
      </c>
      <c r="I121" s="86" t="s">
        <v>158</v>
      </c>
      <c r="J121" s="86"/>
      <c r="K121" s="96">
        <v>3.7499999998393974</v>
      </c>
      <c r="L121" s="99" t="s">
        <v>162</v>
      </c>
      <c r="M121" s="100">
        <v>1.4199999999999999E-2</v>
      </c>
      <c r="N121" s="100">
        <v>1.0899999999241955E-2</v>
      </c>
      <c r="O121" s="96">
        <f>7490.7657/50000</f>
        <v>0.149815314</v>
      </c>
      <c r="P121" s="98">
        <v>5195190</v>
      </c>
      <c r="Q121" s="86"/>
      <c r="R121" s="96">
        <v>7.7831901509999994</v>
      </c>
      <c r="S121" s="97">
        <f>35.3454711461332%/50000</f>
        <v>7.0690942292266397E-6</v>
      </c>
      <c r="T121" s="97">
        <v>4.1204531337395564E-3</v>
      </c>
      <c r="U121" s="97">
        <f>R121/'סכום נכסי הקרן'!$C$42</f>
        <v>1.8698095267575905E-3</v>
      </c>
    </row>
    <row r="122" spans="2:21" s="130" customFormat="1">
      <c r="B122" s="89" t="s">
        <v>597</v>
      </c>
      <c r="C122" s="86" t="s">
        <v>598</v>
      </c>
      <c r="D122" s="99" t="s">
        <v>118</v>
      </c>
      <c r="E122" s="99" t="s">
        <v>338</v>
      </c>
      <c r="F122" s="86" t="s">
        <v>372</v>
      </c>
      <c r="G122" s="99" t="s">
        <v>346</v>
      </c>
      <c r="H122" s="86" t="s">
        <v>518</v>
      </c>
      <c r="I122" s="86" t="s">
        <v>158</v>
      </c>
      <c r="J122" s="86"/>
      <c r="K122" s="96">
        <v>4.3499999997340151</v>
      </c>
      <c r="L122" s="99" t="s">
        <v>162</v>
      </c>
      <c r="M122" s="100">
        <v>1.5900000000000001E-2</v>
      </c>
      <c r="N122" s="100">
        <v>1.3799999998581414E-2</v>
      </c>
      <c r="O122" s="96">
        <f>5464.5591/50000</f>
        <v>0.10929118200000001</v>
      </c>
      <c r="P122" s="98">
        <v>5160000</v>
      </c>
      <c r="Q122" s="86"/>
      <c r="R122" s="96">
        <v>5.6394252100000006</v>
      </c>
      <c r="S122" s="97">
        <f>36.5034008016032%/50000</f>
        <v>7.3006801603206395E-6</v>
      </c>
      <c r="T122" s="97">
        <v>2.9855350862844875E-3</v>
      </c>
      <c r="U122" s="97">
        <f>R122/'סכום נכסי הקרן'!$C$42</f>
        <v>1.3547980684681241E-3</v>
      </c>
    </row>
    <row r="123" spans="2:21" s="130" customFormat="1">
      <c r="B123" s="89" t="s">
        <v>599</v>
      </c>
      <c r="C123" s="86" t="s">
        <v>600</v>
      </c>
      <c r="D123" s="99" t="s">
        <v>118</v>
      </c>
      <c r="E123" s="99" t="s">
        <v>338</v>
      </c>
      <c r="F123" s="86" t="s">
        <v>601</v>
      </c>
      <c r="G123" s="99" t="s">
        <v>602</v>
      </c>
      <c r="H123" s="86" t="s">
        <v>518</v>
      </c>
      <c r="I123" s="86" t="s">
        <v>342</v>
      </c>
      <c r="J123" s="86"/>
      <c r="K123" s="96">
        <v>4.7599999998894056</v>
      </c>
      <c r="L123" s="99" t="s">
        <v>162</v>
      </c>
      <c r="M123" s="100">
        <v>1.9400000000000001E-2</v>
      </c>
      <c r="N123" s="100">
        <v>4.4000000003518924E-3</v>
      </c>
      <c r="O123" s="96">
        <v>7240.2115530000001</v>
      </c>
      <c r="P123" s="98">
        <v>109.9</v>
      </c>
      <c r="Q123" s="86"/>
      <c r="R123" s="96">
        <v>7.9569920129999989</v>
      </c>
      <c r="S123" s="97">
        <v>1.2022572326088585E-5</v>
      </c>
      <c r="T123" s="97">
        <v>4.212464560035707E-3</v>
      </c>
      <c r="U123" s="97">
        <f>R123/'סכום נכסי הקרן'!$C$42</f>
        <v>1.9115631484770924E-3</v>
      </c>
    </row>
    <row r="124" spans="2:21" s="130" customFormat="1">
      <c r="B124" s="89" t="s">
        <v>603</v>
      </c>
      <c r="C124" s="86" t="s">
        <v>604</v>
      </c>
      <c r="D124" s="99" t="s">
        <v>118</v>
      </c>
      <c r="E124" s="99" t="s">
        <v>338</v>
      </c>
      <c r="F124" s="86" t="s">
        <v>601</v>
      </c>
      <c r="G124" s="99" t="s">
        <v>602</v>
      </c>
      <c r="H124" s="86" t="s">
        <v>518</v>
      </c>
      <c r="I124" s="86" t="s">
        <v>342</v>
      </c>
      <c r="J124" s="86"/>
      <c r="K124" s="96">
        <v>6.220000000136265</v>
      </c>
      <c r="L124" s="99" t="s">
        <v>162</v>
      </c>
      <c r="M124" s="100">
        <v>1.23E-2</v>
      </c>
      <c r="N124" s="100">
        <v>8.2000000000406765E-3</v>
      </c>
      <c r="O124" s="96">
        <v>18759.712296000002</v>
      </c>
      <c r="P124" s="98">
        <v>104.84</v>
      </c>
      <c r="Q124" s="86"/>
      <c r="R124" s="96">
        <v>19.667681855999998</v>
      </c>
      <c r="S124" s="97">
        <v>1.2852806590384502E-5</v>
      </c>
      <c r="T124" s="97">
        <v>1.0412152313474655E-2</v>
      </c>
      <c r="U124" s="97">
        <f>R124/'סכום נכסי הקרן'!$C$42</f>
        <v>4.7249030526205641E-3</v>
      </c>
    </row>
    <row r="125" spans="2:21" s="130" customFormat="1">
      <c r="B125" s="89" t="s">
        <v>605</v>
      </c>
      <c r="C125" s="86" t="s">
        <v>606</v>
      </c>
      <c r="D125" s="99" t="s">
        <v>118</v>
      </c>
      <c r="E125" s="99" t="s">
        <v>338</v>
      </c>
      <c r="F125" s="86" t="s">
        <v>607</v>
      </c>
      <c r="G125" s="99" t="s">
        <v>469</v>
      </c>
      <c r="H125" s="86" t="s">
        <v>518</v>
      </c>
      <c r="I125" s="86" t="s">
        <v>158</v>
      </c>
      <c r="J125" s="86"/>
      <c r="K125" s="96">
        <v>0.25</v>
      </c>
      <c r="L125" s="99" t="s">
        <v>162</v>
      </c>
      <c r="M125" s="100">
        <v>3.6000000000000004E-2</v>
      </c>
      <c r="N125" s="100">
        <v>-1.2100000000329797E-2</v>
      </c>
      <c r="O125" s="96">
        <v>7684.7073629999995</v>
      </c>
      <c r="P125" s="98">
        <v>110.48</v>
      </c>
      <c r="Q125" s="86"/>
      <c r="R125" s="96">
        <v>8.4900648319999998</v>
      </c>
      <c r="S125" s="97">
        <v>1.8575016830548786E-5</v>
      </c>
      <c r="T125" s="97">
        <v>4.4946755204447525E-3</v>
      </c>
      <c r="U125" s="97">
        <f>R125/'סכום נכסי הקרן'!$C$42</f>
        <v>2.0396269136022014E-3</v>
      </c>
    </row>
    <row r="126" spans="2:21" s="130" customFormat="1">
      <c r="B126" s="89" t="s">
        <v>608</v>
      </c>
      <c r="C126" s="86" t="s">
        <v>609</v>
      </c>
      <c r="D126" s="99" t="s">
        <v>118</v>
      </c>
      <c r="E126" s="99" t="s">
        <v>338</v>
      </c>
      <c r="F126" s="86" t="s">
        <v>607</v>
      </c>
      <c r="G126" s="99" t="s">
        <v>469</v>
      </c>
      <c r="H126" s="86" t="s">
        <v>518</v>
      </c>
      <c r="I126" s="86" t="s">
        <v>158</v>
      </c>
      <c r="J126" s="86"/>
      <c r="K126" s="96">
        <v>6.8199999994610074</v>
      </c>
      <c r="L126" s="99" t="s">
        <v>162</v>
      </c>
      <c r="M126" s="100">
        <v>2.2499999999999999E-2</v>
      </c>
      <c r="N126" s="100">
        <v>8.6999999993035478E-3</v>
      </c>
      <c r="O126" s="96">
        <v>2915.5606680000001</v>
      </c>
      <c r="P126" s="98">
        <v>113.27</v>
      </c>
      <c r="Q126" s="86"/>
      <c r="R126" s="96">
        <v>3.3024555290000004</v>
      </c>
      <c r="S126" s="97">
        <v>7.1264866344124998E-6</v>
      </c>
      <c r="T126" s="97">
        <v>1.7483336484789905E-3</v>
      </c>
      <c r="U126" s="97">
        <f>R126/'סכום נכסי הקרן'!$C$42</f>
        <v>7.9337170106580368E-4</v>
      </c>
    </row>
    <row r="127" spans="2:21" s="130" customFormat="1">
      <c r="B127" s="89" t="s">
        <v>610</v>
      </c>
      <c r="C127" s="86" t="s">
        <v>611</v>
      </c>
      <c r="D127" s="99" t="s">
        <v>118</v>
      </c>
      <c r="E127" s="99" t="s">
        <v>338</v>
      </c>
      <c r="F127" s="86" t="s">
        <v>612</v>
      </c>
      <c r="G127" s="99" t="s">
        <v>369</v>
      </c>
      <c r="H127" s="86" t="s">
        <v>518</v>
      </c>
      <c r="I127" s="86" t="s">
        <v>342</v>
      </c>
      <c r="J127" s="86"/>
      <c r="K127" s="96">
        <v>2</v>
      </c>
      <c r="L127" s="99" t="s">
        <v>162</v>
      </c>
      <c r="M127" s="100">
        <v>2.1499999999999998E-2</v>
      </c>
      <c r="N127" s="100">
        <v>3.7000000005632271E-3</v>
      </c>
      <c r="O127" s="96">
        <v>6736.4250000000002</v>
      </c>
      <c r="P127" s="98">
        <v>105.7</v>
      </c>
      <c r="Q127" s="96">
        <v>0.49844869799999997</v>
      </c>
      <c r="R127" s="96">
        <v>7.6345666610000009</v>
      </c>
      <c r="S127" s="97">
        <v>8.2157451624562552E-6</v>
      </c>
      <c r="T127" s="97">
        <v>4.0417712419655097E-3</v>
      </c>
      <c r="U127" s="97">
        <f>R127/'סכום נכסי הקרן'!$C$42</f>
        <v>1.8341046792451276E-3</v>
      </c>
    </row>
    <row r="128" spans="2:21" s="130" customFormat="1">
      <c r="B128" s="89" t="s">
        <v>613</v>
      </c>
      <c r="C128" s="86" t="s">
        <v>614</v>
      </c>
      <c r="D128" s="99" t="s">
        <v>118</v>
      </c>
      <c r="E128" s="99" t="s">
        <v>338</v>
      </c>
      <c r="F128" s="86" t="s">
        <v>612</v>
      </c>
      <c r="G128" s="99" t="s">
        <v>369</v>
      </c>
      <c r="H128" s="86" t="s">
        <v>518</v>
      </c>
      <c r="I128" s="86" t="s">
        <v>342</v>
      </c>
      <c r="J128" s="86"/>
      <c r="K128" s="96">
        <v>3.5100000001208351</v>
      </c>
      <c r="L128" s="99" t="s">
        <v>162</v>
      </c>
      <c r="M128" s="100">
        <v>1.8000000000000002E-2</v>
      </c>
      <c r="N128" s="100">
        <v>6.0000000010211408E-3</v>
      </c>
      <c r="O128" s="96">
        <v>5522.3569539999999</v>
      </c>
      <c r="P128" s="98">
        <v>106.4</v>
      </c>
      <c r="Q128" s="86"/>
      <c r="R128" s="96">
        <v>5.8757878789999998</v>
      </c>
      <c r="S128" s="97">
        <v>7.0859592478462008E-6</v>
      </c>
      <c r="T128" s="97">
        <v>3.1106664631730453E-3</v>
      </c>
      <c r="U128" s="97">
        <f>R128/'סכום נכסי הקרן'!$C$42</f>
        <v>1.4115811049469728E-3</v>
      </c>
    </row>
    <row r="129" spans="2:21" s="130" customFormat="1">
      <c r="B129" s="89" t="s">
        <v>615</v>
      </c>
      <c r="C129" s="86" t="s">
        <v>616</v>
      </c>
      <c r="D129" s="99" t="s">
        <v>118</v>
      </c>
      <c r="E129" s="99" t="s">
        <v>338</v>
      </c>
      <c r="F129" s="86" t="s">
        <v>617</v>
      </c>
      <c r="G129" s="99" t="s">
        <v>346</v>
      </c>
      <c r="H129" s="86" t="s">
        <v>618</v>
      </c>
      <c r="I129" s="86" t="s">
        <v>158</v>
      </c>
      <c r="J129" s="86"/>
      <c r="K129" s="96">
        <v>1.500000001892007</v>
      </c>
      <c r="L129" s="99" t="s">
        <v>162</v>
      </c>
      <c r="M129" s="100">
        <v>4.1500000000000002E-2</v>
      </c>
      <c r="N129" s="100">
        <v>-1.7999999901615624E-3</v>
      </c>
      <c r="O129" s="96">
        <v>151.30959200000001</v>
      </c>
      <c r="P129" s="98">
        <v>112.07</v>
      </c>
      <c r="Q129" s="96">
        <v>8.9513917000000012E-2</v>
      </c>
      <c r="R129" s="96">
        <v>0.26426960700000002</v>
      </c>
      <c r="S129" s="97">
        <v>1.131445902771932E-6</v>
      </c>
      <c r="T129" s="97">
        <v>1.3990542556323971E-4</v>
      </c>
      <c r="U129" s="97">
        <f>R129/'סכום נכסי הקרן'!$C$42</f>
        <v>6.3487312941673047E-5</v>
      </c>
    </row>
    <row r="130" spans="2:21" s="130" customFormat="1">
      <c r="B130" s="89" t="s">
        <v>619</v>
      </c>
      <c r="C130" s="86" t="s">
        <v>620</v>
      </c>
      <c r="D130" s="99" t="s">
        <v>118</v>
      </c>
      <c r="E130" s="99" t="s">
        <v>338</v>
      </c>
      <c r="F130" s="86" t="s">
        <v>621</v>
      </c>
      <c r="G130" s="99" t="s">
        <v>369</v>
      </c>
      <c r="H130" s="86" t="s">
        <v>618</v>
      </c>
      <c r="I130" s="86" t="s">
        <v>342</v>
      </c>
      <c r="J130" s="86"/>
      <c r="K130" s="96">
        <v>2.6299999999772732</v>
      </c>
      <c r="L130" s="99" t="s">
        <v>162</v>
      </c>
      <c r="M130" s="100">
        <v>3.15E-2</v>
      </c>
      <c r="N130" s="100">
        <v>1.9499999999690081E-2</v>
      </c>
      <c r="O130" s="96">
        <v>4594.1461929999996</v>
      </c>
      <c r="P130" s="98">
        <v>105.35</v>
      </c>
      <c r="Q130" s="86"/>
      <c r="R130" s="96">
        <v>4.8399328969999997</v>
      </c>
      <c r="S130" s="97">
        <v>9.6789574552357186E-6</v>
      </c>
      <c r="T130" s="97">
        <v>2.5622805412213318E-3</v>
      </c>
      <c r="U130" s="97">
        <f>R130/'סכום נכסי הקרן'!$C$42</f>
        <v>1.1627305081985352E-3</v>
      </c>
    </row>
    <row r="131" spans="2:21" s="130" customFormat="1">
      <c r="B131" s="89" t="s">
        <v>622</v>
      </c>
      <c r="C131" s="86" t="s">
        <v>623</v>
      </c>
      <c r="D131" s="99" t="s">
        <v>118</v>
      </c>
      <c r="E131" s="99" t="s">
        <v>338</v>
      </c>
      <c r="F131" s="86" t="s">
        <v>621</v>
      </c>
      <c r="G131" s="99" t="s">
        <v>369</v>
      </c>
      <c r="H131" s="86" t="s">
        <v>618</v>
      </c>
      <c r="I131" s="86" t="s">
        <v>342</v>
      </c>
      <c r="J131" s="86"/>
      <c r="K131" s="96">
        <v>1.7999999999341942</v>
      </c>
      <c r="L131" s="99" t="s">
        <v>162</v>
      </c>
      <c r="M131" s="100">
        <v>2.8500000000000001E-2</v>
      </c>
      <c r="N131" s="100">
        <v>1.0600000000855481E-2</v>
      </c>
      <c r="O131" s="96">
        <v>2855.8813309999996</v>
      </c>
      <c r="P131" s="98">
        <v>106.42</v>
      </c>
      <c r="Q131" s="86"/>
      <c r="R131" s="96">
        <v>3.0392286789999994</v>
      </c>
      <c r="S131" s="97">
        <v>9.792711406541417E-6</v>
      </c>
      <c r="T131" s="97">
        <v>1.6089802627946459E-3</v>
      </c>
      <c r="U131" s="97">
        <f>R131/'סכום נכסי הקרן'!$C$42</f>
        <v>7.3013489684033367E-4</v>
      </c>
    </row>
    <row r="132" spans="2:21" s="130" customFormat="1">
      <c r="B132" s="89" t="s">
        <v>624</v>
      </c>
      <c r="C132" s="86" t="s">
        <v>625</v>
      </c>
      <c r="D132" s="99" t="s">
        <v>118</v>
      </c>
      <c r="E132" s="99" t="s">
        <v>338</v>
      </c>
      <c r="F132" s="86" t="s">
        <v>626</v>
      </c>
      <c r="G132" s="99" t="s">
        <v>388</v>
      </c>
      <c r="H132" s="86" t="s">
        <v>618</v>
      </c>
      <c r="I132" s="86" t="s">
        <v>158</v>
      </c>
      <c r="J132" s="86"/>
      <c r="K132" s="96">
        <v>5.0500000005263841</v>
      </c>
      <c r="L132" s="99" t="s">
        <v>162</v>
      </c>
      <c r="M132" s="100">
        <v>2.5000000000000001E-2</v>
      </c>
      <c r="N132" s="100">
        <v>1.1799999999398417E-2</v>
      </c>
      <c r="O132" s="96">
        <v>2424.920881</v>
      </c>
      <c r="P132" s="98">
        <v>109.68</v>
      </c>
      <c r="Q132" s="86"/>
      <c r="R132" s="96">
        <v>2.6596532120000003</v>
      </c>
      <c r="S132" s="97">
        <v>1.0142041143467003E-5</v>
      </c>
      <c r="T132" s="97">
        <v>1.4080314369086622E-3</v>
      </c>
      <c r="U132" s="97">
        <f>R132/'סכום נכסי הקרן'!$C$42</f>
        <v>6.3894686075864138E-4</v>
      </c>
    </row>
    <row r="133" spans="2:21" s="130" customFormat="1">
      <c r="B133" s="89" t="s">
        <v>627</v>
      </c>
      <c r="C133" s="86" t="s">
        <v>628</v>
      </c>
      <c r="D133" s="99" t="s">
        <v>118</v>
      </c>
      <c r="E133" s="99" t="s">
        <v>338</v>
      </c>
      <c r="F133" s="86" t="s">
        <v>626</v>
      </c>
      <c r="G133" s="99" t="s">
        <v>388</v>
      </c>
      <c r="H133" s="86" t="s">
        <v>618</v>
      </c>
      <c r="I133" s="86" t="s">
        <v>158</v>
      </c>
      <c r="J133" s="86"/>
      <c r="K133" s="96">
        <v>7.129999999830769</v>
      </c>
      <c r="L133" s="99" t="s">
        <v>162</v>
      </c>
      <c r="M133" s="100">
        <v>1.9E-2</v>
      </c>
      <c r="N133" s="100">
        <v>1.879999999920786E-2</v>
      </c>
      <c r="O133" s="96">
        <v>5429.684381</v>
      </c>
      <c r="P133" s="98">
        <v>102.3</v>
      </c>
      <c r="Q133" s="86"/>
      <c r="R133" s="96">
        <v>5.5545671380000003</v>
      </c>
      <c r="S133" s="97">
        <v>2.1916299817071006E-5</v>
      </c>
      <c r="T133" s="97">
        <v>2.9406108711603619E-3</v>
      </c>
      <c r="U133" s="97">
        <f>R133/'סכום נכסי הקרן'!$C$42</f>
        <v>1.334412027735521E-3</v>
      </c>
    </row>
    <row r="134" spans="2:21" s="130" customFormat="1">
      <c r="B134" s="89" t="s">
        <v>629</v>
      </c>
      <c r="C134" s="86" t="s">
        <v>630</v>
      </c>
      <c r="D134" s="99" t="s">
        <v>118</v>
      </c>
      <c r="E134" s="99" t="s">
        <v>338</v>
      </c>
      <c r="F134" s="86" t="s">
        <v>631</v>
      </c>
      <c r="G134" s="99" t="s">
        <v>388</v>
      </c>
      <c r="H134" s="86" t="s">
        <v>618</v>
      </c>
      <c r="I134" s="86" t="s">
        <v>158</v>
      </c>
      <c r="J134" s="86"/>
      <c r="K134" s="96">
        <v>1.5099999997692679</v>
      </c>
      <c r="L134" s="99" t="s">
        <v>162</v>
      </c>
      <c r="M134" s="100">
        <v>4.5999999999999999E-2</v>
      </c>
      <c r="N134" s="100">
        <v>-1.1999999992308933E-3</v>
      </c>
      <c r="O134" s="96">
        <v>1269.1602639999999</v>
      </c>
      <c r="P134" s="98">
        <v>130.97</v>
      </c>
      <c r="Q134" s="96">
        <v>0.88311003200000004</v>
      </c>
      <c r="R134" s="96">
        <v>2.6004195599999997</v>
      </c>
      <c r="S134" s="97">
        <v>9.9120527743833785E-6</v>
      </c>
      <c r="T134" s="97">
        <v>1.3766728959670816E-3</v>
      </c>
      <c r="U134" s="97">
        <f>R134/'סכום נכסי הקרן'!$C$42</f>
        <v>6.2471675142487229E-4</v>
      </c>
    </row>
    <row r="135" spans="2:21" s="130" customFormat="1">
      <c r="B135" s="89" t="s">
        <v>632</v>
      </c>
      <c r="C135" s="86" t="s">
        <v>633</v>
      </c>
      <c r="D135" s="99" t="s">
        <v>118</v>
      </c>
      <c r="E135" s="99" t="s">
        <v>338</v>
      </c>
      <c r="F135" s="86" t="s">
        <v>634</v>
      </c>
      <c r="G135" s="99" t="s">
        <v>388</v>
      </c>
      <c r="H135" s="86" t="s">
        <v>618</v>
      </c>
      <c r="I135" s="86" t="s">
        <v>158</v>
      </c>
      <c r="J135" s="86"/>
      <c r="K135" s="96">
        <v>6.7800000003295553</v>
      </c>
      <c r="L135" s="99" t="s">
        <v>162</v>
      </c>
      <c r="M135" s="100">
        <v>2.6000000000000002E-2</v>
      </c>
      <c r="N135" s="100">
        <v>1.5200000001140768E-2</v>
      </c>
      <c r="O135" s="96">
        <v>8633.2970839999998</v>
      </c>
      <c r="P135" s="98">
        <v>109.66</v>
      </c>
      <c r="Q135" s="86"/>
      <c r="R135" s="96">
        <v>9.4672735960000001</v>
      </c>
      <c r="S135" s="97">
        <v>1.467505066143394E-5</v>
      </c>
      <c r="T135" s="97">
        <v>5.0120138914498888E-3</v>
      </c>
      <c r="U135" s="97">
        <f>R135/'סכום נכסי הקרן'!$C$42</f>
        <v>2.2743885243439676E-3</v>
      </c>
    </row>
    <row r="136" spans="2:21" s="130" customFormat="1">
      <c r="B136" s="89" t="s">
        <v>635</v>
      </c>
      <c r="C136" s="86" t="s">
        <v>636</v>
      </c>
      <c r="D136" s="99" t="s">
        <v>118</v>
      </c>
      <c r="E136" s="99" t="s">
        <v>338</v>
      </c>
      <c r="F136" s="86" t="s">
        <v>634</v>
      </c>
      <c r="G136" s="99" t="s">
        <v>388</v>
      </c>
      <c r="H136" s="86" t="s">
        <v>618</v>
      </c>
      <c r="I136" s="86" t="s">
        <v>158</v>
      </c>
      <c r="J136" s="86"/>
      <c r="K136" s="96">
        <v>3.7200000054332234</v>
      </c>
      <c r="L136" s="99" t="s">
        <v>162</v>
      </c>
      <c r="M136" s="100">
        <v>4.4000000000000004E-2</v>
      </c>
      <c r="N136" s="100">
        <v>4.8000000188073121E-3</v>
      </c>
      <c r="O136" s="96">
        <v>163.60248799999999</v>
      </c>
      <c r="P136" s="98">
        <v>117</v>
      </c>
      <c r="Q136" s="86"/>
      <c r="R136" s="96">
        <v>0.19141491799999999</v>
      </c>
      <c r="S136" s="97">
        <v>1.369734747699701E-6</v>
      </c>
      <c r="T136" s="97">
        <v>1.0133585116332592E-4</v>
      </c>
      <c r="U136" s="97">
        <f>R136/'סכום נכסי הקרן'!$C$42</f>
        <v>4.598492781188676E-5</v>
      </c>
    </row>
    <row r="137" spans="2:21" s="130" customFormat="1">
      <c r="B137" s="89" t="s">
        <v>637</v>
      </c>
      <c r="C137" s="86" t="s">
        <v>638</v>
      </c>
      <c r="D137" s="99" t="s">
        <v>118</v>
      </c>
      <c r="E137" s="99" t="s">
        <v>338</v>
      </c>
      <c r="F137" s="86" t="s">
        <v>634</v>
      </c>
      <c r="G137" s="99" t="s">
        <v>388</v>
      </c>
      <c r="H137" s="86" t="s">
        <v>618</v>
      </c>
      <c r="I137" s="86" t="s">
        <v>158</v>
      </c>
      <c r="J137" s="86"/>
      <c r="K137" s="96">
        <v>5.4700000001268219</v>
      </c>
      <c r="L137" s="99" t="s">
        <v>162</v>
      </c>
      <c r="M137" s="100">
        <v>2.4E-2</v>
      </c>
      <c r="N137" s="100">
        <v>9.2999999973968437E-3</v>
      </c>
      <c r="O137" s="96">
        <v>1347.2850000000001</v>
      </c>
      <c r="P137" s="98">
        <v>111.2</v>
      </c>
      <c r="Q137" s="86"/>
      <c r="R137" s="96">
        <v>1.4981808229999998</v>
      </c>
      <c r="S137" s="97">
        <v>2.6036969158689839E-6</v>
      </c>
      <c r="T137" s="97">
        <v>7.9314313890246067E-4</v>
      </c>
      <c r="U137" s="97">
        <f>R137/'סכום נכסי הקרן'!$C$42</f>
        <v>3.5991832671478661E-4</v>
      </c>
    </row>
    <row r="138" spans="2:21" s="130" customFormat="1">
      <c r="B138" s="89" t="s">
        <v>639</v>
      </c>
      <c r="C138" s="86" t="s">
        <v>640</v>
      </c>
      <c r="D138" s="99" t="s">
        <v>118</v>
      </c>
      <c r="E138" s="99" t="s">
        <v>338</v>
      </c>
      <c r="F138" s="86" t="s">
        <v>572</v>
      </c>
      <c r="G138" s="99" t="s">
        <v>388</v>
      </c>
      <c r="H138" s="86" t="s">
        <v>618</v>
      </c>
      <c r="I138" s="86" t="s">
        <v>342</v>
      </c>
      <c r="J138" s="86"/>
      <c r="K138" s="96">
        <v>6.5899999960962203</v>
      </c>
      <c r="L138" s="99" t="s">
        <v>162</v>
      </c>
      <c r="M138" s="100">
        <v>2.81E-2</v>
      </c>
      <c r="N138" s="100">
        <v>1.5499999987541131E-2</v>
      </c>
      <c r="O138" s="96">
        <v>756.25720799999999</v>
      </c>
      <c r="P138" s="98">
        <v>111.44</v>
      </c>
      <c r="Q138" s="86"/>
      <c r="R138" s="96">
        <v>0.84277303099999989</v>
      </c>
      <c r="S138" s="97">
        <v>1.4445594503372358E-6</v>
      </c>
      <c r="T138" s="97">
        <v>4.4616753660694852E-4</v>
      </c>
      <c r="U138" s="97">
        <f>R138/'סכום נכסי הקרן'!$C$42</f>
        <v>2.0246518608513052E-4</v>
      </c>
    </row>
    <row r="139" spans="2:21" s="130" customFormat="1">
      <c r="B139" s="89" t="s">
        <v>641</v>
      </c>
      <c r="C139" s="86" t="s">
        <v>642</v>
      </c>
      <c r="D139" s="99" t="s">
        <v>118</v>
      </c>
      <c r="E139" s="99" t="s">
        <v>338</v>
      </c>
      <c r="F139" s="86" t="s">
        <v>572</v>
      </c>
      <c r="G139" s="99" t="s">
        <v>388</v>
      </c>
      <c r="H139" s="86" t="s">
        <v>618</v>
      </c>
      <c r="I139" s="86" t="s">
        <v>342</v>
      </c>
      <c r="J139" s="86"/>
      <c r="K139" s="96">
        <v>4.879999999634939</v>
      </c>
      <c r="L139" s="99" t="s">
        <v>162</v>
      </c>
      <c r="M139" s="100">
        <v>3.7000000000000005E-2</v>
      </c>
      <c r="N139" s="100">
        <v>1.0299999998739673E-2</v>
      </c>
      <c r="O139" s="96">
        <v>1995.3079580000003</v>
      </c>
      <c r="P139" s="98">
        <v>115.32</v>
      </c>
      <c r="Q139" s="86"/>
      <c r="R139" s="96">
        <v>2.3009891429999998</v>
      </c>
      <c r="S139" s="97">
        <v>3.1221440339301367E-6</v>
      </c>
      <c r="T139" s="97">
        <v>1.2181531918190245E-3</v>
      </c>
      <c r="U139" s="97">
        <f>R139/'סכום נכסי הקרן'!$C$42</f>
        <v>5.5278251424891649E-4</v>
      </c>
    </row>
    <row r="140" spans="2:21" s="130" customFormat="1">
      <c r="B140" s="89" t="s">
        <v>643</v>
      </c>
      <c r="C140" s="86" t="s">
        <v>644</v>
      </c>
      <c r="D140" s="99" t="s">
        <v>118</v>
      </c>
      <c r="E140" s="99" t="s">
        <v>338</v>
      </c>
      <c r="F140" s="86" t="s">
        <v>351</v>
      </c>
      <c r="G140" s="99" t="s">
        <v>346</v>
      </c>
      <c r="H140" s="86" t="s">
        <v>618</v>
      </c>
      <c r="I140" s="86" t="s">
        <v>342</v>
      </c>
      <c r="J140" s="86"/>
      <c r="K140" s="96">
        <v>2.3999999999353165</v>
      </c>
      <c r="L140" s="99" t="s">
        <v>162</v>
      </c>
      <c r="M140" s="100">
        <v>4.4999999999999998E-2</v>
      </c>
      <c r="N140" s="100">
        <v>1.4999999995553017E-3</v>
      </c>
      <c r="O140" s="96">
        <v>9024.6114570000009</v>
      </c>
      <c r="P140" s="98">
        <v>135.66999999999999</v>
      </c>
      <c r="Q140" s="96">
        <v>0.12424883</v>
      </c>
      <c r="R140" s="96">
        <v>12.367939397000001</v>
      </c>
      <c r="S140" s="97">
        <v>5.3024058132587881E-6</v>
      </c>
      <c r="T140" s="97">
        <v>6.5476383921728972E-3</v>
      </c>
      <c r="U140" s="97">
        <f>R140/'סכום נכסי הקרן'!$C$42</f>
        <v>2.971235503979033E-3</v>
      </c>
    </row>
    <row r="141" spans="2:21" s="130" customFormat="1">
      <c r="B141" s="89" t="s">
        <v>645</v>
      </c>
      <c r="C141" s="86" t="s">
        <v>646</v>
      </c>
      <c r="D141" s="99" t="s">
        <v>118</v>
      </c>
      <c r="E141" s="99" t="s">
        <v>338</v>
      </c>
      <c r="F141" s="86" t="s">
        <v>647</v>
      </c>
      <c r="G141" s="99" t="s">
        <v>388</v>
      </c>
      <c r="H141" s="86" t="s">
        <v>618</v>
      </c>
      <c r="I141" s="86" t="s">
        <v>158</v>
      </c>
      <c r="J141" s="86"/>
      <c r="K141" s="96">
        <v>2.4137931034482758</v>
      </c>
      <c r="L141" s="99" t="s">
        <v>162</v>
      </c>
      <c r="M141" s="100">
        <v>4.9500000000000002E-2</v>
      </c>
      <c r="N141" s="100">
        <v>1.2298850574712644E-2</v>
      </c>
      <c r="O141" s="96">
        <v>7.7000000000000001E-5</v>
      </c>
      <c r="P141" s="98">
        <v>112.72</v>
      </c>
      <c r="Q141" s="86"/>
      <c r="R141" s="96">
        <v>8.6999999999999998E-8</v>
      </c>
      <c r="S141" s="97">
        <v>1.2452993245688919E-13</v>
      </c>
      <c r="T141" s="97">
        <v>4.6058160687399269E-11</v>
      </c>
      <c r="U141" s="97">
        <f>R141/'סכום נכסי הקרן'!$C$42</f>
        <v>2.0900610889868825E-11</v>
      </c>
    </row>
    <row r="142" spans="2:21" s="130" customFormat="1">
      <c r="B142" s="89" t="s">
        <v>648</v>
      </c>
      <c r="C142" s="86" t="s">
        <v>649</v>
      </c>
      <c r="D142" s="99" t="s">
        <v>118</v>
      </c>
      <c r="E142" s="99" t="s">
        <v>338</v>
      </c>
      <c r="F142" s="86" t="s">
        <v>650</v>
      </c>
      <c r="G142" s="99" t="s">
        <v>437</v>
      </c>
      <c r="H142" s="86" t="s">
        <v>618</v>
      </c>
      <c r="I142" s="86" t="s">
        <v>342</v>
      </c>
      <c r="J142" s="86"/>
      <c r="K142" s="96">
        <v>0.52000000196742802</v>
      </c>
      <c r="L142" s="99" t="s">
        <v>162</v>
      </c>
      <c r="M142" s="100">
        <v>4.5999999999999999E-2</v>
      </c>
      <c r="N142" s="100">
        <v>1.2200000013887727E-2</v>
      </c>
      <c r="O142" s="96">
        <v>317.17592100000002</v>
      </c>
      <c r="P142" s="98">
        <v>106.56</v>
      </c>
      <c r="Q142" s="96">
        <v>7.6462609999999988E-3</v>
      </c>
      <c r="R142" s="96">
        <v>0.34562891600000001</v>
      </c>
      <c r="S142" s="97">
        <v>1.4790852152064488E-6</v>
      </c>
      <c r="T142" s="97">
        <v>1.8297738104988074E-4</v>
      </c>
      <c r="U142" s="97">
        <f>R142/'סכום נכסי הקרן'!$C$42</f>
        <v>8.3032821673599509E-5</v>
      </c>
    </row>
    <row r="143" spans="2:21" s="130" customFormat="1">
      <c r="B143" s="89" t="s">
        <v>651</v>
      </c>
      <c r="C143" s="86" t="s">
        <v>652</v>
      </c>
      <c r="D143" s="99" t="s">
        <v>118</v>
      </c>
      <c r="E143" s="99" t="s">
        <v>338</v>
      </c>
      <c r="F143" s="86" t="s">
        <v>650</v>
      </c>
      <c r="G143" s="99" t="s">
        <v>437</v>
      </c>
      <c r="H143" s="86" t="s">
        <v>618</v>
      </c>
      <c r="I143" s="86" t="s">
        <v>342</v>
      </c>
      <c r="J143" s="86"/>
      <c r="K143" s="96">
        <v>3.0300000000719156</v>
      </c>
      <c r="L143" s="99" t="s">
        <v>162</v>
      </c>
      <c r="M143" s="100">
        <v>1.9799999999999998E-2</v>
      </c>
      <c r="N143" s="100">
        <v>1.7499999999772416E-2</v>
      </c>
      <c r="O143" s="96">
        <v>9185.2983519999998</v>
      </c>
      <c r="P143" s="98">
        <v>102.28</v>
      </c>
      <c r="Q143" s="96">
        <v>1.5802926929999999</v>
      </c>
      <c r="R143" s="96">
        <v>10.985064607</v>
      </c>
      <c r="S143" s="97">
        <v>1.4736597387972802E-5</v>
      </c>
      <c r="T143" s="97">
        <v>5.8155387451800976E-3</v>
      </c>
      <c r="U143" s="97">
        <f>R143/'סכום נכסי הקרן'!$C$42</f>
        <v>2.6390179419652506E-3</v>
      </c>
    </row>
    <row r="144" spans="2:21" s="130" customFormat="1">
      <c r="B144" s="89" t="s">
        <v>653</v>
      </c>
      <c r="C144" s="86" t="s">
        <v>654</v>
      </c>
      <c r="D144" s="99" t="s">
        <v>118</v>
      </c>
      <c r="E144" s="99" t="s">
        <v>338</v>
      </c>
      <c r="F144" s="86" t="s">
        <v>655</v>
      </c>
      <c r="G144" s="99" t="s">
        <v>388</v>
      </c>
      <c r="H144" s="86" t="s">
        <v>618</v>
      </c>
      <c r="I144" s="86" t="s">
        <v>158</v>
      </c>
      <c r="J144" s="86"/>
      <c r="K144" s="96">
        <v>0.99000000045342063</v>
      </c>
      <c r="L144" s="99" t="s">
        <v>162</v>
      </c>
      <c r="M144" s="100">
        <v>4.4999999999999998E-2</v>
      </c>
      <c r="N144" s="100">
        <v>-4.1000000030228037E-3</v>
      </c>
      <c r="O144" s="96">
        <v>1612.064987</v>
      </c>
      <c r="P144" s="98">
        <v>114.92</v>
      </c>
      <c r="Q144" s="86"/>
      <c r="R144" s="96">
        <v>1.8525850839999998</v>
      </c>
      <c r="S144" s="97">
        <v>9.2780718676258996E-6</v>
      </c>
      <c r="T144" s="97">
        <v>9.8076622397644904E-4</v>
      </c>
      <c r="U144" s="97">
        <f>R144/'סכום נכסי הקרן'!$C$42</f>
        <v>4.4505931012711435E-4</v>
      </c>
    </row>
    <row r="145" spans="2:21" s="130" customFormat="1">
      <c r="B145" s="89" t="s">
        <v>656</v>
      </c>
      <c r="C145" s="86" t="s">
        <v>657</v>
      </c>
      <c r="D145" s="99" t="s">
        <v>118</v>
      </c>
      <c r="E145" s="99" t="s">
        <v>338</v>
      </c>
      <c r="F145" s="86" t="s">
        <v>655</v>
      </c>
      <c r="G145" s="99" t="s">
        <v>388</v>
      </c>
      <c r="H145" s="86" t="s">
        <v>618</v>
      </c>
      <c r="I145" s="86" t="s">
        <v>158</v>
      </c>
      <c r="J145" s="86"/>
      <c r="K145" s="96">
        <v>2.9610389610389611</v>
      </c>
      <c r="L145" s="99" t="s">
        <v>162</v>
      </c>
      <c r="M145" s="100">
        <v>3.3000000000000002E-2</v>
      </c>
      <c r="N145" s="100">
        <v>5.1948051948051957E-3</v>
      </c>
      <c r="O145" s="96">
        <v>6.9999999999999994E-5</v>
      </c>
      <c r="P145" s="98">
        <v>110.1</v>
      </c>
      <c r="Q145" s="86"/>
      <c r="R145" s="96">
        <v>7.7000000000000001E-8</v>
      </c>
      <c r="S145" s="97">
        <v>1.2695640960744444E-13</v>
      </c>
      <c r="T145" s="97">
        <v>4.0764119229077515E-11</v>
      </c>
      <c r="U145" s="97">
        <f>R145/'סכום נכסי הקרן'!$C$42</f>
        <v>1.8498241822067812E-11</v>
      </c>
    </row>
    <row r="146" spans="2:21" s="130" customFormat="1">
      <c r="B146" s="89" t="s">
        <v>658</v>
      </c>
      <c r="C146" s="86" t="s">
        <v>659</v>
      </c>
      <c r="D146" s="99" t="s">
        <v>118</v>
      </c>
      <c r="E146" s="99" t="s">
        <v>338</v>
      </c>
      <c r="F146" s="86" t="s">
        <v>655</v>
      </c>
      <c r="G146" s="99" t="s">
        <v>388</v>
      </c>
      <c r="H146" s="86" t="s">
        <v>618</v>
      </c>
      <c r="I146" s="86" t="s">
        <v>158</v>
      </c>
      <c r="J146" s="86"/>
      <c r="K146" s="96">
        <v>4.8700000003808075</v>
      </c>
      <c r="L146" s="99" t="s">
        <v>162</v>
      </c>
      <c r="M146" s="100">
        <v>1.6E-2</v>
      </c>
      <c r="N146" s="100">
        <v>2.1000000029618364E-3</v>
      </c>
      <c r="O146" s="96">
        <v>1072.6143750000001</v>
      </c>
      <c r="P146" s="98">
        <v>110.17</v>
      </c>
      <c r="Q146" s="86"/>
      <c r="R146" s="96">
        <v>1.181699265</v>
      </c>
      <c r="S146" s="97">
        <v>6.6617799879817542E-6</v>
      </c>
      <c r="T146" s="97">
        <v>6.2559649001783465E-4</v>
      </c>
      <c r="U146" s="97">
        <f>R146/'סכום נכסי הקרן'!$C$42</f>
        <v>2.8388777616791941E-4</v>
      </c>
    </row>
    <row r="147" spans="2:21" s="130" customFormat="1">
      <c r="B147" s="89" t="s">
        <v>660</v>
      </c>
      <c r="C147" s="86" t="s">
        <v>661</v>
      </c>
      <c r="D147" s="99" t="s">
        <v>118</v>
      </c>
      <c r="E147" s="99" t="s">
        <v>338</v>
      </c>
      <c r="F147" s="86" t="s">
        <v>617</v>
      </c>
      <c r="G147" s="99" t="s">
        <v>346</v>
      </c>
      <c r="H147" s="86" t="s">
        <v>662</v>
      </c>
      <c r="I147" s="86" t="s">
        <v>158</v>
      </c>
      <c r="J147" s="86"/>
      <c r="K147" s="96">
        <v>1.1700000000760107</v>
      </c>
      <c r="L147" s="99" t="s">
        <v>162</v>
      </c>
      <c r="M147" s="100">
        <v>5.2999999999999999E-2</v>
      </c>
      <c r="N147" s="100">
        <v>-4.4999999994570668E-3</v>
      </c>
      <c r="O147" s="96">
        <v>1552.598512</v>
      </c>
      <c r="P147" s="98">
        <v>118.63</v>
      </c>
      <c r="Q147" s="86"/>
      <c r="R147" s="96">
        <v>1.8418477580000001</v>
      </c>
      <c r="S147" s="97">
        <v>5.9713949370399146E-6</v>
      </c>
      <c r="T147" s="97">
        <v>9.7508183907689763E-4</v>
      </c>
      <c r="U147" s="97">
        <f>R147/'סכום נכסי הקרן'!$C$42</f>
        <v>4.4247980814178485E-4</v>
      </c>
    </row>
    <row r="148" spans="2:21" s="130" customFormat="1">
      <c r="B148" s="89" t="s">
        <v>663</v>
      </c>
      <c r="C148" s="86" t="s">
        <v>664</v>
      </c>
      <c r="D148" s="99" t="s">
        <v>118</v>
      </c>
      <c r="E148" s="99" t="s">
        <v>338</v>
      </c>
      <c r="F148" s="86" t="s">
        <v>665</v>
      </c>
      <c r="G148" s="99" t="s">
        <v>666</v>
      </c>
      <c r="H148" s="86" t="s">
        <v>662</v>
      </c>
      <c r="I148" s="86" t="s">
        <v>158</v>
      </c>
      <c r="J148" s="86"/>
      <c r="K148" s="96">
        <v>1.4800000067234296</v>
      </c>
      <c r="L148" s="99" t="s">
        <v>162</v>
      </c>
      <c r="M148" s="100">
        <v>5.3499999999999999E-2</v>
      </c>
      <c r="N148" s="100">
        <v>7.799999983191426E-3</v>
      </c>
      <c r="O148" s="96">
        <v>53.923180000000002</v>
      </c>
      <c r="P148" s="98">
        <v>110.33</v>
      </c>
      <c r="Q148" s="86"/>
      <c r="R148" s="96">
        <v>5.9493444999999999E-2</v>
      </c>
      <c r="S148" s="97">
        <v>3.0602720853897228E-7</v>
      </c>
      <c r="T148" s="97">
        <v>3.1496076432838511E-5</v>
      </c>
      <c r="U148" s="97">
        <f>R148/'סכום נכסי הקרן'!$C$42</f>
        <v>1.4292521200492092E-5</v>
      </c>
    </row>
    <row r="149" spans="2:21" s="130" customFormat="1">
      <c r="B149" s="89" t="s">
        <v>667</v>
      </c>
      <c r="C149" s="86" t="s">
        <v>668</v>
      </c>
      <c r="D149" s="99" t="s">
        <v>118</v>
      </c>
      <c r="E149" s="99" t="s">
        <v>338</v>
      </c>
      <c r="F149" s="86" t="s">
        <v>669</v>
      </c>
      <c r="G149" s="99" t="s">
        <v>388</v>
      </c>
      <c r="H149" s="86" t="s">
        <v>662</v>
      </c>
      <c r="I149" s="86" t="s">
        <v>342</v>
      </c>
      <c r="J149" s="86"/>
      <c r="K149" s="96">
        <v>0.90999999140357279</v>
      </c>
      <c r="L149" s="99" t="s">
        <v>162</v>
      </c>
      <c r="M149" s="100">
        <v>4.8499999999999995E-2</v>
      </c>
      <c r="N149" s="100">
        <v>6.5999999936322776E-3</v>
      </c>
      <c r="O149" s="96">
        <v>73.550224</v>
      </c>
      <c r="P149" s="98">
        <v>128.11000000000001</v>
      </c>
      <c r="Q149" s="86"/>
      <c r="R149" s="96">
        <v>9.4225191E-2</v>
      </c>
      <c r="S149" s="97">
        <v>1.0815262917211466E-6</v>
      </c>
      <c r="T149" s="97">
        <v>4.988320675722859E-5</v>
      </c>
      <c r="U149" s="97">
        <f>R149/'סכום נכסי הקרן'!$C$42</f>
        <v>2.2636368426604252E-5</v>
      </c>
    </row>
    <row r="150" spans="2:21" s="130" customFormat="1">
      <c r="B150" s="89" t="s">
        <v>670</v>
      </c>
      <c r="C150" s="86" t="s">
        <v>671</v>
      </c>
      <c r="D150" s="99" t="s">
        <v>118</v>
      </c>
      <c r="E150" s="99" t="s">
        <v>338</v>
      </c>
      <c r="F150" s="86" t="s">
        <v>672</v>
      </c>
      <c r="G150" s="99" t="s">
        <v>388</v>
      </c>
      <c r="H150" s="86" t="s">
        <v>662</v>
      </c>
      <c r="I150" s="86" t="s">
        <v>342</v>
      </c>
      <c r="J150" s="86"/>
      <c r="K150" s="96">
        <v>1.239999997031964</v>
      </c>
      <c r="L150" s="99" t="s">
        <v>162</v>
      </c>
      <c r="M150" s="100">
        <v>4.2500000000000003E-2</v>
      </c>
      <c r="N150" s="100">
        <v>2.3000000148401794E-3</v>
      </c>
      <c r="O150" s="96">
        <v>46.070717000000009</v>
      </c>
      <c r="P150" s="98">
        <v>114.69</v>
      </c>
      <c r="Q150" s="96">
        <v>1.3915298E-2</v>
      </c>
      <c r="R150" s="96">
        <v>6.7384630000000001E-2</v>
      </c>
      <c r="S150" s="97">
        <v>5.6111771407122171E-7</v>
      </c>
      <c r="T150" s="97">
        <v>3.5673702487367188E-5</v>
      </c>
      <c r="U150" s="97">
        <f>R150/'סכום נכסי הקרן'!$C$42</f>
        <v>1.6188275075721625E-5</v>
      </c>
    </row>
    <row r="151" spans="2:21" s="130" customFormat="1">
      <c r="B151" s="89" t="s">
        <v>673</v>
      </c>
      <c r="C151" s="86" t="s">
        <v>674</v>
      </c>
      <c r="D151" s="99" t="s">
        <v>118</v>
      </c>
      <c r="E151" s="99" t="s">
        <v>338</v>
      </c>
      <c r="F151" s="86" t="s">
        <v>675</v>
      </c>
      <c r="G151" s="99" t="s">
        <v>602</v>
      </c>
      <c r="H151" s="86" t="s">
        <v>662</v>
      </c>
      <c r="I151" s="86" t="s">
        <v>342</v>
      </c>
      <c r="J151" s="86"/>
      <c r="K151" s="96">
        <v>0.74999999988197885</v>
      </c>
      <c r="L151" s="99" t="s">
        <v>162</v>
      </c>
      <c r="M151" s="100">
        <v>4.8000000000000001E-2</v>
      </c>
      <c r="N151" s="100">
        <v>-1.1000000012746274E-3</v>
      </c>
      <c r="O151" s="96">
        <v>1705.9400169999999</v>
      </c>
      <c r="P151" s="98">
        <v>124.17</v>
      </c>
      <c r="Q151" s="86"/>
      <c r="R151" s="96">
        <v>2.1182658430000001</v>
      </c>
      <c r="S151" s="97">
        <v>8.3384867433243964E-6</v>
      </c>
      <c r="T151" s="97">
        <v>1.1214187192588882E-3</v>
      </c>
      <c r="U151" s="97">
        <f>R151/'סכום נכסי הקרן'!$C$42</f>
        <v>5.0888563386026402E-4</v>
      </c>
    </row>
    <row r="152" spans="2:21" s="130" customFormat="1">
      <c r="B152" s="89" t="s">
        <v>676</v>
      </c>
      <c r="C152" s="86" t="s">
        <v>677</v>
      </c>
      <c r="D152" s="99" t="s">
        <v>118</v>
      </c>
      <c r="E152" s="99" t="s">
        <v>338</v>
      </c>
      <c r="F152" s="86" t="s">
        <v>456</v>
      </c>
      <c r="G152" s="99" t="s">
        <v>346</v>
      </c>
      <c r="H152" s="86" t="s">
        <v>662</v>
      </c>
      <c r="I152" s="86" t="s">
        <v>342</v>
      </c>
      <c r="J152" s="86"/>
      <c r="K152" s="96">
        <v>2.3800000001051393</v>
      </c>
      <c r="L152" s="99" t="s">
        <v>162</v>
      </c>
      <c r="M152" s="100">
        <v>5.0999999999999997E-2</v>
      </c>
      <c r="N152" s="100">
        <v>1.9999999996608399E-3</v>
      </c>
      <c r="O152" s="96">
        <v>8476.0341900000003</v>
      </c>
      <c r="P152" s="98">
        <v>137.58000000000001</v>
      </c>
      <c r="Q152" s="96">
        <v>0.132512713</v>
      </c>
      <c r="R152" s="96">
        <v>11.793840452</v>
      </c>
      <c r="S152" s="97">
        <v>7.3881807988180956E-6</v>
      </c>
      <c r="T152" s="97">
        <v>6.2437080305720186E-3</v>
      </c>
      <c r="U152" s="97">
        <f>R152/'סכום נכסי הקרן'!$C$42</f>
        <v>2.8333157492465132E-3</v>
      </c>
    </row>
    <row r="153" spans="2:21" s="130" customFormat="1">
      <c r="B153" s="89" t="s">
        <v>678</v>
      </c>
      <c r="C153" s="86" t="s">
        <v>679</v>
      </c>
      <c r="D153" s="99" t="s">
        <v>118</v>
      </c>
      <c r="E153" s="99" t="s">
        <v>338</v>
      </c>
      <c r="F153" s="86" t="s">
        <v>558</v>
      </c>
      <c r="G153" s="99" t="s">
        <v>346</v>
      </c>
      <c r="H153" s="86" t="s">
        <v>662</v>
      </c>
      <c r="I153" s="86" t="s">
        <v>342</v>
      </c>
      <c r="J153" s="86"/>
      <c r="K153" s="96">
        <v>1.4800000003751441</v>
      </c>
      <c r="L153" s="99" t="s">
        <v>162</v>
      </c>
      <c r="M153" s="100">
        <v>2.4E-2</v>
      </c>
      <c r="N153" s="100">
        <v>2.9999999906213937E-3</v>
      </c>
      <c r="O153" s="96">
        <v>400.20888300000001</v>
      </c>
      <c r="P153" s="98">
        <v>106.57</v>
      </c>
      <c r="Q153" s="86"/>
      <c r="R153" s="96">
        <v>0.42650260800000001</v>
      </c>
      <c r="S153" s="97">
        <v>4.5983027928508391E-6</v>
      </c>
      <c r="T153" s="97">
        <v>2.2579224888343521E-4</v>
      </c>
      <c r="U153" s="97">
        <f>R153/'סכום נכסי הקרן'!$C$42</f>
        <v>1.0246166727956615E-4</v>
      </c>
    </row>
    <row r="154" spans="2:21" s="130" customFormat="1">
      <c r="B154" s="89" t="s">
        <v>680</v>
      </c>
      <c r="C154" s="86" t="s">
        <v>681</v>
      </c>
      <c r="D154" s="99" t="s">
        <v>118</v>
      </c>
      <c r="E154" s="99" t="s">
        <v>338</v>
      </c>
      <c r="F154" s="86" t="s">
        <v>682</v>
      </c>
      <c r="G154" s="99" t="s">
        <v>388</v>
      </c>
      <c r="H154" s="86" t="s">
        <v>662</v>
      </c>
      <c r="I154" s="86" t="s">
        <v>342</v>
      </c>
      <c r="J154" s="86"/>
      <c r="K154" s="96">
        <v>1.0099999996154663</v>
      </c>
      <c r="L154" s="99" t="s">
        <v>162</v>
      </c>
      <c r="M154" s="100">
        <v>5.4000000000000006E-2</v>
      </c>
      <c r="N154" s="100">
        <v>-5.8999999964027498E-3</v>
      </c>
      <c r="O154" s="96">
        <v>1212.916162</v>
      </c>
      <c r="P154" s="98">
        <v>129.63</v>
      </c>
      <c r="Q154" s="96">
        <v>4.0039119999999997E-2</v>
      </c>
      <c r="R154" s="96">
        <v>1.6123423620000001</v>
      </c>
      <c r="S154" s="97">
        <v>1.1903859415536829E-5</v>
      </c>
      <c r="T154" s="97">
        <v>8.5358073094364247E-4</v>
      </c>
      <c r="U154" s="97">
        <f>R154/'סכום נכסי הקרן'!$C$42</f>
        <v>3.8734414171740259E-4</v>
      </c>
    </row>
    <row r="155" spans="2:21" s="130" customFormat="1">
      <c r="B155" s="89" t="s">
        <v>683</v>
      </c>
      <c r="C155" s="86" t="s">
        <v>684</v>
      </c>
      <c r="D155" s="99" t="s">
        <v>118</v>
      </c>
      <c r="E155" s="99" t="s">
        <v>338</v>
      </c>
      <c r="F155" s="86" t="s">
        <v>575</v>
      </c>
      <c r="G155" s="99" t="s">
        <v>388</v>
      </c>
      <c r="H155" s="86" t="s">
        <v>662</v>
      </c>
      <c r="I155" s="86" t="s">
        <v>342</v>
      </c>
      <c r="J155" s="86"/>
      <c r="K155" s="96">
        <v>4.589999994332592</v>
      </c>
      <c r="L155" s="99" t="s">
        <v>162</v>
      </c>
      <c r="M155" s="100">
        <v>2.0499999999999997E-2</v>
      </c>
      <c r="N155" s="100">
        <v>9.099999994257691E-3</v>
      </c>
      <c r="O155" s="96">
        <v>369.87324100000001</v>
      </c>
      <c r="P155" s="98">
        <v>108.29</v>
      </c>
      <c r="Q155" s="86"/>
      <c r="R155" s="96">
        <v>0.40053575299999994</v>
      </c>
      <c r="S155" s="97">
        <v>6.5195647450015352E-7</v>
      </c>
      <c r="T155" s="97">
        <v>2.1204528819221221E-4</v>
      </c>
      <c r="U155" s="97">
        <f>R155/'סכום נכסי הקרן'!$C$42</f>
        <v>9.6223470355558718E-5</v>
      </c>
    </row>
    <row r="156" spans="2:21" s="130" customFormat="1">
      <c r="B156" s="89" t="s">
        <v>685</v>
      </c>
      <c r="C156" s="86" t="s">
        <v>686</v>
      </c>
      <c r="D156" s="99" t="s">
        <v>118</v>
      </c>
      <c r="E156" s="99" t="s">
        <v>338</v>
      </c>
      <c r="F156" s="86" t="s">
        <v>575</v>
      </c>
      <c r="G156" s="99" t="s">
        <v>388</v>
      </c>
      <c r="H156" s="86" t="s">
        <v>662</v>
      </c>
      <c r="I156" s="86" t="s">
        <v>342</v>
      </c>
      <c r="J156" s="86"/>
      <c r="K156" s="96">
        <v>5.4399999997444839</v>
      </c>
      <c r="L156" s="99" t="s">
        <v>162</v>
      </c>
      <c r="M156" s="100">
        <v>2.0499999999999997E-2</v>
      </c>
      <c r="N156" s="100">
        <v>1.2500000000000001E-2</v>
      </c>
      <c r="O156" s="96">
        <v>4490.95</v>
      </c>
      <c r="P156" s="98">
        <v>108.06</v>
      </c>
      <c r="Q156" s="86"/>
      <c r="R156" s="96">
        <v>4.852920696</v>
      </c>
      <c r="S156" s="97">
        <v>8.9502340718537803E-6</v>
      </c>
      <c r="T156" s="97">
        <v>2.5691563358571667E-3</v>
      </c>
      <c r="U156" s="97">
        <f>R156/'סכום נכסי הקרן'!$C$42</f>
        <v>1.165850656856177E-3</v>
      </c>
    </row>
    <row r="157" spans="2:21" s="130" customFormat="1">
      <c r="B157" s="89" t="s">
        <v>687</v>
      </c>
      <c r="C157" s="86" t="s">
        <v>688</v>
      </c>
      <c r="D157" s="99" t="s">
        <v>118</v>
      </c>
      <c r="E157" s="99" t="s">
        <v>338</v>
      </c>
      <c r="F157" s="86" t="s">
        <v>689</v>
      </c>
      <c r="G157" s="99" t="s">
        <v>666</v>
      </c>
      <c r="H157" s="86" t="s">
        <v>662</v>
      </c>
      <c r="I157" s="86" t="s">
        <v>158</v>
      </c>
      <c r="J157" s="86"/>
      <c r="K157" s="96">
        <v>3.6249999999999996</v>
      </c>
      <c r="L157" s="99" t="s">
        <v>162</v>
      </c>
      <c r="M157" s="100">
        <v>4.3400000000000001E-2</v>
      </c>
      <c r="N157" s="100">
        <v>1.6607142857142855E-2</v>
      </c>
      <c r="O157" s="96">
        <v>9.8999999999999994E-5</v>
      </c>
      <c r="P157" s="98">
        <v>112.78</v>
      </c>
      <c r="Q157" s="86"/>
      <c r="R157" s="96">
        <v>1.12E-7</v>
      </c>
      <c r="S157" s="97">
        <v>6.4369346033153021E-14</v>
      </c>
      <c r="T157" s="97">
        <v>5.929326433320366E-11</v>
      </c>
      <c r="U157" s="97">
        <f>R157/'סכום נכסי הקרן'!$C$42</f>
        <v>2.690653355937136E-11</v>
      </c>
    </row>
    <row r="158" spans="2:21" s="130" customFormat="1">
      <c r="B158" s="89" t="s">
        <v>690</v>
      </c>
      <c r="C158" s="86" t="s">
        <v>691</v>
      </c>
      <c r="D158" s="99" t="s">
        <v>118</v>
      </c>
      <c r="E158" s="99" t="s">
        <v>338</v>
      </c>
      <c r="F158" s="86" t="s">
        <v>692</v>
      </c>
      <c r="G158" s="99" t="s">
        <v>388</v>
      </c>
      <c r="H158" s="86" t="s">
        <v>693</v>
      </c>
      <c r="I158" s="86" t="s">
        <v>158</v>
      </c>
      <c r="J158" s="86"/>
      <c r="K158" s="96">
        <v>3.7355371900826446</v>
      </c>
      <c r="L158" s="99" t="s">
        <v>162</v>
      </c>
      <c r="M158" s="100">
        <v>4.6500000000000007E-2</v>
      </c>
      <c r="N158" s="100">
        <v>1.5123966942148761E-2</v>
      </c>
      <c r="O158" s="96">
        <v>1.03E-4</v>
      </c>
      <c r="P158" s="98">
        <v>114.35</v>
      </c>
      <c r="Q158" s="96">
        <v>3E-9</v>
      </c>
      <c r="R158" s="96">
        <v>1.2100000000000001E-7</v>
      </c>
      <c r="S158" s="97">
        <v>1.4372988828140916E-13</v>
      </c>
      <c r="T158" s="97">
        <v>6.405790164569325E-11</v>
      </c>
      <c r="U158" s="97">
        <f>R158/'סכום נכסי הקרן'!$C$42</f>
        <v>2.9068665720392278E-11</v>
      </c>
    </row>
    <row r="159" spans="2:21" s="130" customFormat="1">
      <c r="B159" s="89" t="s">
        <v>694</v>
      </c>
      <c r="C159" s="86" t="s">
        <v>695</v>
      </c>
      <c r="D159" s="99" t="s">
        <v>118</v>
      </c>
      <c r="E159" s="99" t="s">
        <v>338</v>
      </c>
      <c r="F159" s="86" t="s">
        <v>692</v>
      </c>
      <c r="G159" s="99" t="s">
        <v>388</v>
      </c>
      <c r="H159" s="86" t="s">
        <v>693</v>
      </c>
      <c r="I159" s="86" t="s">
        <v>158</v>
      </c>
      <c r="J159" s="86"/>
      <c r="K159" s="96">
        <v>0.5</v>
      </c>
      <c r="L159" s="99" t="s">
        <v>162</v>
      </c>
      <c r="M159" s="100">
        <v>5.5999999999999994E-2</v>
      </c>
      <c r="N159" s="100">
        <v>1.4499999993581663E-2</v>
      </c>
      <c r="O159" s="96">
        <v>829.40706699999998</v>
      </c>
      <c r="P159" s="98">
        <v>109.7</v>
      </c>
      <c r="Q159" s="96">
        <v>2.496224E-2</v>
      </c>
      <c r="R159" s="96">
        <v>0.93482180800000003</v>
      </c>
      <c r="S159" s="97">
        <v>1.3101141514500537E-5</v>
      </c>
      <c r="T159" s="97">
        <v>4.9489854076952998E-4</v>
      </c>
      <c r="U159" s="97">
        <f>R159/'סכום נכסי הקרן'!$C$42</f>
        <v>2.2457869954450191E-4</v>
      </c>
    </row>
    <row r="160" spans="2:21" s="130" customFormat="1">
      <c r="B160" s="89" t="s">
        <v>696</v>
      </c>
      <c r="C160" s="86" t="s">
        <v>697</v>
      </c>
      <c r="D160" s="99" t="s">
        <v>118</v>
      </c>
      <c r="E160" s="99" t="s">
        <v>338</v>
      </c>
      <c r="F160" s="86" t="s">
        <v>698</v>
      </c>
      <c r="G160" s="99" t="s">
        <v>388</v>
      </c>
      <c r="H160" s="86" t="s">
        <v>693</v>
      </c>
      <c r="I160" s="86" t="s">
        <v>158</v>
      </c>
      <c r="J160" s="86"/>
      <c r="K160" s="96">
        <v>1.0599999998521721</v>
      </c>
      <c r="L160" s="99" t="s">
        <v>162</v>
      </c>
      <c r="M160" s="100">
        <v>4.8000000000000001E-2</v>
      </c>
      <c r="N160" s="100">
        <v>1.6000000005375562E-3</v>
      </c>
      <c r="O160" s="96">
        <v>1366.769438</v>
      </c>
      <c r="P160" s="98">
        <v>106.45</v>
      </c>
      <c r="Q160" s="96">
        <v>3.3290455999999996E-2</v>
      </c>
      <c r="R160" s="96">
        <v>1.488216537</v>
      </c>
      <c r="S160" s="97">
        <v>9.7543337244289153E-6</v>
      </c>
      <c r="T160" s="97">
        <v>7.8786800458380323E-4</v>
      </c>
      <c r="U160" s="97">
        <f>R160/'סכום נכסי הקרן'!$C$42</f>
        <v>3.5752453746787437E-4</v>
      </c>
    </row>
    <row r="161" spans="2:21" s="130" customFormat="1">
      <c r="B161" s="89" t="s">
        <v>699</v>
      </c>
      <c r="C161" s="86" t="s">
        <v>700</v>
      </c>
      <c r="D161" s="99" t="s">
        <v>118</v>
      </c>
      <c r="E161" s="99" t="s">
        <v>338</v>
      </c>
      <c r="F161" s="86" t="s">
        <v>701</v>
      </c>
      <c r="G161" s="99" t="s">
        <v>388</v>
      </c>
      <c r="H161" s="86" t="s">
        <v>693</v>
      </c>
      <c r="I161" s="86" t="s">
        <v>342</v>
      </c>
      <c r="J161" s="86"/>
      <c r="K161" s="96">
        <v>0.84000000039127309</v>
      </c>
      <c r="L161" s="99" t="s">
        <v>162</v>
      </c>
      <c r="M161" s="100">
        <v>5.4000000000000006E-2</v>
      </c>
      <c r="N161" s="100">
        <v>3.4899999996848077E-2</v>
      </c>
      <c r="O161" s="96">
        <v>863.75656400000003</v>
      </c>
      <c r="P161" s="98">
        <v>106.52</v>
      </c>
      <c r="Q161" s="86"/>
      <c r="R161" s="96">
        <v>0.92007352100000006</v>
      </c>
      <c r="S161" s="97">
        <v>1.7449627555555554E-5</v>
      </c>
      <c r="T161" s="97">
        <v>4.8709073648780724E-4</v>
      </c>
      <c r="U161" s="97">
        <f>R161/'סכום נכסי הקרן'!$C$42</f>
        <v>2.2103561669531671E-4</v>
      </c>
    </row>
    <row r="162" spans="2:21" s="130" customFormat="1">
      <c r="B162" s="89" t="s">
        <v>702</v>
      </c>
      <c r="C162" s="86" t="s">
        <v>703</v>
      </c>
      <c r="D162" s="99" t="s">
        <v>118</v>
      </c>
      <c r="E162" s="99" t="s">
        <v>338</v>
      </c>
      <c r="F162" s="86" t="s">
        <v>701</v>
      </c>
      <c r="G162" s="99" t="s">
        <v>388</v>
      </c>
      <c r="H162" s="86" t="s">
        <v>693</v>
      </c>
      <c r="I162" s="86" t="s">
        <v>342</v>
      </c>
      <c r="J162" s="86"/>
      <c r="K162" s="96">
        <v>2.2200000001164182</v>
      </c>
      <c r="L162" s="99" t="s">
        <v>162</v>
      </c>
      <c r="M162" s="100">
        <v>2.5000000000000001E-2</v>
      </c>
      <c r="N162" s="100">
        <v>5.8400000011059744E-2</v>
      </c>
      <c r="O162" s="96">
        <v>2166.1533749999999</v>
      </c>
      <c r="P162" s="98">
        <v>95.17</v>
      </c>
      <c r="Q162" s="86"/>
      <c r="R162" s="96">
        <v>2.0615282080000004</v>
      </c>
      <c r="S162" s="97">
        <v>5.5613699549545518E-6</v>
      </c>
      <c r="T162" s="97">
        <v>1.0913815800651756E-3</v>
      </c>
      <c r="U162" s="97">
        <f>R162/'סכום נכסי הקרן'!$C$42</f>
        <v>4.9525515992984563E-4</v>
      </c>
    </row>
    <row r="163" spans="2:21" s="130" customFormat="1">
      <c r="B163" s="89" t="s">
        <v>704</v>
      </c>
      <c r="C163" s="86" t="s">
        <v>705</v>
      </c>
      <c r="D163" s="99" t="s">
        <v>118</v>
      </c>
      <c r="E163" s="99" t="s">
        <v>338</v>
      </c>
      <c r="F163" s="86" t="s">
        <v>706</v>
      </c>
      <c r="G163" s="99" t="s">
        <v>388</v>
      </c>
      <c r="H163" s="86" t="s">
        <v>707</v>
      </c>
      <c r="I163" s="86" t="s">
        <v>342</v>
      </c>
      <c r="J163" s="86"/>
      <c r="K163" s="96">
        <v>1.2244897959183674</v>
      </c>
      <c r="L163" s="99" t="s">
        <v>162</v>
      </c>
      <c r="M163" s="100">
        <v>0.05</v>
      </c>
      <c r="N163" s="100">
        <v>6.3265306122448984E-3</v>
      </c>
      <c r="O163" s="96">
        <v>4.5000000000000003E-5</v>
      </c>
      <c r="P163" s="98">
        <v>106.9</v>
      </c>
      <c r="Q163" s="86"/>
      <c r="R163" s="96">
        <v>4.8999999999999995E-8</v>
      </c>
      <c r="S163" s="97">
        <v>3.2638377655041362E-13</v>
      </c>
      <c r="T163" s="97">
        <v>2.59408031457766E-11</v>
      </c>
      <c r="U163" s="97">
        <f>R163/'סכום נכסי הקרן'!$C$42</f>
        <v>1.1771608432224969E-11</v>
      </c>
    </row>
    <row r="164" spans="2:21" s="130" customFormat="1">
      <c r="B164" s="89" t="s">
        <v>708</v>
      </c>
      <c r="C164" s="86" t="s">
        <v>709</v>
      </c>
      <c r="D164" s="99" t="s">
        <v>118</v>
      </c>
      <c r="E164" s="99" t="s">
        <v>338</v>
      </c>
      <c r="F164" s="86" t="s">
        <v>710</v>
      </c>
      <c r="G164" s="99" t="s">
        <v>711</v>
      </c>
      <c r="H164" s="86" t="s">
        <v>712</v>
      </c>
      <c r="I164" s="86" t="s">
        <v>342</v>
      </c>
      <c r="J164" s="86"/>
      <c r="K164" s="96">
        <v>0.72000000045568313</v>
      </c>
      <c r="L164" s="99" t="s">
        <v>162</v>
      </c>
      <c r="M164" s="100">
        <v>4.9000000000000002E-2</v>
      </c>
      <c r="N164" s="100">
        <v>0</v>
      </c>
      <c r="O164" s="96">
        <v>3367.0993939999998</v>
      </c>
      <c r="P164" s="98">
        <v>26.07</v>
      </c>
      <c r="Q164" s="86"/>
      <c r="R164" s="96">
        <v>0.87780275500000005</v>
      </c>
      <c r="S164" s="97">
        <v>4.6418503604730178E-6</v>
      </c>
      <c r="T164" s="97">
        <v>4.6471241771990548E-4</v>
      </c>
      <c r="U164" s="97">
        <f>R164/'סכום נכסי הקרן'!$C$42</f>
        <v>2.1088061862425123E-4</v>
      </c>
    </row>
    <row r="165" spans="2:21" s="130" customFormat="1">
      <c r="B165" s="85"/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96"/>
      <c r="P165" s="98"/>
      <c r="Q165" s="86"/>
      <c r="R165" s="86"/>
      <c r="S165" s="86"/>
      <c r="T165" s="97"/>
      <c r="U165" s="86"/>
    </row>
    <row r="166" spans="2:21" s="130" customFormat="1">
      <c r="B166" s="104" t="s">
        <v>43</v>
      </c>
      <c r="C166" s="84"/>
      <c r="D166" s="84"/>
      <c r="E166" s="84"/>
      <c r="F166" s="84"/>
      <c r="G166" s="84"/>
      <c r="H166" s="84"/>
      <c r="I166" s="84"/>
      <c r="J166" s="84"/>
      <c r="K166" s="93">
        <v>4.3300837195518866</v>
      </c>
      <c r="L166" s="84"/>
      <c r="M166" s="84"/>
      <c r="N166" s="106">
        <v>2.415112665657853E-2</v>
      </c>
      <c r="O166" s="93"/>
      <c r="P166" s="95"/>
      <c r="Q166" s="93">
        <v>0.65708704800000006</v>
      </c>
      <c r="R166" s="93">
        <v>317.17881190000003</v>
      </c>
      <c r="S166" s="84"/>
      <c r="T166" s="94">
        <v>0.16791577798998378</v>
      </c>
      <c r="U166" s="94">
        <f>R166/'סכום נכסי הקרן'!$C$42</f>
        <v>7.6198056667043643E-2</v>
      </c>
    </row>
    <row r="167" spans="2:21" s="130" customFormat="1">
      <c r="B167" s="89" t="s">
        <v>713</v>
      </c>
      <c r="C167" s="86" t="s">
        <v>714</v>
      </c>
      <c r="D167" s="99" t="s">
        <v>118</v>
      </c>
      <c r="E167" s="99" t="s">
        <v>338</v>
      </c>
      <c r="F167" s="86" t="s">
        <v>351</v>
      </c>
      <c r="G167" s="99" t="s">
        <v>346</v>
      </c>
      <c r="H167" s="86" t="s">
        <v>341</v>
      </c>
      <c r="I167" s="86" t="s">
        <v>158</v>
      </c>
      <c r="J167" s="86"/>
      <c r="K167" s="96">
        <v>5.5399999992034248</v>
      </c>
      <c r="L167" s="99" t="s">
        <v>162</v>
      </c>
      <c r="M167" s="100">
        <v>2.98E-2</v>
      </c>
      <c r="N167" s="100">
        <v>1.6599999997859948E-2</v>
      </c>
      <c r="O167" s="96">
        <v>3126.4742090000004</v>
      </c>
      <c r="P167" s="98">
        <v>107.61</v>
      </c>
      <c r="Q167" s="86"/>
      <c r="R167" s="96">
        <v>3.3643987919999994</v>
      </c>
      <c r="S167" s="97">
        <v>1.2298732073461781E-6</v>
      </c>
      <c r="T167" s="97">
        <v>1.7811266687175629E-3</v>
      </c>
      <c r="U167" s="97">
        <f>R167/'סכום נכסי הקרן'!$C$42</f>
        <v>8.0825275896478975E-4</v>
      </c>
    </row>
    <row r="168" spans="2:21" s="130" customFormat="1">
      <c r="B168" s="89" t="s">
        <v>715</v>
      </c>
      <c r="C168" s="86" t="s">
        <v>716</v>
      </c>
      <c r="D168" s="99" t="s">
        <v>118</v>
      </c>
      <c r="E168" s="99" t="s">
        <v>338</v>
      </c>
      <c r="F168" s="86" t="s">
        <v>351</v>
      </c>
      <c r="G168" s="99" t="s">
        <v>346</v>
      </c>
      <c r="H168" s="86" t="s">
        <v>341</v>
      </c>
      <c r="I168" s="86" t="s">
        <v>158</v>
      </c>
      <c r="J168" s="86"/>
      <c r="K168" s="96">
        <v>2.870000000263742</v>
      </c>
      <c r="L168" s="99" t="s">
        <v>162</v>
      </c>
      <c r="M168" s="100">
        <v>2.4700000000000003E-2</v>
      </c>
      <c r="N168" s="100">
        <v>1.0900000001769409E-2</v>
      </c>
      <c r="O168" s="96">
        <v>2876.8230459999995</v>
      </c>
      <c r="P168" s="98">
        <v>104.12</v>
      </c>
      <c r="Q168" s="86"/>
      <c r="R168" s="96">
        <v>2.9953481829999999</v>
      </c>
      <c r="S168" s="97">
        <v>8.6359184025119834E-7</v>
      </c>
      <c r="T168" s="97">
        <v>1.5857497462910739E-3</v>
      </c>
      <c r="U168" s="97">
        <f>R168/'סכום נכסי הקרן'!$C$42</f>
        <v>7.1959318221331717E-4</v>
      </c>
    </row>
    <row r="169" spans="2:21" s="130" customFormat="1">
      <c r="B169" s="89" t="s">
        <v>717</v>
      </c>
      <c r="C169" s="86" t="s">
        <v>718</v>
      </c>
      <c r="D169" s="99" t="s">
        <v>118</v>
      </c>
      <c r="E169" s="99" t="s">
        <v>338</v>
      </c>
      <c r="F169" s="86" t="s">
        <v>719</v>
      </c>
      <c r="G169" s="99" t="s">
        <v>388</v>
      </c>
      <c r="H169" s="86" t="s">
        <v>341</v>
      </c>
      <c r="I169" s="86" t="s">
        <v>158</v>
      </c>
      <c r="J169" s="86"/>
      <c r="K169" s="96">
        <v>4.3199999999834899</v>
      </c>
      <c r="L169" s="99" t="s">
        <v>162</v>
      </c>
      <c r="M169" s="100">
        <v>1.44E-2</v>
      </c>
      <c r="N169" s="100">
        <v>1.3299999999958725E-2</v>
      </c>
      <c r="O169" s="96">
        <v>7206.9794660000007</v>
      </c>
      <c r="P169" s="98">
        <v>100.85</v>
      </c>
      <c r="Q169" s="86"/>
      <c r="R169" s="96">
        <v>7.2682387909999999</v>
      </c>
      <c r="S169" s="97">
        <v>8.0077549622222222E-6</v>
      </c>
      <c r="T169" s="97">
        <v>3.8478357488536392E-3</v>
      </c>
      <c r="U169" s="97">
        <f>R169/'סכום נכסי הקרן'!$C$42</f>
        <v>1.7460992048889841E-3</v>
      </c>
    </row>
    <row r="170" spans="2:21" s="130" customFormat="1">
      <c r="B170" s="89" t="s">
        <v>720</v>
      </c>
      <c r="C170" s="86" t="s">
        <v>721</v>
      </c>
      <c r="D170" s="99" t="s">
        <v>118</v>
      </c>
      <c r="E170" s="99" t="s">
        <v>338</v>
      </c>
      <c r="F170" s="86" t="s">
        <v>722</v>
      </c>
      <c r="G170" s="99" t="s">
        <v>723</v>
      </c>
      <c r="H170" s="86" t="s">
        <v>384</v>
      </c>
      <c r="I170" s="86" t="s">
        <v>158</v>
      </c>
      <c r="J170" s="86"/>
      <c r="K170" s="96">
        <v>0.98999999980901721</v>
      </c>
      <c r="L170" s="99" t="s">
        <v>162</v>
      </c>
      <c r="M170" s="100">
        <v>4.8399999999999999E-2</v>
      </c>
      <c r="N170" s="100">
        <v>4.7999999961803458E-3</v>
      </c>
      <c r="O170" s="96">
        <v>602.19394499999999</v>
      </c>
      <c r="P170" s="98">
        <v>104.34</v>
      </c>
      <c r="Q170" s="86"/>
      <c r="R170" s="96">
        <v>0.62832918800000004</v>
      </c>
      <c r="S170" s="97">
        <v>2.8675902142857141E-6</v>
      </c>
      <c r="T170" s="97">
        <v>3.3264007707456444E-4</v>
      </c>
      <c r="U170" s="97">
        <f>R170/'סכום נכסי הקרן'!$C$42</f>
        <v>1.5094786056477283E-4</v>
      </c>
    </row>
    <row r="171" spans="2:21" s="130" customFormat="1">
      <c r="B171" s="89" t="s">
        <v>724</v>
      </c>
      <c r="C171" s="86" t="s">
        <v>725</v>
      </c>
      <c r="D171" s="99" t="s">
        <v>118</v>
      </c>
      <c r="E171" s="99" t="s">
        <v>338</v>
      </c>
      <c r="F171" s="86" t="s">
        <v>383</v>
      </c>
      <c r="G171" s="99" t="s">
        <v>346</v>
      </c>
      <c r="H171" s="86" t="s">
        <v>384</v>
      </c>
      <c r="I171" s="86" t="s">
        <v>342</v>
      </c>
      <c r="J171" s="86"/>
      <c r="K171" s="96">
        <v>1.0299999998387888</v>
      </c>
      <c r="L171" s="99" t="s">
        <v>162</v>
      </c>
      <c r="M171" s="100">
        <v>1.95E-2</v>
      </c>
      <c r="N171" s="100">
        <v>7.0000000014655535E-3</v>
      </c>
      <c r="O171" s="96">
        <v>1335.4254559999999</v>
      </c>
      <c r="P171" s="98">
        <v>102.19</v>
      </c>
      <c r="Q171" s="86"/>
      <c r="R171" s="96">
        <v>1.364671274</v>
      </c>
      <c r="S171" s="97">
        <v>2.9242878575641002E-6</v>
      </c>
      <c r="T171" s="97">
        <v>7.2246263015367674E-4</v>
      </c>
      <c r="U171" s="97">
        <f>R171/'סכום נכסי הקרן'!$C$42</f>
        <v>3.2784440563742029E-4</v>
      </c>
    </row>
    <row r="172" spans="2:21" s="130" customFormat="1">
      <c r="B172" s="89" t="s">
        <v>726</v>
      </c>
      <c r="C172" s="86" t="s">
        <v>727</v>
      </c>
      <c r="D172" s="99" t="s">
        <v>118</v>
      </c>
      <c r="E172" s="99" t="s">
        <v>338</v>
      </c>
      <c r="F172" s="86" t="s">
        <v>456</v>
      </c>
      <c r="G172" s="99" t="s">
        <v>346</v>
      </c>
      <c r="H172" s="86" t="s">
        <v>384</v>
      </c>
      <c r="I172" s="86" t="s">
        <v>158</v>
      </c>
      <c r="J172" s="86"/>
      <c r="K172" s="96">
        <v>2.8599999997797836</v>
      </c>
      <c r="L172" s="99" t="s">
        <v>162</v>
      </c>
      <c r="M172" s="100">
        <v>1.8700000000000001E-2</v>
      </c>
      <c r="N172" s="100">
        <v>9.2999999988989182E-3</v>
      </c>
      <c r="O172" s="96">
        <v>1927.491984</v>
      </c>
      <c r="P172" s="98">
        <v>103.66</v>
      </c>
      <c r="Q172" s="86"/>
      <c r="R172" s="96">
        <v>1.9980381540000003</v>
      </c>
      <c r="S172" s="97">
        <v>2.6589763884673748E-6</v>
      </c>
      <c r="T172" s="97">
        <v>1.057769682258467E-3</v>
      </c>
      <c r="U172" s="97">
        <f>R172/'סכום נכסי הקרן'!$C$42</f>
        <v>4.8000250574558402E-4</v>
      </c>
    </row>
    <row r="173" spans="2:21" s="130" customFormat="1">
      <c r="B173" s="89" t="s">
        <v>728</v>
      </c>
      <c r="C173" s="86" t="s">
        <v>729</v>
      </c>
      <c r="D173" s="99" t="s">
        <v>118</v>
      </c>
      <c r="E173" s="99" t="s">
        <v>338</v>
      </c>
      <c r="F173" s="86" t="s">
        <v>456</v>
      </c>
      <c r="G173" s="99" t="s">
        <v>346</v>
      </c>
      <c r="H173" s="86" t="s">
        <v>384</v>
      </c>
      <c r="I173" s="86" t="s">
        <v>158</v>
      </c>
      <c r="J173" s="86"/>
      <c r="K173" s="96">
        <v>5.4699999996371318</v>
      </c>
      <c r="L173" s="99" t="s">
        <v>162</v>
      </c>
      <c r="M173" s="100">
        <v>2.6800000000000001E-2</v>
      </c>
      <c r="N173" s="100">
        <v>1.6799999999092829E-2</v>
      </c>
      <c r="O173" s="96">
        <v>2887.8286800000001</v>
      </c>
      <c r="P173" s="98">
        <v>106.88</v>
      </c>
      <c r="Q173" s="86"/>
      <c r="R173" s="96">
        <v>3.0865113959999997</v>
      </c>
      <c r="S173" s="97">
        <v>3.7576200154581628E-6</v>
      </c>
      <c r="T173" s="97">
        <v>1.6340119292006555E-3</v>
      </c>
      <c r="U173" s="97">
        <f>R173/'סכום נכסי הקרן'!$C$42</f>
        <v>7.4149395051657265E-4</v>
      </c>
    </row>
    <row r="174" spans="2:21" s="130" customFormat="1">
      <c r="B174" s="89" t="s">
        <v>730</v>
      </c>
      <c r="C174" s="86" t="s">
        <v>731</v>
      </c>
      <c r="D174" s="99" t="s">
        <v>118</v>
      </c>
      <c r="E174" s="99" t="s">
        <v>338</v>
      </c>
      <c r="F174" s="86" t="s">
        <v>732</v>
      </c>
      <c r="G174" s="99" t="s">
        <v>346</v>
      </c>
      <c r="H174" s="86" t="s">
        <v>384</v>
      </c>
      <c r="I174" s="86" t="s">
        <v>342</v>
      </c>
      <c r="J174" s="86"/>
      <c r="K174" s="96">
        <v>2.6900000009656209</v>
      </c>
      <c r="L174" s="99" t="s">
        <v>162</v>
      </c>
      <c r="M174" s="100">
        <v>2.07E-2</v>
      </c>
      <c r="N174" s="100">
        <v>1.0700000003995673E-2</v>
      </c>
      <c r="O174" s="96">
        <v>1164.0501899999999</v>
      </c>
      <c r="P174" s="98">
        <v>103.2</v>
      </c>
      <c r="Q174" s="86"/>
      <c r="R174" s="96">
        <v>1.201299836</v>
      </c>
      <c r="S174" s="97">
        <v>4.592584282518553E-6</v>
      </c>
      <c r="T174" s="97">
        <v>6.359731135659125E-4</v>
      </c>
      <c r="U174" s="97">
        <f>R174/'סכום נכסי הקרן'!$C$42</f>
        <v>2.8859655671608313E-4</v>
      </c>
    </row>
    <row r="175" spans="2:21" s="130" customFormat="1">
      <c r="B175" s="89" t="s">
        <v>733</v>
      </c>
      <c r="C175" s="86" t="s">
        <v>734</v>
      </c>
      <c r="D175" s="99" t="s">
        <v>118</v>
      </c>
      <c r="E175" s="99" t="s">
        <v>338</v>
      </c>
      <c r="F175" s="86" t="s">
        <v>395</v>
      </c>
      <c r="G175" s="99" t="s">
        <v>396</v>
      </c>
      <c r="H175" s="86" t="s">
        <v>384</v>
      </c>
      <c r="I175" s="86" t="s">
        <v>158</v>
      </c>
      <c r="J175" s="86"/>
      <c r="K175" s="96">
        <v>3.8899999997587429</v>
      </c>
      <c r="L175" s="99" t="s">
        <v>162</v>
      </c>
      <c r="M175" s="100">
        <v>1.6299999999999999E-2</v>
      </c>
      <c r="N175" s="100">
        <v>1.1699999999037765E-2</v>
      </c>
      <c r="O175" s="96">
        <v>7044.0069320000002</v>
      </c>
      <c r="P175" s="98">
        <v>101.8</v>
      </c>
      <c r="Q175" s="86"/>
      <c r="R175" s="96">
        <v>7.170799057</v>
      </c>
      <c r="S175" s="97">
        <v>1.2923479157149279E-5</v>
      </c>
      <c r="T175" s="97">
        <v>3.7962507497052546E-3</v>
      </c>
      <c r="U175" s="97">
        <f>R175/'סכום נכסי הקרן'!$C$42</f>
        <v>1.7226905845953483E-3</v>
      </c>
    </row>
    <row r="176" spans="2:21" s="130" customFormat="1">
      <c r="B176" s="89" t="s">
        <v>735</v>
      </c>
      <c r="C176" s="86" t="s">
        <v>736</v>
      </c>
      <c r="D176" s="99" t="s">
        <v>118</v>
      </c>
      <c r="E176" s="99" t="s">
        <v>338</v>
      </c>
      <c r="F176" s="86" t="s">
        <v>372</v>
      </c>
      <c r="G176" s="99" t="s">
        <v>346</v>
      </c>
      <c r="H176" s="86" t="s">
        <v>384</v>
      </c>
      <c r="I176" s="86" t="s">
        <v>158</v>
      </c>
      <c r="J176" s="86"/>
      <c r="K176" s="96">
        <v>1.2300000000329792</v>
      </c>
      <c r="L176" s="99" t="s">
        <v>162</v>
      </c>
      <c r="M176" s="100">
        <v>6.0999999999999999E-2</v>
      </c>
      <c r="N176" s="100">
        <v>5.1999999984923828E-3</v>
      </c>
      <c r="O176" s="96">
        <v>1956.9932289999999</v>
      </c>
      <c r="P176" s="98">
        <v>108.46</v>
      </c>
      <c r="Q176" s="86"/>
      <c r="R176" s="96">
        <v>2.1225547910000002</v>
      </c>
      <c r="S176" s="97">
        <v>2.8560743541031902E-6</v>
      </c>
      <c r="T176" s="97">
        <v>1.123689306111347E-3</v>
      </c>
      <c r="U176" s="97">
        <f>R176/'סכום נכסי הקרן'!$C$42</f>
        <v>5.0991599746112476E-4</v>
      </c>
    </row>
    <row r="177" spans="2:21" s="130" customFormat="1">
      <c r="B177" s="89" t="s">
        <v>737</v>
      </c>
      <c r="C177" s="86" t="s">
        <v>738</v>
      </c>
      <c r="D177" s="99" t="s">
        <v>118</v>
      </c>
      <c r="E177" s="99" t="s">
        <v>338</v>
      </c>
      <c r="F177" s="86" t="s">
        <v>739</v>
      </c>
      <c r="G177" s="99" t="s">
        <v>740</v>
      </c>
      <c r="H177" s="86" t="s">
        <v>384</v>
      </c>
      <c r="I177" s="86" t="s">
        <v>158</v>
      </c>
      <c r="J177" s="86"/>
      <c r="K177" s="96">
        <v>5.3400000004712025</v>
      </c>
      <c r="L177" s="99" t="s">
        <v>162</v>
      </c>
      <c r="M177" s="100">
        <v>2.6099999999999998E-2</v>
      </c>
      <c r="N177" s="100">
        <v>1.6000000000659022E-2</v>
      </c>
      <c r="O177" s="96">
        <v>5754.7874009999996</v>
      </c>
      <c r="P177" s="98">
        <v>105.47</v>
      </c>
      <c r="Q177" s="86"/>
      <c r="R177" s="96">
        <v>6.0695742710000014</v>
      </c>
      <c r="S177" s="97">
        <v>9.5418220844552911E-6</v>
      </c>
      <c r="T177" s="97">
        <v>3.2132577825037052E-3</v>
      </c>
      <c r="U177" s="97">
        <f>R177/'סכום נכסי הקרן'!$C$42</f>
        <v>1.4581357483371294E-3</v>
      </c>
    </row>
    <row r="178" spans="2:21" s="130" customFormat="1">
      <c r="B178" s="89" t="s">
        <v>741</v>
      </c>
      <c r="C178" s="86" t="s">
        <v>742</v>
      </c>
      <c r="D178" s="99" t="s">
        <v>118</v>
      </c>
      <c r="E178" s="99" t="s">
        <v>338</v>
      </c>
      <c r="F178" s="86" t="s">
        <v>427</v>
      </c>
      <c r="G178" s="99" t="s">
        <v>388</v>
      </c>
      <c r="H178" s="86" t="s">
        <v>422</v>
      </c>
      <c r="I178" s="86" t="s">
        <v>158</v>
      </c>
      <c r="J178" s="86"/>
      <c r="K178" s="96">
        <v>4.1200000001252981</v>
      </c>
      <c r="L178" s="99" t="s">
        <v>162</v>
      </c>
      <c r="M178" s="100">
        <v>3.39E-2</v>
      </c>
      <c r="N178" s="100">
        <v>1.8000000000432063E-2</v>
      </c>
      <c r="O178" s="96">
        <v>8549.2039729999997</v>
      </c>
      <c r="P178" s="98">
        <v>108.29</v>
      </c>
      <c r="Q178" s="86"/>
      <c r="R178" s="96">
        <v>9.2579329819999998</v>
      </c>
      <c r="S178" s="97">
        <v>7.8779048544299459E-6</v>
      </c>
      <c r="T178" s="97">
        <v>4.9011881025072352E-3</v>
      </c>
      <c r="U178" s="97">
        <f>R178/'סכום נכסי הקרן'!$C$42</f>
        <v>2.2240971827731603E-3</v>
      </c>
    </row>
    <row r="179" spans="2:21" s="130" customFormat="1">
      <c r="B179" s="89" t="s">
        <v>743</v>
      </c>
      <c r="C179" s="86" t="s">
        <v>744</v>
      </c>
      <c r="D179" s="99" t="s">
        <v>118</v>
      </c>
      <c r="E179" s="99" t="s">
        <v>338</v>
      </c>
      <c r="F179" s="86" t="s">
        <v>436</v>
      </c>
      <c r="G179" s="99" t="s">
        <v>437</v>
      </c>
      <c r="H179" s="86" t="s">
        <v>422</v>
      </c>
      <c r="I179" s="86" t="s">
        <v>158</v>
      </c>
      <c r="J179" s="86"/>
      <c r="K179" s="96">
        <v>1.8899999996744627</v>
      </c>
      <c r="L179" s="99" t="s">
        <v>162</v>
      </c>
      <c r="M179" s="100">
        <v>1.7500000000000002E-2</v>
      </c>
      <c r="N179" s="100">
        <v>1.2799999996680798E-2</v>
      </c>
      <c r="O179" s="96">
        <v>1552.0518230000002</v>
      </c>
      <c r="P179" s="98">
        <v>100.94</v>
      </c>
      <c r="Q179" s="86"/>
      <c r="R179" s="96">
        <v>1.5666410589999999</v>
      </c>
      <c r="S179" s="97">
        <v>2.6440081535626826E-6</v>
      </c>
      <c r="T179" s="97">
        <v>8.2938627166550985E-4</v>
      </c>
      <c r="U179" s="97">
        <f>R179/'סכום נכסי הקרן'!$C$42</f>
        <v>3.7636500204886236E-4</v>
      </c>
    </row>
    <row r="180" spans="2:21" s="130" customFormat="1">
      <c r="B180" s="89" t="s">
        <v>745</v>
      </c>
      <c r="C180" s="86" t="s">
        <v>746</v>
      </c>
      <c r="D180" s="99" t="s">
        <v>118</v>
      </c>
      <c r="E180" s="99" t="s">
        <v>338</v>
      </c>
      <c r="F180" s="86" t="s">
        <v>436</v>
      </c>
      <c r="G180" s="99" t="s">
        <v>437</v>
      </c>
      <c r="H180" s="86" t="s">
        <v>422</v>
      </c>
      <c r="I180" s="86" t="s">
        <v>158</v>
      </c>
      <c r="J180" s="86"/>
      <c r="K180" s="96">
        <v>4.7999999999734229</v>
      </c>
      <c r="L180" s="99" t="s">
        <v>162</v>
      </c>
      <c r="M180" s="100">
        <v>3.6499999999999998E-2</v>
      </c>
      <c r="N180" s="100">
        <v>2.3099999999614634E-2</v>
      </c>
      <c r="O180" s="96">
        <v>14077.811324</v>
      </c>
      <c r="P180" s="98">
        <v>106.91</v>
      </c>
      <c r="Q180" s="86"/>
      <c r="R180" s="96">
        <v>15.050587618</v>
      </c>
      <c r="S180" s="97">
        <v>6.563180114575136E-6</v>
      </c>
      <c r="T180" s="97">
        <v>7.9678434821796075E-3</v>
      </c>
      <c r="U180" s="97">
        <f>R180/'סכום נכסי הקרן'!$C$42</f>
        <v>3.6157066145712149E-3</v>
      </c>
    </row>
    <row r="181" spans="2:21" s="130" customFormat="1">
      <c r="B181" s="89" t="s">
        <v>747</v>
      </c>
      <c r="C181" s="86" t="s">
        <v>748</v>
      </c>
      <c r="D181" s="99" t="s">
        <v>118</v>
      </c>
      <c r="E181" s="99" t="s">
        <v>338</v>
      </c>
      <c r="F181" s="86" t="s">
        <v>345</v>
      </c>
      <c r="G181" s="99" t="s">
        <v>346</v>
      </c>
      <c r="H181" s="86" t="s">
        <v>422</v>
      </c>
      <c r="I181" s="86" t="s">
        <v>158</v>
      </c>
      <c r="J181" s="86"/>
      <c r="K181" s="96">
        <v>1.5800000000704604</v>
      </c>
      <c r="L181" s="99" t="s">
        <v>162</v>
      </c>
      <c r="M181" s="100">
        <v>1.7600000000000001E-2</v>
      </c>
      <c r="N181" s="100">
        <v>7.9000000003523023E-3</v>
      </c>
      <c r="O181" s="96">
        <v>5023.3644480000003</v>
      </c>
      <c r="P181" s="98">
        <v>101.71</v>
      </c>
      <c r="Q181" s="86"/>
      <c r="R181" s="96">
        <v>5.1092639579999997</v>
      </c>
      <c r="S181" s="97">
        <v>5.2877520505263157E-6</v>
      </c>
      <c r="T181" s="97">
        <v>2.7048655215161101E-3</v>
      </c>
      <c r="U181" s="97">
        <f>R181/'סכום נכסי הקרן'!$C$42</f>
        <v>1.227433769192978E-3</v>
      </c>
    </row>
    <row r="182" spans="2:21" s="130" customFormat="1">
      <c r="B182" s="89" t="s">
        <v>749</v>
      </c>
      <c r="C182" s="86" t="s">
        <v>750</v>
      </c>
      <c r="D182" s="99" t="s">
        <v>118</v>
      </c>
      <c r="E182" s="99" t="s">
        <v>338</v>
      </c>
      <c r="F182" s="86" t="s">
        <v>453</v>
      </c>
      <c r="G182" s="99" t="s">
        <v>388</v>
      </c>
      <c r="H182" s="86" t="s">
        <v>422</v>
      </c>
      <c r="I182" s="86" t="s">
        <v>342</v>
      </c>
      <c r="J182" s="86"/>
      <c r="K182" s="96">
        <v>6.8699999998715109</v>
      </c>
      <c r="L182" s="99" t="s">
        <v>162</v>
      </c>
      <c r="M182" s="100">
        <v>2.5499999999999998E-2</v>
      </c>
      <c r="N182" s="100">
        <v>2.6199999999680156E-2</v>
      </c>
      <c r="O182" s="96">
        <v>18206.686097000002</v>
      </c>
      <c r="P182" s="98">
        <v>99.6</v>
      </c>
      <c r="Q182" s="86"/>
      <c r="R182" s="96">
        <v>18.133859959000002</v>
      </c>
      <c r="S182" s="97">
        <v>2.1803119356023882E-5</v>
      </c>
      <c r="T182" s="97">
        <v>9.6001406422346856E-3</v>
      </c>
      <c r="U182" s="97">
        <f>R182/'סכום נכסי הקרן'!$C$42</f>
        <v>4.3564224245336977E-3</v>
      </c>
    </row>
    <row r="183" spans="2:21" s="130" customFormat="1">
      <c r="B183" s="89" t="s">
        <v>751</v>
      </c>
      <c r="C183" s="86" t="s">
        <v>752</v>
      </c>
      <c r="D183" s="99" t="s">
        <v>118</v>
      </c>
      <c r="E183" s="99" t="s">
        <v>338</v>
      </c>
      <c r="F183" s="86" t="s">
        <v>753</v>
      </c>
      <c r="G183" s="99" t="s">
        <v>388</v>
      </c>
      <c r="H183" s="86" t="s">
        <v>422</v>
      </c>
      <c r="I183" s="86" t="s">
        <v>342</v>
      </c>
      <c r="J183" s="86"/>
      <c r="K183" s="96">
        <v>4.3399673251151043</v>
      </c>
      <c r="L183" s="99" t="s">
        <v>162</v>
      </c>
      <c r="M183" s="100">
        <v>3.15E-2</v>
      </c>
      <c r="N183" s="100">
        <v>3.6599690225117228E-2</v>
      </c>
      <c r="O183" s="96">
        <v>6.8999999999999997E-5</v>
      </c>
      <c r="P183" s="98">
        <v>98.27</v>
      </c>
      <c r="Q183" s="86"/>
      <c r="R183" s="96">
        <v>4.7131E-5</v>
      </c>
      <c r="S183" s="97">
        <v>2.9405469979955696E-13</v>
      </c>
      <c r="T183" s="97">
        <v>2.4951346797216264E-8</v>
      </c>
      <c r="U183" s="97">
        <f>R183/'סכום נכסי הקרן'!$C$42</f>
        <v>1.132260565345296E-8</v>
      </c>
    </row>
    <row r="184" spans="2:21" s="130" customFormat="1">
      <c r="B184" s="89" t="s">
        <v>754</v>
      </c>
      <c r="C184" s="86" t="s">
        <v>755</v>
      </c>
      <c r="D184" s="99" t="s">
        <v>118</v>
      </c>
      <c r="E184" s="99" t="s">
        <v>338</v>
      </c>
      <c r="F184" s="86" t="s">
        <v>456</v>
      </c>
      <c r="G184" s="99" t="s">
        <v>346</v>
      </c>
      <c r="H184" s="86" t="s">
        <v>422</v>
      </c>
      <c r="I184" s="86" t="s">
        <v>158</v>
      </c>
      <c r="J184" s="86"/>
      <c r="K184" s="96">
        <v>1.869999999607783</v>
      </c>
      <c r="L184" s="99" t="s">
        <v>162</v>
      </c>
      <c r="M184" s="100">
        <v>6.4000000000000001E-2</v>
      </c>
      <c r="N184" s="100">
        <v>7.8000000013320574E-3</v>
      </c>
      <c r="O184" s="96">
        <v>1215.6284459999999</v>
      </c>
      <c r="P184" s="98">
        <v>111.16</v>
      </c>
      <c r="Q184" s="86"/>
      <c r="R184" s="96">
        <v>1.3512926190000001</v>
      </c>
      <c r="S184" s="97">
        <v>4.9808181773483787E-6</v>
      </c>
      <c r="T184" s="97">
        <v>7.153799147310184E-4</v>
      </c>
      <c r="U184" s="97">
        <f>R184/'סכום נכסי הקרן'!$C$42</f>
        <v>3.2463035894334213E-4</v>
      </c>
    </row>
    <row r="185" spans="2:21" s="130" customFormat="1">
      <c r="B185" s="89" t="s">
        <v>756</v>
      </c>
      <c r="C185" s="86" t="s">
        <v>757</v>
      </c>
      <c r="D185" s="99" t="s">
        <v>118</v>
      </c>
      <c r="E185" s="99" t="s">
        <v>338</v>
      </c>
      <c r="F185" s="86" t="s">
        <v>461</v>
      </c>
      <c r="G185" s="99" t="s">
        <v>346</v>
      </c>
      <c r="H185" s="86" t="s">
        <v>422</v>
      </c>
      <c r="I185" s="86" t="s">
        <v>342</v>
      </c>
      <c r="J185" s="86"/>
      <c r="K185" s="96">
        <v>0.75</v>
      </c>
      <c r="L185" s="99" t="s">
        <v>162</v>
      </c>
      <c r="M185" s="100">
        <v>1.2E-2</v>
      </c>
      <c r="N185" s="100">
        <v>4.899999996390062E-3</v>
      </c>
      <c r="O185" s="96">
        <v>769.28323899999998</v>
      </c>
      <c r="P185" s="98">
        <v>100.53</v>
      </c>
      <c r="Q185" s="96">
        <v>2.3015409999999998E-3</v>
      </c>
      <c r="R185" s="96">
        <v>0.77563667199999997</v>
      </c>
      <c r="S185" s="97">
        <v>2.5642774633333331E-6</v>
      </c>
      <c r="T185" s="97">
        <v>4.1062526981627129E-4</v>
      </c>
      <c r="U185" s="97">
        <f>R185/'סכום נכסי הקרן'!$C$42</f>
        <v>1.8633655486649211E-4</v>
      </c>
    </row>
    <row r="186" spans="2:21" s="130" customFormat="1">
      <c r="B186" s="89" t="s">
        <v>758</v>
      </c>
      <c r="C186" s="86" t="s">
        <v>759</v>
      </c>
      <c r="D186" s="99" t="s">
        <v>118</v>
      </c>
      <c r="E186" s="99" t="s">
        <v>338</v>
      </c>
      <c r="F186" s="86" t="s">
        <v>472</v>
      </c>
      <c r="G186" s="99" t="s">
        <v>473</v>
      </c>
      <c r="H186" s="86" t="s">
        <v>422</v>
      </c>
      <c r="I186" s="86" t="s">
        <v>158</v>
      </c>
      <c r="J186" s="86"/>
      <c r="K186" s="96">
        <v>2.9800000000300222</v>
      </c>
      <c r="L186" s="99" t="s">
        <v>162</v>
      </c>
      <c r="M186" s="100">
        <v>4.8000000000000001E-2</v>
      </c>
      <c r="N186" s="100">
        <v>1.2400000000313273E-2</v>
      </c>
      <c r="O186" s="96">
        <v>13670.749302</v>
      </c>
      <c r="P186" s="98">
        <v>112.08</v>
      </c>
      <c r="Q186" s="86"/>
      <c r="R186" s="96">
        <v>15.322176272999997</v>
      </c>
      <c r="S186" s="97">
        <v>6.6490283798881851E-6</v>
      </c>
      <c r="T186" s="97">
        <v>8.1116236420975905E-3</v>
      </c>
      <c r="U186" s="97">
        <f>R186/'סכום נכסי הקרן'!$C$42</f>
        <v>3.6809522329649823E-3</v>
      </c>
    </row>
    <row r="187" spans="2:21" s="130" customFormat="1">
      <c r="B187" s="89" t="s">
        <v>760</v>
      </c>
      <c r="C187" s="86" t="s">
        <v>761</v>
      </c>
      <c r="D187" s="99" t="s">
        <v>118</v>
      </c>
      <c r="E187" s="99" t="s">
        <v>338</v>
      </c>
      <c r="F187" s="86" t="s">
        <v>472</v>
      </c>
      <c r="G187" s="99" t="s">
        <v>473</v>
      </c>
      <c r="H187" s="86" t="s">
        <v>422</v>
      </c>
      <c r="I187" s="86" t="s">
        <v>158</v>
      </c>
      <c r="J187" s="86"/>
      <c r="K187" s="96">
        <v>1.5999999989989384</v>
      </c>
      <c r="L187" s="99" t="s">
        <v>162</v>
      </c>
      <c r="M187" s="100">
        <v>4.4999999999999998E-2</v>
      </c>
      <c r="N187" s="100">
        <v>8.3999999959957529E-3</v>
      </c>
      <c r="O187" s="96">
        <v>371.56018499999999</v>
      </c>
      <c r="P187" s="98">
        <v>107.54</v>
      </c>
      <c r="Q187" s="86"/>
      <c r="R187" s="96">
        <v>0.39957582400000002</v>
      </c>
      <c r="S187" s="97">
        <v>6.1874310583705795E-7</v>
      </c>
      <c r="T187" s="97">
        <v>2.1153709779990772E-4</v>
      </c>
      <c r="U187" s="97">
        <f>R187/'סכום נכסי הקרן'!$C$42</f>
        <v>9.599285998187022E-5</v>
      </c>
    </row>
    <row r="188" spans="2:21" s="130" customFormat="1">
      <c r="B188" s="89" t="s">
        <v>762</v>
      </c>
      <c r="C188" s="86" t="s">
        <v>763</v>
      </c>
      <c r="D188" s="99" t="s">
        <v>118</v>
      </c>
      <c r="E188" s="99" t="s">
        <v>338</v>
      </c>
      <c r="F188" s="86" t="s">
        <v>764</v>
      </c>
      <c r="G188" s="99" t="s">
        <v>340</v>
      </c>
      <c r="H188" s="86" t="s">
        <v>422</v>
      </c>
      <c r="I188" s="86" t="s">
        <v>158</v>
      </c>
      <c r="J188" s="86"/>
      <c r="K188" s="96">
        <v>2.859999999947731</v>
      </c>
      <c r="L188" s="99" t="s">
        <v>162</v>
      </c>
      <c r="M188" s="100">
        <v>1.49E-2</v>
      </c>
      <c r="N188" s="100">
        <v>9.3999999997759886E-3</v>
      </c>
      <c r="O188" s="96">
        <v>5258.0175529999997</v>
      </c>
      <c r="P188" s="98">
        <v>101.88</v>
      </c>
      <c r="Q188" s="86"/>
      <c r="R188" s="96">
        <v>5.3568683979999996</v>
      </c>
      <c r="S188" s="97">
        <v>4.8769655997914908E-6</v>
      </c>
      <c r="T188" s="97">
        <v>2.8359483385785641E-3</v>
      </c>
      <c r="U188" s="97">
        <f>R188/'סכום נכסי הקרן'!$C$42</f>
        <v>1.2869174939635973E-3</v>
      </c>
    </row>
    <row r="189" spans="2:21" s="130" customFormat="1">
      <c r="B189" s="89" t="s">
        <v>765</v>
      </c>
      <c r="C189" s="86" t="s">
        <v>766</v>
      </c>
      <c r="D189" s="99" t="s">
        <v>118</v>
      </c>
      <c r="E189" s="99" t="s">
        <v>338</v>
      </c>
      <c r="F189" s="86" t="s">
        <v>767</v>
      </c>
      <c r="G189" s="99" t="s">
        <v>517</v>
      </c>
      <c r="H189" s="86" t="s">
        <v>422</v>
      </c>
      <c r="I189" s="86" t="s">
        <v>342</v>
      </c>
      <c r="J189" s="86"/>
      <c r="K189" s="96">
        <v>3.1299999847879234</v>
      </c>
      <c r="L189" s="99" t="s">
        <v>162</v>
      </c>
      <c r="M189" s="100">
        <v>2.4500000000000001E-2</v>
      </c>
      <c r="N189" s="100">
        <v>1.3399999854793817E-2</v>
      </c>
      <c r="O189" s="96">
        <v>55.543710000000004</v>
      </c>
      <c r="P189" s="98">
        <v>104.15</v>
      </c>
      <c r="Q189" s="86"/>
      <c r="R189" s="96">
        <v>5.7848775999999998E-2</v>
      </c>
      <c r="S189" s="97">
        <v>3.5408335256415977E-8</v>
      </c>
      <c r="T189" s="97">
        <v>3.0625381845716856E-5</v>
      </c>
      <c r="U189" s="97">
        <f>R189/'סכום נכסי הקרן'!$C$42</f>
        <v>1.389741100725497E-5</v>
      </c>
    </row>
    <row r="190" spans="2:21" s="130" customFormat="1">
      <c r="B190" s="89" t="s">
        <v>768</v>
      </c>
      <c r="C190" s="86" t="s">
        <v>769</v>
      </c>
      <c r="D190" s="99" t="s">
        <v>118</v>
      </c>
      <c r="E190" s="99" t="s">
        <v>338</v>
      </c>
      <c r="F190" s="86" t="s">
        <v>345</v>
      </c>
      <c r="G190" s="99" t="s">
        <v>346</v>
      </c>
      <c r="H190" s="86" t="s">
        <v>422</v>
      </c>
      <c r="I190" s="86" t="s">
        <v>342</v>
      </c>
      <c r="J190" s="86"/>
      <c r="K190" s="96">
        <v>1.5300000000098681</v>
      </c>
      <c r="L190" s="99" t="s">
        <v>162</v>
      </c>
      <c r="M190" s="100">
        <v>3.2500000000000001E-2</v>
      </c>
      <c r="N190" s="100">
        <v>1.5300000000098681E-2</v>
      </c>
      <c r="O190" s="96">
        <f>2961.8259/50000</f>
        <v>5.9236517999999995E-2</v>
      </c>
      <c r="P190" s="98">
        <v>5132051</v>
      </c>
      <c r="Q190" s="86"/>
      <c r="R190" s="96">
        <v>3.0400482489999998</v>
      </c>
      <c r="S190" s="97">
        <f>15.9968992708615%/50000</f>
        <v>3.1993798541723003E-6</v>
      </c>
      <c r="T190" s="97">
        <v>1.6094141465504458E-3</v>
      </c>
      <c r="U190" s="97">
        <f>R190/'סכום נכסי הקרן'!$C$42</f>
        <v>7.3033178780202357E-4</v>
      </c>
    </row>
    <row r="191" spans="2:21" s="130" customFormat="1">
      <c r="B191" s="89" t="s">
        <v>770</v>
      </c>
      <c r="C191" s="86" t="s">
        <v>771</v>
      </c>
      <c r="D191" s="99" t="s">
        <v>118</v>
      </c>
      <c r="E191" s="99" t="s">
        <v>338</v>
      </c>
      <c r="F191" s="86" t="s">
        <v>345</v>
      </c>
      <c r="G191" s="99" t="s">
        <v>346</v>
      </c>
      <c r="H191" s="86" t="s">
        <v>422</v>
      </c>
      <c r="I191" s="86" t="s">
        <v>158</v>
      </c>
      <c r="J191" s="86"/>
      <c r="K191" s="96">
        <v>1.1000000002678945</v>
      </c>
      <c r="L191" s="99" t="s">
        <v>162</v>
      </c>
      <c r="M191" s="100">
        <v>2.3700000000000002E-2</v>
      </c>
      <c r="N191" s="100">
        <v>7.2000000032147347E-3</v>
      </c>
      <c r="O191" s="96">
        <v>365.67520000000002</v>
      </c>
      <c r="P191" s="98">
        <v>102.08</v>
      </c>
      <c r="Q191" s="86"/>
      <c r="R191" s="96">
        <v>0.37328122899999999</v>
      </c>
      <c r="S191" s="97">
        <v>3.6567556567556567E-7</v>
      </c>
      <c r="T191" s="97">
        <v>1.9761663019392971E-4</v>
      </c>
      <c r="U191" s="97">
        <f>R191/'סכום נכסי הקרן'!$C$42</f>
        <v>8.9675927814034692E-5</v>
      </c>
    </row>
    <row r="192" spans="2:21" s="130" customFormat="1">
      <c r="B192" s="89" t="s">
        <v>772</v>
      </c>
      <c r="C192" s="86" t="s">
        <v>773</v>
      </c>
      <c r="D192" s="99" t="s">
        <v>118</v>
      </c>
      <c r="E192" s="99" t="s">
        <v>338</v>
      </c>
      <c r="F192" s="86" t="s">
        <v>774</v>
      </c>
      <c r="G192" s="99" t="s">
        <v>388</v>
      </c>
      <c r="H192" s="86" t="s">
        <v>422</v>
      </c>
      <c r="I192" s="86" t="s">
        <v>342</v>
      </c>
      <c r="J192" s="86"/>
      <c r="K192" s="96">
        <v>3.7699999996132907</v>
      </c>
      <c r="L192" s="99" t="s">
        <v>162</v>
      </c>
      <c r="M192" s="100">
        <v>3.3799999999999997E-2</v>
      </c>
      <c r="N192" s="100">
        <v>3.0799999997685009E-2</v>
      </c>
      <c r="O192" s="96">
        <v>3756.2309389999996</v>
      </c>
      <c r="P192" s="98">
        <v>101.2</v>
      </c>
      <c r="Q192" s="86"/>
      <c r="R192" s="96">
        <v>3.8013057109999999</v>
      </c>
      <c r="S192" s="97">
        <v>4.5890016590737772E-6</v>
      </c>
      <c r="T192" s="97">
        <v>2.0124270029789255E-3</v>
      </c>
      <c r="U192" s="97">
        <f>R192/'סכום נכסי הקרן'!$C$42</f>
        <v>9.132139257361742E-4</v>
      </c>
    </row>
    <row r="193" spans="2:21" s="130" customFormat="1">
      <c r="B193" s="89" t="s">
        <v>775</v>
      </c>
      <c r="C193" s="86" t="s">
        <v>776</v>
      </c>
      <c r="D193" s="99" t="s">
        <v>118</v>
      </c>
      <c r="E193" s="99" t="s">
        <v>338</v>
      </c>
      <c r="F193" s="86" t="s">
        <v>607</v>
      </c>
      <c r="G193" s="99" t="s">
        <v>469</v>
      </c>
      <c r="H193" s="86" t="s">
        <v>422</v>
      </c>
      <c r="I193" s="86" t="s">
        <v>158</v>
      </c>
      <c r="J193" s="86"/>
      <c r="K193" s="96">
        <v>4.2099999982983061</v>
      </c>
      <c r="L193" s="99" t="s">
        <v>162</v>
      </c>
      <c r="M193" s="100">
        <v>3.85E-2</v>
      </c>
      <c r="N193" s="100">
        <v>1.6299999993730604E-2</v>
      </c>
      <c r="O193" s="96">
        <v>801.96465999999998</v>
      </c>
      <c r="P193" s="98">
        <v>111.38</v>
      </c>
      <c r="Q193" s="86"/>
      <c r="R193" s="96">
        <v>0.89322821200000013</v>
      </c>
      <c r="S193" s="97">
        <v>2.0107881784515244E-6</v>
      </c>
      <c r="T193" s="97">
        <v>4.7287871860706148E-4</v>
      </c>
      <c r="U193" s="97">
        <f>R193/'סכום נכסי הקרן'!$C$42</f>
        <v>2.1458638269960072E-4</v>
      </c>
    </row>
    <row r="194" spans="2:21" s="130" customFormat="1">
      <c r="B194" s="89" t="s">
        <v>777</v>
      </c>
      <c r="C194" s="86" t="s">
        <v>778</v>
      </c>
      <c r="D194" s="99" t="s">
        <v>118</v>
      </c>
      <c r="E194" s="99" t="s">
        <v>338</v>
      </c>
      <c r="F194" s="86" t="s">
        <v>779</v>
      </c>
      <c r="G194" s="99" t="s">
        <v>149</v>
      </c>
      <c r="H194" s="86" t="s">
        <v>422</v>
      </c>
      <c r="I194" s="86" t="s">
        <v>342</v>
      </c>
      <c r="J194" s="86"/>
      <c r="K194" s="96">
        <v>4.7000000001364208</v>
      </c>
      <c r="L194" s="99" t="s">
        <v>162</v>
      </c>
      <c r="M194" s="100">
        <v>5.0900000000000001E-2</v>
      </c>
      <c r="N194" s="100">
        <v>1.8800000000545686E-2</v>
      </c>
      <c r="O194" s="96">
        <v>4910.9744119999996</v>
      </c>
      <c r="P194" s="98">
        <v>119.41</v>
      </c>
      <c r="Q194" s="86"/>
      <c r="R194" s="96">
        <v>5.864194436</v>
      </c>
      <c r="S194" s="97">
        <v>4.3242806032819361E-6</v>
      </c>
      <c r="T194" s="97">
        <v>3.1045288463843763E-3</v>
      </c>
      <c r="U194" s="97">
        <f>R194/'סכום נכסי הקרן'!$C$42</f>
        <v>1.4087959320617214E-3</v>
      </c>
    </row>
    <row r="195" spans="2:21" s="130" customFormat="1">
      <c r="B195" s="89" t="s">
        <v>780</v>
      </c>
      <c r="C195" s="86" t="s">
        <v>781</v>
      </c>
      <c r="D195" s="99" t="s">
        <v>118</v>
      </c>
      <c r="E195" s="99" t="s">
        <v>338</v>
      </c>
      <c r="F195" s="86" t="s">
        <v>782</v>
      </c>
      <c r="G195" s="99" t="s">
        <v>723</v>
      </c>
      <c r="H195" s="86" t="s">
        <v>422</v>
      </c>
      <c r="I195" s="86" t="s">
        <v>342</v>
      </c>
      <c r="J195" s="86"/>
      <c r="K195" s="96">
        <v>1</v>
      </c>
      <c r="L195" s="99" t="s">
        <v>162</v>
      </c>
      <c r="M195" s="100">
        <v>4.0999999999999995E-2</v>
      </c>
      <c r="N195" s="100">
        <v>6.4000000703605484E-3</v>
      </c>
      <c r="O195" s="96">
        <v>26.945701</v>
      </c>
      <c r="P195" s="98">
        <v>103.44</v>
      </c>
      <c r="Q195" s="96">
        <v>5.52387E-4</v>
      </c>
      <c r="R195" s="96">
        <v>2.8425019999999999E-2</v>
      </c>
      <c r="S195" s="97">
        <v>4.4909501666666664E-8</v>
      </c>
      <c r="T195" s="97">
        <v>1.5048323433362506E-5</v>
      </c>
      <c r="U195" s="97">
        <f>R195/'סכום נכסי הקרן'!$C$42</f>
        <v>6.8287388799625187E-6</v>
      </c>
    </row>
    <row r="196" spans="2:21" s="130" customFormat="1">
      <c r="B196" s="89" t="s">
        <v>783</v>
      </c>
      <c r="C196" s="86" t="s">
        <v>784</v>
      </c>
      <c r="D196" s="99" t="s">
        <v>118</v>
      </c>
      <c r="E196" s="99" t="s">
        <v>338</v>
      </c>
      <c r="F196" s="86" t="s">
        <v>782</v>
      </c>
      <c r="G196" s="99" t="s">
        <v>723</v>
      </c>
      <c r="H196" s="86" t="s">
        <v>422</v>
      </c>
      <c r="I196" s="86" t="s">
        <v>342</v>
      </c>
      <c r="J196" s="86"/>
      <c r="K196" s="96">
        <v>3.3600000002402735</v>
      </c>
      <c r="L196" s="99" t="s">
        <v>162</v>
      </c>
      <c r="M196" s="100">
        <v>1.2E-2</v>
      </c>
      <c r="N196" s="100">
        <v>1.1200000003303756E-2</v>
      </c>
      <c r="O196" s="96">
        <v>1326.7767180000001</v>
      </c>
      <c r="P196" s="98">
        <v>100.38</v>
      </c>
      <c r="Q196" s="86"/>
      <c r="R196" s="96">
        <v>1.3318185129999998</v>
      </c>
      <c r="S196" s="97">
        <v>2.8634933116358975E-6</v>
      </c>
      <c r="T196" s="97">
        <v>7.0507024227824306E-4</v>
      </c>
      <c r="U196" s="97">
        <f>R196/'סכום נכסי הקרן'!$C$42</f>
        <v>3.1995195995559425E-4</v>
      </c>
    </row>
    <row r="197" spans="2:21" s="130" customFormat="1">
      <c r="B197" s="89" t="s">
        <v>785</v>
      </c>
      <c r="C197" s="86" t="s">
        <v>786</v>
      </c>
      <c r="D197" s="99" t="s">
        <v>118</v>
      </c>
      <c r="E197" s="99" t="s">
        <v>338</v>
      </c>
      <c r="F197" s="86" t="s">
        <v>787</v>
      </c>
      <c r="G197" s="99" t="s">
        <v>711</v>
      </c>
      <c r="H197" s="86" t="s">
        <v>518</v>
      </c>
      <c r="I197" s="86" t="s">
        <v>342</v>
      </c>
      <c r="J197" s="86"/>
      <c r="K197" s="96">
        <v>6.5099999995044922</v>
      </c>
      <c r="L197" s="99" t="s">
        <v>162</v>
      </c>
      <c r="M197" s="100">
        <v>3.7499999999999999E-2</v>
      </c>
      <c r="N197" s="100">
        <v>2.669999999921762E-2</v>
      </c>
      <c r="O197" s="96">
        <v>3504.0188280000002</v>
      </c>
      <c r="P197" s="98">
        <v>109.43</v>
      </c>
      <c r="Q197" s="86"/>
      <c r="R197" s="96">
        <v>3.8344478899999999</v>
      </c>
      <c r="S197" s="97">
        <v>1.5927358309090909E-5</v>
      </c>
      <c r="T197" s="97">
        <v>2.0299726099434375E-3</v>
      </c>
      <c r="U197" s="97">
        <f>R197/'סכום נכסי הקרן'!$C$42</f>
        <v>9.2117590030308663E-4</v>
      </c>
    </row>
    <row r="198" spans="2:21" s="130" customFormat="1">
      <c r="B198" s="89" t="s">
        <v>788</v>
      </c>
      <c r="C198" s="86" t="s">
        <v>789</v>
      </c>
      <c r="D198" s="99" t="s">
        <v>118</v>
      </c>
      <c r="E198" s="99" t="s">
        <v>338</v>
      </c>
      <c r="F198" s="86" t="s">
        <v>442</v>
      </c>
      <c r="G198" s="99" t="s">
        <v>388</v>
      </c>
      <c r="H198" s="86" t="s">
        <v>518</v>
      </c>
      <c r="I198" s="86" t="s">
        <v>158</v>
      </c>
      <c r="J198" s="86"/>
      <c r="K198" s="96">
        <v>3.4299999999516535</v>
      </c>
      <c r="L198" s="99" t="s">
        <v>162</v>
      </c>
      <c r="M198" s="100">
        <v>3.5000000000000003E-2</v>
      </c>
      <c r="N198" s="100">
        <v>1.3900000000966925E-2</v>
      </c>
      <c r="O198" s="96">
        <v>2132.4774190000003</v>
      </c>
      <c r="P198" s="98">
        <v>107.37</v>
      </c>
      <c r="Q198" s="96">
        <v>0.181971407</v>
      </c>
      <c r="R198" s="96">
        <v>2.4820898840000001</v>
      </c>
      <c r="S198" s="97">
        <v>1.596142409474102E-5</v>
      </c>
      <c r="T198" s="97">
        <v>1.3140286749177036E-3</v>
      </c>
      <c r="U198" s="97">
        <f>R198/'סכום נכסי הקרן'!$C$42</f>
        <v>5.9628959608234078E-4</v>
      </c>
    </row>
    <row r="199" spans="2:21" s="130" customFormat="1">
      <c r="B199" s="89" t="s">
        <v>790</v>
      </c>
      <c r="C199" s="86" t="s">
        <v>791</v>
      </c>
      <c r="D199" s="99" t="s">
        <v>118</v>
      </c>
      <c r="E199" s="99" t="s">
        <v>338</v>
      </c>
      <c r="F199" s="86" t="s">
        <v>753</v>
      </c>
      <c r="G199" s="99" t="s">
        <v>388</v>
      </c>
      <c r="H199" s="86" t="s">
        <v>518</v>
      </c>
      <c r="I199" s="86" t="s">
        <v>158</v>
      </c>
      <c r="J199" s="86"/>
      <c r="K199" s="96">
        <v>3.7600000002139038</v>
      </c>
      <c r="L199" s="99" t="s">
        <v>162</v>
      </c>
      <c r="M199" s="100">
        <v>4.3499999999999997E-2</v>
      </c>
      <c r="N199" s="100">
        <v>6.9900000005798796E-2</v>
      </c>
      <c r="O199" s="96">
        <v>6539.8836389999997</v>
      </c>
      <c r="P199" s="98">
        <v>91.5</v>
      </c>
      <c r="Q199" s="86"/>
      <c r="R199" s="96">
        <v>5.9839937470000004</v>
      </c>
      <c r="S199" s="97">
        <v>3.6909774571651678E-6</v>
      </c>
      <c r="T199" s="97">
        <v>3.1679510982956147E-3</v>
      </c>
      <c r="U199" s="97">
        <f>R199/'סכום נכסי הקרן'!$C$42</f>
        <v>1.437576147970749E-3</v>
      </c>
    </row>
    <row r="200" spans="2:21" s="130" customFormat="1">
      <c r="B200" s="89" t="s">
        <v>792</v>
      </c>
      <c r="C200" s="86" t="s">
        <v>793</v>
      </c>
      <c r="D200" s="99" t="s">
        <v>118</v>
      </c>
      <c r="E200" s="99" t="s">
        <v>338</v>
      </c>
      <c r="F200" s="86" t="s">
        <v>468</v>
      </c>
      <c r="G200" s="99" t="s">
        <v>469</v>
      </c>
      <c r="H200" s="86" t="s">
        <v>518</v>
      </c>
      <c r="I200" s="86" t="s">
        <v>342</v>
      </c>
      <c r="J200" s="86"/>
      <c r="K200" s="96">
        <v>10.469999999376309</v>
      </c>
      <c r="L200" s="99" t="s">
        <v>162</v>
      </c>
      <c r="M200" s="100">
        <v>3.0499999999999999E-2</v>
      </c>
      <c r="N200" s="100">
        <v>3.2699999997775141E-2</v>
      </c>
      <c r="O200" s="96">
        <v>5595.9632469999997</v>
      </c>
      <c r="P200" s="98">
        <v>97.99</v>
      </c>
      <c r="Q200" s="86"/>
      <c r="R200" s="96">
        <v>5.4834843859999998</v>
      </c>
      <c r="S200" s="97">
        <v>1.7707203477545467E-5</v>
      </c>
      <c r="T200" s="97">
        <v>2.9029793675544014E-3</v>
      </c>
      <c r="U200" s="97">
        <f>R200/'סכום נכסי הקרן'!$C$42</f>
        <v>1.3173353272696237E-3</v>
      </c>
    </row>
    <row r="201" spans="2:21" s="130" customFormat="1">
      <c r="B201" s="89" t="s">
        <v>794</v>
      </c>
      <c r="C201" s="86" t="s">
        <v>795</v>
      </c>
      <c r="D201" s="99" t="s">
        <v>118</v>
      </c>
      <c r="E201" s="99" t="s">
        <v>338</v>
      </c>
      <c r="F201" s="86" t="s">
        <v>468</v>
      </c>
      <c r="G201" s="99" t="s">
        <v>469</v>
      </c>
      <c r="H201" s="86" t="s">
        <v>518</v>
      </c>
      <c r="I201" s="86" t="s">
        <v>342</v>
      </c>
      <c r="J201" s="86"/>
      <c r="K201" s="96">
        <v>9.7799999999216158</v>
      </c>
      <c r="L201" s="99" t="s">
        <v>162</v>
      </c>
      <c r="M201" s="100">
        <v>3.0499999999999999E-2</v>
      </c>
      <c r="N201" s="100">
        <v>3.1699999998824238E-2</v>
      </c>
      <c r="O201" s="96">
        <v>4635.4238619999996</v>
      </c>
      <c r="P201" s="98">
        <v>99.08</v>
      </c>
      <c r="Q201" s="86"/>
      <c r="R201" s="96">
        <v>4.5927779620000004</v>
      </c>
      <c r="S201" s="97">
        <v>1.466778638567846E-5</v>
      </c>
      <c r="T201" s="97">
        <v>2.4314356939694501E-3</v>
      </c>
      <c r="U201" s="97">
        <f>R201/'סכום נכסי הקרן'!$C$42</f>
        <v>1.1033547711186984E-3</v>
      </c>
    </row>
    <row r="202" spans="2:21" s="130" customFormat="1">
      <c r="B202" s="89" t="s">
        <v>796</v>
      </c>
      <c r="C202" s="86" t="s">
        <v>797</v>
      </c>
      <c r="D202" s="99" t="s">
        <v>118</v>
      </c>
      <c r="E202" s="99" t="s">
        <v>338</v>
      </c>
      <c r="F202" s="86" t="s">
        <v>468</v>
      </c>
      <c r="G202" s="99" t="s">
        <v>469</v>
      </c>
      <c r="H202" s="86" t="s">
        <v>518</v>
      </c>
      <c r="I202" s="86" t="s">
        <v>342</v>
      </c>
      <c r="J202" s="86"/>
      <c r="K202" s="96">
        <v>6.3599999997637413</v>
      </c>
      <c r="L202" s="99" t="s">
        <v>162</v>
      </c>
      <c r="M202" s="100">
        <v>2.9100000000000001E-2</v>
      </c>
      <c r="N202" s="100">
        <v>2.4199999999033488E-2</v>
      </c>
      <c r="O202" s="96">
        <v>5382.0442990000001</v>
      </c>
      <c r="P202" s="98">
        <v>103.81</v>
      </c>
      <c r="Q202" s="86"/>
      <c r="R202" s="96">
        <v>5.5871001869999999</v>
      </c>
      <c r="S202" s="97">
        <v>8.970073831666667E-6</v>
      </c>
      <c r="T202" s="97">
        <v>2.9578340021775232E-3</v>
      </c>
      <c r="U202" s="97">
        <f>R202/'סכום נכסי הקרן'!$C$42</f>
        <v>1.3422276667954063E-3</v>
      </c>
    </row>
    <row r="203" spans="2:21" s="130" customFormat="1">
      <c r="B203" s="89" t="s">
        <v>798</v>
      </c>
      <c r="C203" s="86" t="s">
        <v>799</v>
      </c>
      <c r="D203" s="99" t="s">
        <v>118</v>
      </c>
      <c r="E203" s="99" t="s">
        <v>338</v>
      </c>
      <c r="F203" s="86" t="s">
        <v>468</v>
      </c>
      <c r="G203" s="99" t="s">
        <v>469</v>
      </c>
      <c r="H203" s="86" t="s">
        <v>518</v>
      </c>
      <c r="I203" s="86" t="s">
        <v>342</v>
      </c>
      <c r="J203" s="86"/>
      <c r="K203" s="96">
        <v>8.0999999993078919</v>
      </c>
      <c r="L203" s="99" t="s">
        <v>162</v>
      </c>
      <c r="M203" s="100">
        <v>3.95E-2</v>
      </c>
      <c r="N203" s="100">
        <v>2.8099999996379736E-2</v>
      </c>
      <c r="O203" s="96">
        <v>3427.5861820000005</v>
      </c>
      <c r="P203" s="98">
        <v>109.6</v>
      </c>
      <c r="Q203" s="86"/>
      <c r="R203" s="96">
        <v>3.7566344559999996</v>
      </c>
      <c r="S203" s="97">
        <v>1.4281015655961932E-5</v>
      </c>
      <c r="T203" s="97">
        <v>1.9887778553823992E-3</v>
      </c>
      <c r="U203" s="97">
        <f>R203/'סכום נכסי הקרן'!$C$42</f>
        <v>9.0248224161298897E-4</v>
      </c>
    </row>
    <row r="204" spans="2:21" s="130" customFormat="1">
      <c r="B204" s="89" t="s">
        <v>800</v>
      </c>
      <c r="C204" s="86" t="s">
        <v>801</v>
      </c>
      <c r="D204" s="99" t="s">
        <v>118</v>
      </c>
      <c r="E204" s="99" t="s">
        <v>338</v>
      </c>
      <c r="F204" s="86" t="s">
        <v>468</v>
      </c>
      <c r="G204" s="99" t="s">
        <v>469</v>
      </c>
      <c r="H204" s="86" t="s">
        <v>518</v>
      </c>
      <c r="I204" s="86" t="s">
        <v>342</v>
      </c>
      <c r="J204" s="86"/>
      <c r="K204" s="96">
        <v>8.7999999958930779</v>
      </c>
      <c r="L204" s="99" t="s">
        <v>162</v>
      </c>
      <c r="M204" s="100">
        <v>3.95E-2</v>
      </c>
      <c r="N204" s="100">
        <v>2.879999998832769E-2</v>
      </c>
      <c r="O204" s="96">
        <v>842.76089900000011</v>
      </c>
      <c r="P204" s="98">
        <v>109.79</v>
      </c>
      <c r="Q204" s="86"/>
      <c r="R204" s="96">
        <v>0.92526719099999999</v>
      </c>
      <c r="S204" s="97">
        <v>3.5113578342846616E-6</v>
      </c>
      <c r="T204" s="97">
        <v>4.8984028691789142E-4</v>
      </c>
      <c r="U204" s="97">
        <f>R204/'סכום נכסי הקרן'!$C$42</f>
        <v>2.2228332791095331E-4</v>
      </c>
    </row>
    <row r="205" spans="2:21" s="130" customFormat="1">
      <c r="B205" s="89" t="s">
        <v>802</v>
      </c>
      <c r="C205" s="86" t="s">
        <v>803</v>
      </c>
      <c r="D205" s="99" t="s">
        <v>118</v>
      </c>
      <c r="E205" s="99" t="s">
        <v>338</v>
      </c>
      <c r="F205" s="86" t="s">
        <v>804</v>
      </c>
      <c r="G205" s="99" t="s">
        <v>388</v>
      </c>
      <c r="H205" s="86" t="s">
        <v>518</v>
      </c>
      <c r="I205" s="86" t="s">
        <v>342</v>
      </c>
      <c r="J205" s="86"/>
      <c r="K205" s="96">
        <v>2.4399999998556243</v>
      </c>
      <c r="L205" s="99" t="s">
        <v>162</v>
      </c>
      <c r="M205" s="100">
        <v>3.9E-2</v>
      </c>
      <c r="N205" s="100">
        <v>4.929999999625765E-2</v>
      </c>
      <c r="O205" s="96">
        <v>5369.3079649999991</v>
      </c>
      <c r="P205" s="98">
        <v>98.04</v>
      </c>
      <c r="Q205" s="86"/>
      <c r="R205" s="96">
        <v>5.2640695290000004</v>
      </c>
      <c r="S205" s="97">
        <v>5.9782195135529327E-6</v>
      </c>
      <c r="T205" s="97">
        <v>2.7868202326014279E-3</v>
      </c>
      <c r="U205" s="97">
        <f>R205/'סכום נכסי הקרן'!$C$42</f>
        <v>1.2646237807223456E-3</v>
      </c>
    </row>
    <row r="206" spans="2:21" s="130" customFormat="1">
      <c r="B206" s="89" t="s">
        <v>805</v>
      </c>
      <c r="C206" s="86" t="s">
        <v>806</v>
      </c>
      <c r="D206" s="99" t="s">
        <v>118</v>
      </c>
      <c r="E206" s="99" t="s">
        <v>338</v>
      </c>
      <c r="F206" s="86" t="s">
        <v>561</v>
      </c>
      <c r="G206" s="99" t="s">
        <v>388</v>
      </c>
      <c r="H206" s="86" t="s">
        <v>518</v>
      </c>
      <c r="I206" s="86" t="s">
        <v>158</v>
      </c>
      <c r="J206" s="86"/>
      <c r="K206" s="96">
        <v>3.8000000010300097</v>
      </c>
      <c r="L206" s="99" t="s">
        <v>162</v>
      </c>
      <c r="M206" s="100">
        <v>5.0499999999999996E-2</v>
      </c>
      <c r="N206" s="100">
        <v>1.9700000006373185E-2</v>
      </c>
      <c r="O206" s="96">
        <v>1364.531788</v>
      </c>
      <c r="P206" s="98">
        <v>113.84</v>
      </c>
      <c r="Q206" s="86"/>
      <c r="R206" s="96">
        <v>1.553383033</v>
      </c>
      <c r="S206" s="97">
        <v>1.8404128980544013E-6</v>
      </c>
      <c r="T206" s="97">
        <v>8.223674177355591E-4</v>
      </c>
      <c r="U206" s="97">
        <f>R206/'סכום נכסי הקרן'!$C$42</f>
        <v>3.7317993489261223E-4</v>
      </c>
    </row>
    <row r="207" spans="2:21" s="130" customFormat="1">
      <c r="B207" s="89" t="s">
        <v>807</v>
      </c>
      <c r="C207" s="86" t="s">
        <v>808</v>
      </c>
      <c r="D207" s="99" t="s">
        <v>118</v>
      </c>
      <c r="E207" s="99" t="s">
        <v>338</v>
      </c>
      <c r="F207" s="86" t="s">
        <v>480</v>
      </c>
      <c r="G207" s="99" t="s">
        <v>469</v>
      </c>
      <c r="H207" s="86" t="s">
        <v>518</v>
      </c>
      <c r="I207" s="86" t="s">
        <v>158</v>
      </c>
      <c r="J207" s="86"/>
      <c r="K207" s="96">
        <v>4.6199999999309362</v>
      </c>
      <c r="L207" s="99" t="s">
        <v>162</v>
      </c>
      <c r="M207" s="100">
        <v>3.9199999999999999E-2</v>
      </c>
      <c r="N207" s="100">
        <v>1.889999999944449E-2</v>
      </c>
      <c r="O207" s="96">
        <v>5975.7386820000002</v>
      </c>
      <c r="P207" s="98">
        <v>111.46</v>
      </c>
      <c r="Q207" s="86"/>
      <c r="R207" s="96">
        <v>6.6605585330000006</v>
      </c>
      <c r="S207" s="97">
        <v>6.2256746150977132E-6</v>
      </c>
      <c r="T207" s="97">
        <v>3.5261273009280733E-3</v>
      </c>
      <c r="U207" s="97">
        <f>R207/'סכום נכסי הקרן'!$C$42</f>
        <v>1.6001119793957303E-3</v>
      </c>
    </row>
    <row r="208" spans="2:21" s="130" customFormat="1">
      <c r="B208" s="89" t="s">
        <v>809</v>
      </c>
      <c r="C208" s="86" t="s">
        <v>810</v>
      </c>
      <c r="D208" s="99" t="s">
        <v>118</v>
      </c>
      <c r="E208" s="99" t="s">
        <v>338</v>
      </c>
      <c r="F208" s="86" t="s">
        <v>502</v>
      </c>
      <c r="G208" s="99" t="s">
        <v>469</v>
      </c>
      <c r="H208" s="86" t="s">
        <v>518</v>
      </c>
      <c r="I208" s="86" t="s">
        <v>158</v>
      </c>
      <c r="J208" s="86"/>
      <c r="K208" s="96">
        <v>4.6000000008185911</v>
      </c>
      <c r="L208" s="99" t="s">
        <v>162</v>
      </c>
      <c r="M208" s="100">
        <v>4.0999999999999995E-2</v>
      </c>
      <c r="N208" s="100">
        <v>1.7400000002455774E-2</v>
      </c>
      <c r="O208" s="96">
        <v>2155.6559999999999</v>
      </c>
      <c r="P208" s="98">
        <v>111.29</v>
      </c>
      <c r="Q208" s="96">
        <v>4.4190948000000001E-2</v>
      </c>
      <c r="R208" s="96">
        <v>2.4432205100000002</v>
      </c>
      <c r="S208" s="97">
        <v>7.1855199999999998E-6</v>
      </c>
      <c r="T208" s="97">
        <v>1.2934510671762023E-3</v>
      </c>
      <c r="U208" s="97">
        <f>R208/'סכום נכסי הקרן'!$C$42</f>
        <v>5.8695173790410192E-4</v>
      </c>
    </row>
    <row r="209" spans="2:21" s="130" customFormat="1">
      <c r="B209" s="89" t="s">
        <v>811</v>
      </c>
      <c r="C209" s="86" t="s">
        <v>812</v>
      </c>
      <c r="D209" s="99" t="s">
        <v>118</v>
      </c>
      <c r="E209" s="99" t="s">
        <v>338</v>
      </c>
      <c r="F209" s="86" t="s">
        <v>601</v>
      </c>
      <c r="G209" s="99" t="s">
        <v>602</v>
      </c>
      <c r="H209" s="86" t="s">
        <v>518</v>
      </c>
      <c r="I209" s="86" t="s">
        <v>342</v>
      </c>
      <c r="J209" s="86"/>
      <c r="K209" s="96">
        <v>4.7000000000000011</v>
      </c>
      <c r="L209" s="99" t="s">
        <v>162</v>
      </c>
      <c r="M209" s="100">
        <v>1.9E-2</v>
      </c>
      <c r="N209" s="100">
        <v>1.5000000000000003E-2</v>
      </c>
      <c r="O209" s="96">
        <v>17811.255452000001</v>
      </c>
      <c r="P209" s="98">
        <v>102.1</v>
      </c>
      <c r="Q209" s="86"/>
      <c r="R209" s="96">
        <v>18.185292409999999</v>
      </c>
      <c r="S209" s="97">
        <v>1.2329558432172827E-5</v>
      </c>
      <c r="T209" s="97">
        <v>9.6273691950243944E-3</v>
      </c>
      <c r="U209" s="97">
        <f>R209/'סכום נכסי הקרן'!$C$42</f>
        <v>4.3687783974700562E-3</v>
      </c>
    </row>
    <row r="210" spans="2:21" s="130" customFormat="1">
      <c r="B210" s="89" t="s">
        <v>813</v>
      </c>
      <c r="C210" s="86" t="s">
        <v>814</v>
      </c>
      <c r="D210" s="99" t="s">
        <v>118</v>
      </c>
      <c r="E210" s="99" t="s">
        <v>338</v>
      </c>
      <c r="F210" s="86" t="s">
        <v>601</v>
      </c>
      <c r="G210" s="99" t="s">
        <v>602</v>
      </c>
      <c r="H210" s="86" t="s">
        <v>518</v>
      </c>
      <c r="I210" s="86" t="s">
        <v>342</v>
      </c>
      <c r="J210" s="86"/>
      <c r="K210" s="96">
        <v>3.2699999999313647</v>
      </c>
      <c r="L210" s="99" t="s">
        <v>162</v>
      </c>
      <c r="M210" s="100">
        <v>2.9600000000000001E-2</v>
      </c>
      <c r="N210" s="100">
        <v>1.3199999999855504E-2</v>
      </c>
      <c r="O210" s="96">
        <v>2618.226545</v>
      </c>
      <c r="P210" s="98">
        <v>105.73</v>
      </c>
      <c r="Q210" s="86"/>
      <c r="R210" s="96">
        <v>2.7682508969999997</v>
      </c>
      <c r="S210" s="97">
        <v>6.4110308794938219E-6</v>
      </c>
      <c r="T210" s="97">
        <v>1.4655235015754386E-3</v>
      </c>
      <c r="U210" s="97">
        <f>R210/'סכום נכסי הקרן'!$C$42</f>
        <v>6.6503603268652117E-4</v>
      </c>
    </row>
    <row r="211" spans="2:21" s="130" customFormat="1">
      <c r="B211" s="89" t="s">
        <v>815</v>
      </c>
      <c r="C211" s="86" t="s">
        <v>816</v>
      </c>
      <c r="D211" s="99" t="s">
        <v>118</v>
      </c>
      <c r="E211" s="99" t="s">
        <v>338</v>
      </c>
      <c r="F211" s="86" t="s">
        <v>607</v>
      </c>
      <c r="G211" s="99" t="s">
        <v>469</v>
      </c>
      <c r="H211" s="86" t="s">
        <v>518</v>
      </c>
      <c r="I211" s="86" t="s">
        <v>158</v>
      </c>
      <c r="J211" s="86"/>
      <c r="K211" s="96">
        <v>5.4700000001361841</v>
      </c>
      <c r="L211" s="99" t="s">
        <v>162</v>
      </c>
      <c r="M211" s="100">
        <v>3.61E-2</v>
      </c>
      <c r="N211" s="100">
        <v>2.0700000000284678E-2</v>
      </c>
      <c r="O211" s="96">
        <v>11783.435178</v>
      </c>
      <c r="P211" s="98">
        <v>110.3</v>
      </c>
      <c r="Q211" s="86"/>
      <c r="R211" s="96">
        <v>12.997128608999999</v>
      </c>
      <c r="S211" s="97">
        <v>1.5353010003908794E-5</v>
      </c>
      <c r="T211" s="97">
        <v>6.8807337695185765E-3</v>
      </c>
      <c r="U211" s="97">
        <f>R211/'סכום נכסי הקרן'!$C$42</f>
        <v>3.1223899740493223E-3</v>
      </c>
    </row>
    <row r="212" spans="2:21" s="130" customFormat="1">
      <c r="B212" s="89" t="s">
        <v>817</v>
      </c>
      <c r="C212" s="86" t="s">
        <v>818</v>
      </c>
      <c r="D212" s="99" t="s">
        <v>118</v>
      </c>
      <c r="E212" s="99" t="s">
        <v>338</v>
      </c>
      <c r="F212" s="86" t="s">
        <v>607</v>
      </c>
      <c r="G212" s="99" t="s">
        <v>469</v>
      </c>
      <c r="H212" s="86" t="s">
        <v>518</v>
      </c>
      <c r="I212" s="86" t="s">
        <v>158</v>
      </c>
      <c r="J212" s="86"/>
      <c r="K212" s="96">
        <v>6.4100000004279911</v>
      </c>
      <c r="L212" s="99" t="s">
        <v>162</v>
      </c>
      <c r="M212" s="100">
        <v>3.3000000000000002E-2</v>
      </c>
      <c r="N212" s="100">
        <v>2.3600000001092743E-2</v>
      </c>
      <c r="O212" s="96">
        <v>4092.6322850000001</v>
      </c>
      <c r="P212" s="98">
        <v>107.33</v>
      </c>
      <c r="Q212" s="86"/>
      <c r="R212" s="96">
        <v>4.3926222319999999</v>
      </c>
      <c r="S212" s="97">
        <v>1.3272899787575605E-5</v>
      </c>
      <c r="T212" s="97">
        <v>2.3254724206953842E-3</v>
      </c>
      <c r="U212" s="97">
        <f>R212/'סכום נכסי הקרן'!$C$42</f>
        <v>1.0552699776691851E-3</v>
      </c>
    </row>
    <row r="213" spans="2:21" s="130" customFormat="1">
      <c r="B213" s="89" t="s">
        <v>819</v>
      </c>
      <c r="C213" s="86" t="s">
        <v>820</v>
      </c>
      <c r="D213" s="99" t="s">
        <v>118</v>
      </c>
      <c r="E213" s="99" t="s">
        <v>338</v>
      </c>
      <c r="F213" s="86" t="s">
        <v>821</v>
      </c>
      <c r="G213" s="99" t="s">
        <v>149</v>
      </c>
      <c r="H213" s="86" t="s">
        <v>518</v>
      </c>
      <c r="I213" s="86" t="s">
        <v>158</v>
      </c>
      <c r="J213" s="86"/>
      <c r="K213" s="96">
        <v>3.4700000002504616</v>
      </c>
      <c r="L213" s="99" t="s">
        <v>162</v>
      </c>
      <c r="M213" s="100">
        <v>2.75E-2</v>
      </c>
      <c r="N213" s="100">
        <v>1.9400000002504615E-2</v>
      </c>
      <c r="O213" s="96">
        <v>3847.5774569999999</v>
      </c>
      <c r="P213" s="98">
        <v>103.77</v>
      </c>
      <c r="Q213" s="86"/>
      <c r="R213" s="96">
        <v>3.9926309999999998</v>
      </c>
      <c r="S213" s="97">
        <v>8.2608517291193729E-6</v>
      </c>
      <c r="T213" s="97">
        <v>2.1137154041780647E-3</v>
      </c>
      <c r="U213" s="97">
        <f>R213/'סכום נכסי הקרן'!$C$42</f>
        <v>9.5917732135434317E-4</v>
      </c>
    </row>
    <row r="214" spans="2:21" s="130" customFormat="1">
      <c r="B214" s="89" t="s">
        <v>822</v>
      </c>
      <c r="C214" s="86" t="s">
        <v>823</v>
      </c>
      <c r="D214" s="99" t="s">
        <v>118</v>
      </c>
      <c r="E214" s="99" t="s">
        <v>338</v>
      </c>
      <c r="F214" s="86" t="s">
        <v>821</v>
      </c>
      <c r="G214" s="99" t="s">
        <v>149</v>
      </c>
      <c r="H214" s="86" t="s">
        <v>518</v>
      </c>
      <c r="I214" s="86" t="s">
        <v>158</v>
      </c>
      <c r="J214" s="86"/>
      <c r="K214" s="96">
        <v>4.5300000003029659</v>
      </c>
      <c r="L214" s="99" t="s">
        <v>162</v>
      </c>
      <c r="M214" s="100">
        <v>2.3E-2</v>
      </c>
      <c r="N214" s="100">
        <v>2.2900000001657737E-2</v>
      </c>
      <c r="O214" s="96">
        <v>6938.51775</v>
      </c>
      <c r="P214" s="98">
        <v>100.85</v>
      </c>
      <c r="Q214" s="86"/>
      <c r="R214" s="96">
        <v>6.9974949959999995</v>
      </c>
      <c r="S214" s="97">
        <v>2.2023600599525407E-5</v>
      </c>
      <c r="T214" s="97">
        <v>3.7045028613223023E-3</v>
      </c>
      <c r="U214" s="97">
        <f>R214/'סכום נכסי הקרן'!$C$42</f>
        <v>1.6810565530482782E-3</v>
      </c>
    </row>
    <row r="215" spans="2:21" s="130" customFormat="1">
      <c r="B215" s="89" t="s">
        <v>824</v>
      </c>
      <c r="C215" s="86" t="s">
        <v>825</v>
      </c>
      <c r="D215" s="99" t="s">
        <v>118</v>
      </c>
      <c r="E215" s="99" t="s">
        <v>338</v>
      </c>
      <c r="F215" s="86" t="s">
        <v>621</v>
      </c>
      <c r="G215" s="99" t="s">
        <v>369</v>
      </c>
      <c r="H215" s="86" t="s">
        <v>618</v>
      </c>
      <c r="I215" s="86" t="s">
        <v>342</v>
      </c>
      <c r="J215" s="86"/>
      <c r="K215" s="96">
        <v>0.90999999969584611</v>
      </c>
      <c r="L215" s="99" t="s">
        <v>162</v>
      </c>
      <c r="M215" s="100">
        <v>4.2999999999999997E-2</v>
      </c>
      <c r="N215" s="100">
        <v>1.7599999996604793E-2</v>
      </c>
      <c r="O215" s="96">
        <v>2754.2539969999993</v>
      </c>
      <c r="P215" s="98">
        <v>102.66</v>
      </c>
      <c r="Q215" s="86"/>
      <c r="R215" s="96">
        <v>2.8275172460000002</v>
      </c>
      <c r="S215" s="97">
        <v>9.5388711091700787E-6</v>
      </c>
      <c r="T215" s="97">
        <v>1.4968993524443754E-3</v>
      </c>
      <c r="U215" s="97">
        <f>R215/'סכום נכסי הקרן'!$C$42</f>
        <v>6.7927399704643119E-4</v>
      </c>
    </row>
    <row r="216" spans="2:21" s="130" customFormat="1">
      <c r="B216" s="89" t="s">
        <v>826</v>
      </c>
      <c r="C216" s="86" t="s">
        <v>827</v>
      </c>
      <c r="D216" s="99" t="s">
        <v>118</v>
      </c>
      <c r="E216" s="99" t="s">
        <v>338</v>
      </c>
      <c r="F216" s="86" t="s">
        <v>621</v>
      </c>
      <c r="G216" s="99" t="s">
        <v>369</v>
      </c>
      <c r="H216" s="86" t="s">
        <v>618</v>
      </c>
      <c r="I216" s="86" t="s">
        <v>342</v>
      </c>
      <c r="J216" s="86"/>
      <c r="K216" s="96">
        <v>1.860000000628949</v>
      </c>
      <c r="L216" s="99" t="s">
        <v>162</v>
      </c>
      <c r="M216" s="100">
        <v>4.2500000000000003E-2</v>
      </c>
      <c r="N216" s="100">
        <v>2.3200000004988217E-2</v>
      </c>
      <c r="O216" s="96">
        <v>1768.8181400000001</v>
      </c>
      <c r="P216" s="98">
        <v>104.27</v>
      </c>
      <c r="Q216" s="86"/>
      <c r="R216" s="96">
        <v>1.8443466940000002</v>
      </c>
      <c r="S216" s="97">
        <v>4.7084184209923889E-6</v>
      </c>
      <c r="T216" s="97">
        <v>9.7640478615546695E-4</v>
      </c>
      <c r="U216" s="97">
        <f>R216/'סכום נכסי הקרן'!$C$42</f>
        <v>4.4308014479666629E-4</v>
      </c>
    </row>
    <row r="217" spans="2:21" s="130" customFormat="1">
      <c r="B217" s="89" t="s">
        <v>828</v>
      </c>
      <c r="C217" s="86" t="s">
        <v>829</v>
      </c>
      <c r="D217" s="99" t="s">
        <v>118</v>
      </c>
      <c r="E217" s="99" t="s">
        <v>338</v>
      </c>
      <c r="F217" s="86" t="s">
        <v>621</v>
      </c>
      <c r="G217" s="99" t="s">
        <v>369</v>
      </c>
      <c r="H217" s="86" t="s">
        <v>618</v>
      </c>
      <c r="I217" s="86" t="s">
        <v>342</v>
      </c>
      <c r="J217" s="86"/>
      <c r="K217" s="96">
        <v>1.7799999999093055</v>
      </c>
      <c r="L217" s="99" t="s">
        <v>162</v>
      </c>
      <c r="M217" s="100">
        <v>3.7000000000000005E-2</v>
      </c>
      <c r="N217" s="100">
        <v>2.3399999997279163E-2</v>
      </c>
      <c r="O217" s="96">
        <v>4280.2883739999997</v>
      </c>
      <c r="P217" s="98">
        <v>103.04</v>
      </c>
      <c r="Q217" s="86"/>
      <c r="R217" s="96">
        <v>4.4104093300000002</v>
      </c>
      <c r="S217" s="97">
        <v>1.6227072933352319E-5</v>
      </c>
      <c r="T217" s="97">
        <v>2.3348889841189077E-3</v>
      </c>
      <c r="U217" s="97">
        <f>R217/'סכום נכסי הקרן'!$C$42</f>
        <v>1.0595430950732997E-3</v>
      </c>
    </row>
    <row r="218" spans="2:21" s="130" customFormat="1">
      <c r="B218" s="89" t="s">
        <v>830</v>
      </c>
      <c r="C218" s="86" t="s">
        <v>831</v>
      </c>
      <c r="D218" s="99" t="s">
        <v>118</v>
      </c>
      <c r="E218" s="99" t="s">
        <v>338</v>
      </c>
      <c r="F218" s="86" t="s">
        <v>787</v>
      </c>
      <c r="G218" s="99" t="s">
        <v>711</v>
      </c>
      <c r="H218" s="86" t="s">
        <v>618</v>
      </c>
      <c r="I218" s="86" t="s">
        <v>158</v>
      </c>
      <c r="J218" s="86"/>
      <c r="K218" s="96">
        <v>3.770000005446918</v>
      </c>
      <c r="L218" s="99" t="s">
        <v>162</v>
      </c>
      <c r="M218" s="100">
        <v>3.7499999999999999E-2</v>
      </c>
      <c r="N218" s="100">
        <v>1.6500000022082101E-2</v>
      </c>
      <c r="O218" s="96">
        <v>125.74661099999999</v>
      </c>
      <c r="P218" s="98">
        <v>108.04</v>
      </c>
      <c r="Q218" s="86"/>
      <c r="R218" s="96">
        <v>0.135856638</v>
      </c>
      <c r="S218" s="97">
        <v>2.726796918203175E-7</v>
      </c>
      <c r="T218" s="97">
        <v>7.1923067396021078E-5</v>
      </c>
      <c r="U218" s="97">
        <f>R218/'סכום נכסי הקרן'!$C$42</f>
        <v>3.2637778478663984E-5</v>
      </c>
    </row>
    <row r="219" spans="2:21" s="130" customFormat="1">
      <c r="B219" s="89" t="s">
        <v>832</v>
      </c>
      <c r="C219" s="86" t="s">
        <v>833</v>
      </c>
      <c r="D219" s="99" t="s">
        <v>118</v>
      </c>
      <c r="E219" s="99" t="s">
        <v>338</v>
      </c>
      <c r="F219" s="86" t="s">
        <v>456</v>
      </c>
      <c r="G219" s="99" t="s">
        <v>346</v>
      </c>
      <c r="H219" s="86" t="s">
        <v>618</v>
      </c>
      <c r="I219" s="86" t="s">
        <v>158</v>
      </c>
      <c r="J219" s="86"/>
      <c r="K219" s="96">
        <v>2.4299999998395125</v>
      </c>
      <c r="L219" s="99" t="s">
        <v>162</v>
      </c>
      <c r="M219" s="100">
        <v>3.6000000000000004E-2</v>
      </c>
      <c r="N219" s="100">
        <v>1.5999999998264999E-2</v>
      </c>
      <c r="O219" s="96">
        <f>4325.5443/50000</f>
        <v>8.6510885999999995E-2</v>
      </c>
      <c r="P219" s="98">
        <v>5329897</v>
      </c>
      <c r="Q219" s="86"/>
      <c r="R219" s="96">
        <v>4.6109411179999995</v>
      </c>
      <c r="S219" s="97">
        <f>27.5846202410561%/50000</f>
        <v>5.51692404821122E-6</v>
      </c>
      <c r="T219" s="97">
        <v>2.4410513440572463E-3</v>
      </c>
      <c r="U219" s="97">
        <f>R219/'סכום נכסי הקרן'!$C$42</f>
        <v>1.1077182315335026E-3</v>
      </c>
    </row>
    <row r="220" spans="2:21" s="130" customFormat="1">
      <c r="B220" s="89" t="s">
        <v>834</v>
      </c>
      <c r="C220" s="86" t="s">
        <v>835</v>
      </c>
      <c r="D220" s="99" t="s">
        <v>118</v>
      </c>
      <c r="E220" s="99" t="s">
        <v>338</v>
      </c>
      <c r="F220" s="86" t="s">
        <v>836</v>
      </c>
      <c r="G220" s="99" t="s">
        <v>740</v>
      </c>
      <c r="H220" s="86" t="s">
        <v>618</v>
      </c>
      <c r="I220" s="86" t="s">
        <v>158</v>
      </c>
      <c r="J220" s="86"/>
      <c r="K220" s="96">
        <v>0.65000000363774069</v>
      </c>
      <c r="L220" s="99" t="s">
        <v>162</v>
      </c>
      <c r="M220" s="100">
        <v>5.5500000000000001E-2</v>
      </c>
      <c r="N220" s="100">
        <v>9.1999999999999998E-3</v>
      </c>
      <c r="O220" s="96">
        <v>65.501311000000001</v>
      </c>
      <c r="P220" s="98">
        <v>104.92</v>
      </c>
      <c r="Q220" s="86"/>
      <c r="R220" s="96">
        <v>6.8723974999999993E-2</v>
      </c>
      <c r="S220" s="97">
        <v>5.4584425833333338E-6</v>
      </c>
      <c r="T220" s="97">
        <v>3.6382757283066779E-5</v>
      </c>
      <c r="U220" s="97">
        <f>R220/'סכום נכסי הקרן'!$C$42</f>
        <v>1.6510035175633019E-5</v>
      </c>
    </row>
    <row r="221" spans="2:21" s="130" customFormat="1">
      <c r="B221" s="89" t="s">
        <v>837</v>
      </c>
      <c r="C221" s="86" t="s">
        <v>838</v>
      </c>
      <c r="D221" s="99" t="s">
        <v>118</v>
      </c>
      <c r="E221" s="99" t="s">
        <v>338</v>
      </c>
      <c r="F221" s="86" t="s">
        <v>839</v>
      </c>
      <c r="G221" s="99" t="s">
        <v>149</v>
      </c>
      <c r="H221" s="86" t="s">
        <v>618</v>
      </c>
      <c r="I221" s="86" t="s">
        <v>342</v>
      </c>
      <c r="J221" s="86"/>
      <c r="K221" s="96">
        <v>2.0400000023133846</v>
      </c>
      <c r="L221" s="99" t="s">
        <v>162</v>
      </c>
      <c r="M221" s="100">
        <v>3.4000000000000002E-2</v>
      </c>
      <c r="N221" s="100">
        <v>1.9500000019278207E-2</v>
      </c>
      <c r="O221" s="96">
        <v>350.96111100000002</v>
      </c>
      <c r="P221" s="98">
        <v>103.46</v>
      </c>
      <c r="Q221" s="86"/>
      <c r="R221" s="96">
        <v>0.36310435400000002</v>
      </c>
      <c r="S221" s="97">
        <v>5.858664372780466E-7</v>
      </c>
      <c r="T221" s="97">
        <v>1.9222895037731389E-4</v>
      </c>
      <c r="U221" s="97">
        <f>R221/'סכום נכסי הקרן'!$C$42</f>
        <v>8.7231066843346957E-5</v>
      </c>
    </row>
    <row r="222" spans="2:21" s="130" customFormat="1">
      <c r="B222" s="89" t="s">
        <v>840</v>
      </c>
      <c r="C222" s="86" t="s">
        <v>841</v>
      </c>
      <c r="D222" s="99" t="s">
        <v>118</v>
      </c>
      <c r="E222" s="99" t="s">
        <v>338</v>
      </c>
      <c r="F222" s="86" t="s">
        <v>617</v>
      </c>
      <c r="G222" s="99" t="s">
        <v>346</v>
      </c>
      <c r="H222" s="86" t="s">
        <v>618</v>
      </c>
      <c r="I222" s="86" t="s">
        <v>158</v>
      </c>
      <c r="J222" s="86"/>
      <c r="K222" s="96">
        <v>0.41999999981610975</v>
      </c>
      <c r="L222" s="99" t="s">
        <v>162</v>
      </c>
      <c r="M222" s="100">
        <v>1.7500000000000002E-2</v>
      </c>
      <c r="N222" s="100">
        <v>6.2000000027583524E-3</v>
      </c>
      <c r="O222" s="96">
        <v>1297.3426730000001</v>
      </c>
      <c r="P222" s="98">
        <v>100.6</v>
      </c>
      <c r="Q222" s="86"/>
      <c r="R222" s="96">
        <v>1.3051267720000002</v>
      </c>
      <c r="S222" s="97">
        <v>2.5207761881630594E-6</v>
      </c>
      <c r="T222" s="97">
        <v>6.9093952393336458E-4</v>
      </c>
      <c r="U222" s="97">
        <f>R222/'סכום נכסי הקרן'!$C$42</f>
        <v>3.1353961866117876E-4</v>
      </c>
    </row>
    <row r="223" spans="2:21" s="130" customFormat="1">
      <c r="B223" s="89" t="s">
        <v>842</v>
      </c>
      <c r="C223" s="86" t="s">
        <v>843</v>
      </c>
      <c r="D223" s="99" t="s">
        <v>118</v>
      </c>
      <c r="E223" s="99" t="s">
        <v>338</v>
      </c>
      <c r="F223" s="86" t="s">
        <v>844</v>
      </c>
      <c r="G223" s="99" t="s">
        <v>388</v>
      </c>
      <c r="H223" s="86" t="s">
        <v>618</v>
      </c>
      <c r="I223" s="86" t="s">
        <v>158</v>
      </c>
      <c r="J223" s="86"/>
      <c r="K223" s="96">
        <v>2.6899999989850576</v>
      </c>
      <c r="L223" s="99" t="s">
        <v>162</v>
      </c>
      <c r="M223" s="100">
        <v>6.7500000000000004E-2</v>
      </c>
      <c r="N223" s="100">
        <v>3.849999999275041E-2</v>
      </c>
      <c r="O223" s="96">
        <v>386.38339699999995</v>
      </c>
      <c r="P223" s="98">
        <v>107.1</v>
      </c>
      <c r="Q223" s="86"/>
      <c r="R223" s="96">
        <v>0.41381661800000002</v>
      </c>
      <c r="S223" s="97">
        <v>5.7979394945240878E-7</v>
      </c>
      <c r="T223" s="97">
        <v>2.190762331834497E-4</v>
      </c>
      <c r="U223" s="97">
        <f>R223/'סכום נכסי הקרן'!$C$42</f>
        <v>9.9414024282522859E-5</v>
      </c>
    </row>
    <row r="224" spans="2:21" s="130" customFormat="1">
      <c r="B224" s="89" t="s">
        <v>845</v>
      </c>
      <c r="C224" s="86" t="s">
        <v>846</v>
      </c>
      <c r="D224" s="99" t="s">
        <v>118</v>
      </c>
      <c r="E224" s="99" t="s">
        <v>338</v>
      </c>
      <c r="F224" s="86" t="s">
        <v>572</v>
      </c>
      <c r="G224" s="99" t="s">
        <v>388</v>
      </c>
      <c r="H224" s="86" t="s">
        <v>618</v>
      </c>
      <c r="I224" s="86" t="s">
        <v>342</v>
      </c>
      <c r="J224" s="86"/>
      <c r="K224" s="96">
        <v>2.5800004179204281</v>
      </c>
      <c r="L224" s="99" t="s">
        <v>162</v>
      </c>
      <c r="M224" s="100">
        <v>5.74E-2</v>
      </c>
      <c r="N224" s="100">
        <v>1.7700003947026262E-2</v>
      </c>
      <c r="O224" s="96">
        <v>1.5382290000000001</v>
      </c>
      <c r="P224" s="98">
        <v>112</v>
      </c>
      <c r="Q224" s="86"/>
      <c r="R224" s="96">
        <v>1.7228159999999998E-3</v>
      </c>
      <c r="S224" s="97">
        <v>9.9663262184919364E-9</v>
      </c>
      <c r="T224" s="97">
        <v>9.1206593290600518E-7</v>
      </c>
      <c r="U224" s="97">
        <f>R224/'סכום נכסי הקרן'!$C$42</f>
        <v>4.1388398679126721E-7</v>
      </c>
    </row>
    <row r="225" spans="2:21" s="130" customFormat="1">
      <c r="B225" s="89" t="s">
        <v>847</v>
      </c>
      <c r="C225" s="86" t="s">
        <v>848</v>
      </c>
      <c r="D225" s="99" t="s">
        <v>118</v>
      </c>
      <c r="E225" s="99" t="s">
        <v>338</v>
      </c>
      <c r="F225" s="86" t="s">
        <v>572</v>
      </c>
      <c r="G225" s="99" t="s">
        <v>388</v>
      </c>
      <c r="H225" s="86" t="s">
        <v>618</v>
      </c>
      <c r="I225" s="86" t="s">
        <v>342</v>
      </c>
      <c r="J225" s="86"/>
      <c r="K225" s="96">
        <v>4.6700000097731067</v>
      </c>
      <c r="L225" s="99" t="s">
        <v>162</v>
      </c>
      <c r="M225" s="100">
        <v>5.6500000000000002E-2</v>
      </c>
      <c r="N225" s="100">
        <v>2.5000000037880266E-2</v>
      </c>
      <c r="O225" s="96">
        <v>229.03844900000001</v>
      </c>
      <c r="P225" s="98">
        <v>115.26</v>
      </c>
      <c r="Q225" s="86"/>
      <c r="R225" s="96">
        <v>0.26398972600000004</v>
      </c>
      <c r="S225" s="97">
        <v>2.6105873918398075E-6</v>
      </c>
      <c r="T225" s="97">
        <v>1.3975725540150009E-4</v>
      </c>
      <c r="U225" s="97">
        <f>R225/'סכום נכסי הקרן'!$C$42</f>
        <v>6.3420075195966532E-5</v>
      </c>
    </row>
    <row r="226" spans="2:21" s="130" customFormat="1">
      <c r="B226" s="89" t="s">
        <v>849</v>
      </c>
      <c r="C226" s="86" t="s">
        <v>850</v>
      </c>
      <c r="D226" s="99" t="s">
        <v>118</v>
      </c>
      <c r="E226" s="99" t="s">
        <v>338</v>
      </c>
      <c r="F226" s="86" t="s">
        <v>575</v>
      </c>
      <c r="G226" s="99" t="s">
        <v>388</v>
      </c>
      <c r="H226" s="86" t="s">
        <v>618</v>
      </c>
      <c r="I226" s="86" t="s">
        <v>342</v>
      </c>
      <c r="J226" s="86"/>
      <c r="K226" s="96">
        <v>3.1100000010982107</v>
      </c>
      <c r="L226" s="99" t="s">
        <v>162</v>
      </c>
      <c r="M226" s="100">
        <v>3.7000000000000005E-2</v>
      </c>
      <c r="N226" s="100">
        <v>1.4800000006854082E-2</v>
      </c>
      <c r="O226" s="96">
        <v>1199.9130560000001</v>
      </c>
      <c r="P226" s="98">
        <v>107</v>
      </c>
      <c r="Q226" s="86"/>
      <c r="R226" s="96">
        <v>1.2839069689999998</v>
      </c>
      <c r="S226" s="97">
        <v>5.3075173262413756E-6</v>
      </c>
      <c r="T226" s="97">
        <v>6.7970567225142235E-4</v>
      </c>
      <c r="U226" s="97">
        <f>R226/'סכום נכסי הקרן'!$C$42</f>
        <v>3.0844183882597554E-4</v>
      </c>
    </row>
    <row r="227" spans="2:21" s="130" customFormat="1">
      <c r="B227" s="89" t="s">
        <v>851</v>
      </c>
      <c r="C227" s="86" t="s">
        <v>852</v>
      </c>
      <c r="D227" s="99" t="s">
        <v>118</v>
      </c>
      <c r="E227" s="99" t="s">
        <v>338</v>
      </c>
      <c r="F227" s="86" t="s">
        <v>853</v>
      </c>
      <c r="G227" s="99" t="s">
        <v>369</v>
      </c>
      <c r="H227" s="86" t="s">
        <v>618</v>
      </c>
      <c r="I227" s="86" t="s">
        <v>342</v>
      </c>
      <c r="J227" s="86"/>
      <c r="K227" s="96">
        <v>2.8899999998782882</v>
      </c>
      <c r="L227" s="99" t="s">
        <v>162</v>
      </c>
      <c r="M227" s="100">
        <v>2.9500000000000002E-2</v>
      </c>
      <c r="N227" s="100">
        <v>1.6499999998443218E-2</v>
      </c>
      <c r="O227" s="96">
        <v>3403.9239689999999</v>
      </c>
      <c r="P227" s="98">
        <v>103.79</v>
      </c>
      <c r="Q227" s="86"/>
      <c r="R227" s="96">
        <v>3.5329326870000002</v>
      </c>
      <c r="S227" s="97">
        <v>1.7306992152024027E-5</v>
      </c>
      <c r="T227" s="97">
        <v>1.8703492114438079E-3</v>
      </c>
      <c r="U227" s="97">
        <f>R227/'סכום נכסי הקרן'!$C$42</f>
        <v>8.4874082058719233E-4</v>
      </c>
    </row>
    <row r="228" spans="2:21" s="130" customFormat="1">
      <c r="B228" s="89" t="s">
        <v>854</v>
      </c>
      <c r="C228" s="86" t="s">
        <v>855</v>
      </c>
      <c r="D228" s="99" t="s">
        <v>118</v>
      </c>
      <c r="E228" s="99" t="s">
        <v>338</v>
      </c>
      <c r="F228" s="86" t="s">
        <v>502</v>
      </c>
      <c r="G228" s="99" t="s">
        <v>469</v>
      </c>
      <c r="H228" s="86" t="s">
        <v>618</v>
      </c>
      <c r="I228" s="86" t="s">
        <v>158</v>
      </c>
      <c r="J228" s="86"/>
      <c r="K228" s="96">
        <v>8.5999999998279169</v>
      </c>
      <c r="L228" s="99" t="s">
        <v>162</v>
      </c>
      <c r="M228" s="100">
        <v>3.4300000000000004E-2</v>
      </c>
      <c r="N228" s="100">
        <v>2.8599999999655831E-2</v>
      </c>
      <c r="O228" s="96">
        <v>5530.6779479999996</v>
      </c>
      <c r="P228" s="98">
        <v>105.07</v>
      </c>
      <c r="Q228" s="86"/>
      <c r="R228" s="96">
        <v>5.8110833199999998</v>
      </c>
      <c r="S228" s="97">
        <v>2.1784614573814399E-5</v>
      </c>
      <c r="T228" s="97">
        <v>3.0764116013842027E-3</v>
      </c>
      <c r="U228" s="97">
        <f>R228/'סכום נכסי הקרן'!$C$42</f>
        <v>1.3960366818382424E-3</v>
      </c>
    </row>
    <row r="229" spans="2:21" s="130" customFormat="1">
      <c r="B229" s="89" t="s">
        <v>856</v>
      </c>
      <c r="C229" s="86" t="s">
        <v>857</v>
      </c>
      <c r="D229" s="99" t="s">
        <v>118</v>
      </c>
      <c r="E229" s="99" t="s">
        <v>338</v>
      </c>
      <c r="F229" s="86" t="s">
        <v>647</v>
      </c>
      <c r="G229" s="99" t="s">
        <v>388</v>
      </c>
      <c r="H229" s="86" t="s">
        <v>618</v>
      </c>
      <c r="I229" s="86" t="s">
        <v>158</v>
      </c>
      <c r="J229" s="86"/>
      <c r="K229" s="96">
        <v>3.2127659574468095</v>
      </c>
      <c r="L229" s="99" t="s">
        <v>162</v>
      </c>
      <c r="M229" s="100">
        <v>7.0499999999999993E-2</v>
      </c>
      <c r="N229" s="100">
        <v>3.1276595744680856E-2</v>
      </c>
      <c r="O229" s="96">
        <v>8.3999999999999995E-5</v>
      </c>
      <c r="P229" s="98">
        <v>112.8</v>
      </c>
      <c r="Q229" s="86"/>
      <c r="R229" s="96">
        <v>9.3999999999999981E-8</v>
      </c>
      <c r="S229" s="97">
        <v>1.8166026989313875E-13</v>
      </c>
      <c r="T229" s="97">
        <v>4.9763989708224493E-11</v>
      </c>
      <c r="U229" s="97">
        <f>R229/'סכום נכסי הקרן'!$C$42</f>
        <v>2.2582269237329529E-11</v>
      </c>
    </row>
    <row r="230" spans="2:21" s="130" customFormat="1">
      <c r="B230" s="89" t="s">
        <v>858</v>
      </c>
      <c r="C230" s="86" t="s">
        <v>859</v>
      </c>
      <c r="D230" s="99" t="s">
        <v>118</v>
      </c>
      <c r="E230" s="99" t="s">
        <v>338</v>
      </c>
      <c r="F230" s="86" t="s">
        <v>650</v>
      </c>
      <c r="G230" s="99" t="s">
        <v>437</v>
      </c>
      <c r="H230" s="86" t="s">
        <v>618</v>
      </c>
      <c r="I230" s="86" t="s">
        <v>342</v>
      </c>
      <c r="J230" s="86"/>
      <c r="K230" s="96">
        <v>3.3900000005689783</v>
      </c>
      <c r="L230" s="99" t="s">
        <v>162</v>
      </c>
      <c r="M230" s="100">
        <v>4.1399999999999999E-2</v>
      </c>
      <c r="N230" s="100">
        <v>3.4800000006207039E-2</v>
      </c>
      <c r="O230" s="96">
        <v>2470.972479</v>
      </c>
      <c r="P230" s="98">
        <v>102.25</v>
      </c>
      <c r="Q230" s="96">
        <v>0.36641429600000003</v>
      </c>
      <c r="R230" s="96">
        <v>2.899933265</v>
      </c>
      <c r="S230" s="97">
        <v>4.3218434481504906E-6</v>
      </c>
      <c r="T230" s="97">
        <v>1.535236693127637E-3</v>
      </c>
      <c r="U230" s="97">
        <f>R230/'סכום נכסי הקרן'!$C$42</f>
        <v>6.9667099745232021E-4</v>
      </c>
    </row>
    <row r="231" spans="2:21" s="130" customFormat="1">
      <c r="B231" s="89" t="s">
        <v>860</v>
      </c>
      <c r="C231" s="86" t="s">
        <v>861</v>
      </c>
      <c r="D231" s="99" t="s">
        <v>118</v>
      </c>
      <c r="E231" s="99" t="s">
        <v>338</v>
      </c>
      <c r="F231" s="86" t="s">
        <v>650</v>
      </c>
      <c r="G231" s="99" t="s">
        <v>437</v>
      </c>
      <c r="H231" s="86" t="s">
        <v>618</v>
      </c>
      <c r="I231" s="86" t="s">
        <v>342</v>
      </c>
      <c r="J231" s="86"/>
      <c r="K231" s="96">
        <v>5.6199999994953167</v>
      </c>
      <c r="L231" s="99" t="s">
        <v>162</v>
      </c>
      <c r="M231" s="100">
        <v>2.5000000000000001E-2</v>
      </c>
      <c r="N231" s="100">
        <v>5.3299999995543058E-2</v>
      </c>
      <c r="O231" s="96">
        <v>7040.6614440000003</v>
      </c>
      <c r="P231" s="98">
        <v>86.68</v>
      </c>
      <c r="Q231" s="86"/>
      <c r="R231" s="96">
        <v>6.1028451839999995</v>
      </c>
      <c r="S231" s="97">
        <v>1.1468052005336053E-5</v>
      </c>
      <c r="T231" s="97">
        <v>3.2308715417815256E-3</v>
      </c>
      <c r="U231" s="97">
        <f>R231/'סכום נכסי הקרן'!$C$42</f>
        <v>1.4661286495619989E-3</v>
      </c>
    </row>
    <row r="232" spans="2:21" s="130" customFormat="1">
      <c r="B232" s="89" t="s">
        <v>862</v>
      </c>
      <c r="C232" s="86" t="s">
        <v>863</v>
      </c>
      <c r="D232" s="99" t="s">
        <v>118</v>
      </c>
      <c r="E232" s="99" t="s">
        <v>338</v>
      </c>
      <c r="F232" s="86" t="s">
        <v>650</v>
      </c>
      <c r="G232" s="99" t="s">
        <v>437</v>
      </c>
      <c r="H232" s="86" t="s">
        <v>618</v>
      </c>
      <c r="I232" s="86" t="s">
        <v>342</v>
      </c>
      <c r="J232" s="86"/>
      <c r="K232" s="96">
        <v>4.2999999998777874</v>
      </c>
      <c r="L232" s="99" t="s">
        <v>162</v>
      </c>
      <c r="M232" s="100">
        <v>3.5499999999999997E-2</v>
      </c>
      <c r="N232" s="100">
        <v>4.8400000000244428E-2</v>
      </c>
      <c r="O232" s="96">
        <v>3386.6415619999998</v>
      </c>
      <c r="P232" s="98">
        <v>94.87</v>
      </c>
      <c r="Q232" s="96">
        <v>6.0112888000000003E-2</v>
      </c>
      <c r="R232" s="96">
        <v>3.2730195879999999</v>
      </c>
      <c r="S232" s="97">
        <v>4.7656621580166443E-6</v>
      </c>
      <c r="T232" s="97">
        <v>1.732750139277119E-3</v>
      </c>
      <c r="U232" s="97">
        <f>R232/'סכום נכסי הקרן'!$C$42</f>
        <v>7.8630010165180197E-4</v>
      </c>
    </row>
    <row r="233" spans="2:21" s="130" customFormat="1">
      <c r="B233" s="89" t="s">
        <v>864</v>
      </c>
      <c r="C233" s="86" t="s">
        <v>865</v>
      </c>
      <c r="D233" s="99" t="s">
        <v>118</v>
      </c>
      <c r="E233" s="99" t="s">
        <v>338</v>
      </c>
      <c r="F233" s="86" t="s">
        <v>866</v>
      </c>
      <c r="G233" s="99" t="s">
        <v>388</v>
      </c>
      <c r="H233" s="86" t="s">
        <v>618</v>
      </c>
      <c r="I233" s="86" t="s">
        <v>342</v>
      </c>
      <c r="J233" s="86"/>
      <c r="K233" s="96">
        <v>4.7800000002120813</v>
      </c>
      <c r="L233" s="99" t="s">
        <v>162</v>
      </c>
      <c r="M233" s="100">
        <v>3.9E-2</v>
      </c>
      <c r="N233" s="100">
        <v>4.3100000001831604E-2</v>
      </c>
      <c r="O233" s="96">
        <v>5261.4173820000005</v>
      </c>
      <c r="P233" s="98">
        <v>98.58</v>
      </c>
      <c r="Q233" s="86"/>
      <c r="R233" s="96">
        <v>5.1867052549999997</v>
      </c>
      <c r="S233" s="97">
        <v>1.2500694675568439E-5</v>
      </c>
      <c r="T233" s="97">
        <v>2.7458632652065311E-3</v>
      </c>
      <c r="U233" s="97">
        <f>R233/'סכום נכסי הקרן'!$C$42</f>
        <v>1.2460380268412973E-3</v>
      </c>
    </row>
    <row r="234" spans="2:21" s="130" customFormat="1">
      <c r="B234" s="89" t="s">
        <v>867</v>
      </c>
      <c r="C234" s="86" t="s">
        <v>868</v>
      </c>
      <c r="D234" s="99" t="s">
        <v>118</v>
      </c>
      <c r="E234" s="99" t="s">
        <v>338</v>
      </c>
      <c r="F234" s="86" t="s">
        <v>869</v>
      </c>
      <c r="G234" s="99" t="s">
        <v>437</v>
      </c>
      <c r="H234" s="86" t="s">
        <v>618</v>
      </c>
      <c r="I234" s="86" t="s">
        <v>342</v>
      </c>
      <c r="J234" s="86"/>
      <c r="K234" s="96">
        <v>1.480000000058256</v>
      </c>
      <c r="L234" s="99" t="s">
        <v>162</v>
      </c>
      <c r="M234" s="100">
        <v>1.49E-2</v>
      </c>
      <c r="N234" s="100">
        <v>1.3300000000582563E-2</v>
      </c>
      <c r="O234" s="96">
        <v>3424.8875300000004</v>
      </c>
      <c r="P234" s="98">
        <v>100.24</v>
      </c>
      <c r="Q234" s="86"/>
      <c r="R234" s="96">
        <v>3.4331072600000003</v>
      </c>
      <c r="S234" s="97">
        <v>1.0451761416139637E-5</v>
      </c>
      <c r="T234" s="97">
        <v>1.8175012165305407E-3</v>
      </c>
      <c r="U234" s="97">
        <f>R234/'סכום נכסי הקרן'!$C$42</f>
        <v>8.2475906878670951E-4</v>
      </c>
    </row>
    <row r="235" spans="2:21" s="130" customFormat="1">
      <c r="B235" s="89" t="s">
        <v>870</v>
      </c>
      <c r="C235" s="86" t="s">
        <v>871</v>
      </c>
      <c r="D235" s="99" t="s">
        <v>118</v>
      </c>
      <c r="E235" s="99" t="s">
        <v>338</v>
      </c>
      <c r="F235" s="86" t="s">
        <v>869</v>
      </c>
      <c r="G235" s="99" t="s">
        <v>437</v>
      </c>
      <c r="H235" s="86" t="s">
        <v>618</v>
      </c>
      <c r="I235" s="86" t="s">
        <v>342</v>
      </c>
      <c r="J235" s="86"/>
      <c r="K235" s="96">
        <v>2.899999999770599</v>
      </c>
      <c r="L235" s="99" t="s">
        <v>162</v>
      </c>
      <c r="M235" s="100">
        <v>2.1600000000000001E-2</v>
      </c>
      <c r="N235" s="100">
        <v>1.6599999998099253E-2</v>
      </c>
      <c r="O235" s="96">
        <v>3006.6306669999994</v>
      </c>
      <c r="P235" s="98">
        <v>101.49</v>
      </c>
      <c r="Q235" s="86"/>
      <c r="R235" s="96">
        <v>3.0514294629999998</v>
      </c>
      <c r="S235" s="97">
        <v>3.7865311227618995E-6</v>
      </c>
      <c r="T235" s="97">
        <v>1.615439408426649E-3</v>
      </c>
      <c r="U235" s="97">
        <f>R235/'סכום נכסי הקרן'!$C$42</f>
        <v>7.3306597544878596E-4</v>
      </c>
    </row>
    <row r="236" spans="2:21" s="130" customFormat="1">
      <c r="B236" s="89" t="s">
        <v>872</v>
      </c>
      <c r="C236" s="86" t="s">
        <v>873</v>
      </c>
      <c r="D236" s="99" t="s">
        <v>118</v>
      </c>
      <c r="E236" s="99" t="s">
        <v>338</v>
      </c>
      <c r="F236" s="86" t="s">
        <v>821</v>
      </c>
      <c r="G236" s="99" t="s">
        <v>149</v>
      </c>
      <c r="H236" s="86" t="s">
        <v>618</v>
      </c>
      <c r="I236" s="86" t="s">
        <v>158</v>
      </c>
      <c r="J236" s="86"/>
      <c r="K236" s="96">
        <v>2.4599999995662034</v>
      </c>
      <c r="L236" s="99" t="s">
        <v>162</v>
      </c>
      <c r="M236" s="100">
        <v>2.4E-2</v>
      </c>
      <c r="N236" s="100">
        <v>1.8599999998373262E-2</v>
      </c>
      <c r="O236" s="96">
        <v>2179.239759</v>
      </c>
      <c r="P236" s="98">
        <v>101.55</v>
      </c>
      <c r="Q236" s="86"/>
      <c r="R236" s="96">
        <v>2.2130179760000002</v>
      </c>
      <c r="S236" s="97">
        <v>6.1949463123118556E-6</v>
      </c>
      <c r="T236" s="97">
        <v>1.17158089129553E-3</v>
      </c>
      <c r="U236" s="97">
        <f>R236/'סכום נכסי הקרן'!$C$42</f>
        <v>5.3164859320300084E-4</v>
      </c>
    </row>
    <row r="237" spans="2:21" s="130" customFormat="1">
      <c r="B237" s="89" t="s">
        <v>874</v>
      </c>
      <c r="C237" s="86" t="s">
        <v>875</v>
      </c>
      <c r="D237" s="99" t="s">
        <v>118</v>
      </c>
      <c r="E237" s="99" t="s">
        <v>338</v>
      </c>
      <c r="F237" s="86" t="s">
        <v>876</v>
      </c>
      <c r="G237" s="99" t="s">
        <v>388</v>
      </c>
      <c r="H237" s="86" t="s">
        <v>618</v>
      </c>
      <c r="I237" s="86" t="s">
        <v>342</v>
      </c>
      <c r="J237" s="86"/>
      <c r="K237" s="96">
        <v>1.1399999999942807</v>
      </c>
      <c r="L237" s="99" t="s">
        <v>162</v>
      </c>
      <c r="M237" s="100">
        <v>5.0999999999999997E-2</v>
      </c>
      <c r="N237" s="100">
        <v>2.6000000000571944E-2</v>
      </c>
      <c r="O237" s="96">
        <v>10073.51173</v>
      </c>
      <c r="P237" s="98">
        <v>104.14</v>
      </c>
      <c r="Q237" s="86"/>
      <c r="R237" s="96">
        <v>10.490554779</v>
      </c>
      <c r="S237" s="97">
        <v>1.3214629056801784E-5</v>
      </c>
      <c r="T237" s="97">
        <v>5.5537431920821417E-3</v>
      </c>
      <c r="U237" s="97">
        <f>R237/'סכום נכסי הקרן'!$C$42</f>
        <v>2.5202184305141706E-3</v>
      </c>
    </row>
    <row r="238" spans="2:21" s="130" customFormat="1">
      <c r="B238" s="89" t="s">
        <v>877</v>
      </c>
      <c r="C238" s="86" t="s">
        <v>878</v>
      </c>
      <c r="D238" s="99" t="s">
        <v>118</v>
      </c>
      <c r="E238" s="99" t="s">
        <v>338</v>
      </c>
      <c r="F238" s="86" t="s">
        <v>879</v>
      </c>
      <c r="G238" s="99" t="s">
        <v>880</v>
      </c>
      <c r="H238" s="86" t="s">
        <v>618</v>
      </c>
      <c r="I238" s="86" t="s">
        <v>342</v>
      </c>
      <c r="J238" s="86"/>
      <c r="K238" s="96">
        <v>5.5300000881580349</v>
      </c>
      <c r="L238" s="99" t="s">
        <v>162</v>
      </c>
      <c r="M238" s="100">
        <v>2.6200000000000001E-2</v>
      </c>
      <c r="N238" s="100">
        <v>2.4300000577587123E-2</v>
      </c>
      <c r="O238" s="96">
        <v>14.729076000000001</v>
      </c>
      <c r="P238" s="98">
        <v>101.09</v>
      </c>
      <c r="Q238" s="96">
        <v>1.5435809999999998E-3</v>
      </c>
      <c r="R238" s="96">
        <v>1.6447735000000002E-2</v>
      </c>
      <c r="S238" s="97">
        <v>6.9206695967087305E-8</v>
      </c>
      <c r="T238" s="97">
        <v>8.7074990985489781E-6</v>
      </c>
      <c r="U238" s="97">
        <f>R238/'סכום נכסי הקרן'!$C$42</f>
        <v>3.9513529799388121E-6</v>
      </c>
    </row>
    <row r="239" spans="2:21" s="130" customFormat="1">
      <c r="B239" s="89" t="s">
        <v>881</v>
      </c>
      <c r="C239" s="86" t="s">
        <v>882</v>
      </c>
      <c r="D239" s="99" t="s">
        <v>118</v>
      </c>
      <c r="E239" s="99" t="s">
        <v>338</v>
      </c>
      <c r="F239" s="86" t="s">
        <v>879</v>
      </c>
      <c r="G239" s="99" t="s">
        <v>880</v>
      </c>
      <c r="H239" s="86" t="s">
        <v>618</v>
      </c>
      <c r="I239" s="86" t="s">
        <v>342</v>
      </c>
      <c r="J239" s="86"/>
      <c r="K239" s="96">
        <v>3.0900000003889074</v>
      </c>
      <c r="L239" s="99" t="s">
        <v>162</v>
      </c>
      <c r="M239" s="100">
        <v>3.3500000000000002E-2</v>
      </c>
      <c r="N239" s="100">
        <v>1.7799999999590619E-2</v>
      </c>
      <c r="O239" s="96">
        <v>2772.6857300000001</v>
      </c>
      <c r="P239" s="98">
        <v>105.72</v>
      </c>
      <c r="Q239" s="86"/>
      <c r="R239" s="96">
        <v>2.9312833540000005</v>
      </c>
      <c r="S239" s="97">
        <v>5.7641749289635122E-6</v>
      </c>
      <c r="T239" s="97">
        <v>1.5518335602164449E-3</v>
      </c>
      <c r="U239" s="97">
        <f>R239/'סכום נכסי הקרן'!$C$42</f>
        <v>7.0420244586096123E-4</v>
      </c>
    </row>
    <row r="240" spans="2:21" s="130" customFormat="1">
      <c r="B240" s="89" t="s">
        <v>883</v>
      </c>
      <c r="C240" s="86" t="s">
        <v>884</v>
      </c>
      <c r="D240" s="99" t="s">
        <v>118</v>
      </c>
      <c r="E240" s="99" t="s">
        <v>338</v>
      </c>
      <c r="F240" s="86" t="s">
        <v>617</v>
      </c>
      <c r="G240" s="99" t="s">
        <v>346</v>
      </c>
      <c r="H240" s="86" t="s">
        <v>662</v>
      </c>
      <c r="I240" s="86" t="s">
        <v>158</v>
      </c>
      <c r="J240" s="86"/>
      <c r="K240" s="96">
        <v>1.1799999959394905</v>
      </c>
      <c r="L240" s="99" t="s">
        <v>162</v>
      </c>
      <c r="M240" s="100">
        <v>2.8199999999999999E-2</v>
      </c>
      <c r="N240" s="100">
        <v>1.1899999979697451E-2</v>
      </c>
      <c r="O240" s="96">
        <v>168.91256300000001</v>
      </c>
      <c r="P240" s="98">
        <v>102.06</v>
      </c>
      <c r="Q240" s="86"/>
      <c r="R240" s="96">
        <v>0.17239216500000004</v>
      </c>
      <c r="S240" s="97">
        <v>1.7498815162439915E-6</v>
      </c>
      <c r="T240" s="97">
        <v>9.1265126859984487E-5</v>
      </c>
      <c r="U240" s="97">
        <f>R240/'סכום נכסי הקרן'!$C$42</f>
        <v>4.1414960472724879E-5</v>
      </c>
    </row>
    <row r="241" spans="2:21" s="130" customFormat="1">
      <c r="B241" s="89" t="s">
        <v>885</v>
      </c>
      <c r="C241" s="86" t="s">
        <v>886</v>
      </c>
      <c r="D241" s="99" t="s">
        <v>118</v>
      </c>
      <c r="E241" s="99" t="s">
        <v>338</v>
      </c>
      <c r="F241" s="86" t="s">
        <v>665</v>
      </c>
      <c r="G241" s="99" t="s">
        <v>666</v>
      </c>
      <c r="H241" s="86" t="s">
        <v>662</v>
      </c>
      <c r="I241" s="86" t="s">
        <v>158</v>
      </c>
      <c r="J241" s="86"/>
      <c r="K241" s="96">
        <v>2.3456790123456792</v>
      </c>
      <c r="L241" s="99" t="s">
        <v>162</v>
      </c>
      <c r="M241" s="100">
        <v>4.6500000000000007E-2</v>
      </c>
      <c r="N241" s="100">
        <v>2.3333333333333338E-2</v>
      </c>
      <c r="O241" s="96">
        <v>7.6000000000000004E-5</v>
      </c>
      <c r="P241" s="98">
        <v>105.47</v>
      </c>
      <c r="Q241" s="86"/>
      <c r="R241" s="96">
        <v>8.0999999999999984E-8</v>
      </c>
      <c r="S241" s="97">
        <v>5.9367192286601936E-13</v>
      </c>
      <c r="T241" s="97">
        <v>4.2881735812406209E-11</v>
      </c>
      <c r="U241" s="97">
        <f>R241/'סכום נכסי הקרן'!$C$42</f>
        <v>1.9459189449188212E-11</v>
      </c>
    </row>
    <row r="242" spans="2:21" s="130" customFormat="1">
      <c r="B242" s="89" t="s">
        <v>887</v>
      </c>
      <c r="C242" s="86" t="s">
        <v>888</v>
      </c>
      <c r="D242" s="99" t="s">
        <v>118</v>
      </c>
      <c r="E242" s="99" t="s">
        <v>338</v>
      </c>
      <c r="F242" s="86" t="s">
        <v>889</v>
      </c>
      <c r="G242" s="99" t="s">
        <v>469</v>
      </c>
      <c r="H242" s="86" t="s">
        <v>662</v>
      </c>
      <c r="I242" s="86" t="s">
        <v>158</v>
      </c>
      <c r="J242" s="86"/>
      <c r="K242" s="96">
        <v>5.8100000008928419</v>
      </c>
      <c r="L242" s="99" t="s">
        <v>162</v>
      </c>
      <c r="M242" s="100">
        <v>3.27E-2</v>
      </c>
      <c r="N242" s="100">
        <v>2.4300000002211622E-2</v>
      </c>
      <c r="O242" s="96">
        <v>2316.3300650000001</v>
      </c>
      <c r="P242" s="98">
        <v>105.41</v>
      </c>
      <c r="Q242" s="86"/>
      <c r="R242" s="96">
        <v>2.4416435219999997</v>
      </c>
      <c r="S242" s="97">
        <v>1.0387130336322871E-5</v>
      </c>
      <c r="T242" s="97">
        <v>1.2926162031910745E-3</v>
      </c>
      <c r="U242" s="97">
        <f>R242/'סכום נכסי הקרן'!$C$42</f>
        <v>5.865728871849525E-4</v>
      </c>
    </row>
    <row r="243" spans="2:21" s="130" customFormat="1">
      <c r="B243" s="89" t="s">
        <v>890</v>
      </c>
      <c r="C243" s="86" t="s">
        <v>891</v>
      </c>
      <c r="D243" s="99" t="s">
        <v>118</v>
      </c>
      <c r="E243" s="99" t="s">
        <v>338</v>
      </c>
      <c r="F243" s="86" t="s">
        <v>675</v>
      </c>
      <c r="G243" s="99" t="s">
        <v>602</v>
      </c>
      <c r="H243" s="86" t="s">
        <v>662</v>
      </c>
      <c r="I243" s="86" t="s">
        <v>342</v>
      </c>
      <c r="J243" s="86"/>
      <c r="K243" s="96">
        <v>1.4700000001634259</v>
      </c>
      <c r="L243" s="99" t="s">
        <v>162</v>
      </c>
      <c r="M243" s="100">
        <v>0.06</v>
      </c>
      <c r="N243" s="100">
        <v>1.6100000000817131E-2</v>
      </c>
      <c r="O243" s="96">
        <v>4138.3316379999997</v>
      </c>
      <c r="P243" s="98">
        <v>106.46</v>
      </c>
      <c r="Q243" s="86"/>
      <c r="R243" s="96">
        <v>4.4056677239999997</v>
      </c>
      <c r="S243" s="97">
        <v>1.0085532592864031E-5</v>
      </c>
      <c r="T243" s="97">
        <v>2.3323787582446047E-3</v>
      </c>
      <c r="U243" s="97">
        <f>R243/'סכום נכסי הקרן'!$C$42</f>
        <v>1.0584039863146895E-3</v>
      </c>
    </row>
    <row r="244" spans="2:21" s="130" customFormat="1">
      <c r="B244" s="89" t="s">
        <v>892</v>
      </c>
      <c r="C244" s="86" t="s">
        <v>893</v>
      </c>
      <c r="D244" s="99" t="s">
        <v>118</v>
      </c>
      <c r="E244" s="99" t="s">
        <v>338</v>
      </c>
      <c r="F244" s="86" t="s">
        <v>675</v>
      </c>
      <c r="G244" s="99" t="s">
        <v>602</v>
      </c>
      <c r="H244" s="86" t="s">
        <v>662</v>
      </c>
      <c r="I244" s="86" t="s">
        <v>342</v>
      </c>
      <c r="J244" s="86"/>
      <c r="K244" s="96">
        <v>3.2199999761272116</v>
      </c>
      <c r="L244" s="99" t="s">
        <v>162</v>
      </c>
      <c r="M244" s="100">
        <v>5.9000000000000004E-2</v>
      </c>
      <c r="N244" s="100">
        <v>2.0599999845529019E-2</v>
      </c>
      <c r="O244" s="96">
        <v>63.130127999999992</v>
      </c>
      <c r="P244" s="98">
        <v>112.8</v>
      </c>
      <c r="Q244" s="86"/>
      <c r="R244" s="96">
        <v>7.1210784999999999E-2</v>
      </c>
      <c r="S244" s="97">
        <v>7.472068481078796E-8</v>
      </c>
      <c r="T244" s="97">
        <v>3.7699284806963698E-5</v>
      </c>
      <c r="U244" s="97">
        <f>R244/'סכום נכסי הקרן'!$C$42</f>
        <v>1.7107458717782845E-5</v>
      </c>
    </row>
    <row r="245" spans="2:21" s="130" customFormat="1">
      <c r="B245" s="89" t="s">
        <v>894</v>
      </c>
      <c r="C245" s="86" t="s">
        <v>895</v>
      </c>
      <c r="D245" s="99" t="s">
        <v>118</v>
      </c>
      <c r="E245" s="99" t="s">
        <v>338</v>
      </c>
      <c r="F245" s="86" t="s">
        <v>896</v>
      </c>
      <c r="G245" s="99" t="s">
        <v>602</v>
      </c>
      <c r="H245" s="86" t="s">
        <v>693</v>
      </c>
      <c r="I245" s="86" t="s">
        <v>158</v>
      </c>
      <c r="J245" s="86"/>
      <c r="K245" s="96">
        <v>5.7099999998222897</v>
      </c>
      <c r="L245" s="99" t="s">
        <v>162</v>
      </c>
      <c r="M245" s="100">
        <v>4.4500000000000005E-2</v>
      </c>
      <c r="N245" s="100">
        <v>2.6800000000143601E-2</v>
      </c>
      <c r="O245" s="96">
        <v>5050.1967299999997</v>
      </c>
      <c r="P245" s="98">
        <v>110.31</v>
      </c>
      <c r="Q245" s="86"/>
      <c r="R245" s="96">
        <v>5.570872069</v>
      </c>
      <c r="S245" s="97">
        <v>1.7400071423649394E-5</v>
      </c>
      <c r="T245" s="97">
        <v>2.9492427692292692E-3</v>
      </c>
      <c r="U245" s="97">
        <f>R245/'סכום נכסי הקרן'!$C$42</f>
        <v>1.3383290739242238E-3</v>
      </c>
    </row>
    <row r="246" spans="2:21" s="130" customFormat="1">
      <c r="B246" s="89" t="s">
        <v>897</v>
      </c>
      <c r="C246" s="86" t="s">
        <v>898</v>
      </c>
      <c r="D246" s="99" t="s">
        <v>118</v>
      </c>
      <c r="E246" s="99" t="s">
        <v>338</v>
      </c>
      <c r="F246" s="86" t="s">
        <v>899</v>
      </c>
      <c r="G246" s="99" t="s">
        <v>388</v>
      </c>
      <c r="H246" s="86" t="s">
        <v>693</v>
      </c>
      <c r="I246" s="86" t="s">
        <v>158</v>
      </c>
      <c r="J246" s="86"/>
      <c r="K246" s="96">
        <v>3.8999999998453854</v>
      </c>
      <c r="L246" s="99" t="s">
        <v>162</v>
      </c>
      <c r="M246" s="100">
        <v>4.2000000000000003E-2</v>
      </c>
      <c r="N246" s="100">
        <v>8.3099999997320012E-2</v>
      </c>
      <c r="O246" s="96">
        <v>4449.735678</v>
      </c>
      <c r="P246" s="98">
        <v>87.21</v>
      </c>
      <c r="Q246" s="86"/>
      <c r="R246" s="96">
        <v>3.8806144839999996</v>
      </c>
      <c r="S246" s="97">
        <v>7.3851990624389285E-6</v>
      </c>
      <c r="T246" s="97">
        <v>2.0544133962059883E-3</v>
      </c>
      <c r="U246" s="97">
        <f>R246/'סכום נכסי הקרן'!$C$42</f>
        <v>9.3226682004221941E-4</v>
      </c>
    </row>
    <row r="247" spans="2:21" s="130" customFormat="1">
      <c r="B247" s="89" t="s">
        <v>900</v>
      </c>
      <c r="C247" s="86" t="s">
        <v>901</v>
      </c>
      <c r="D247" s="99" t="s">
        <v>118</v>
      </c>
      <c r="E247" s="99" t="s">
        <v>338</v>
      </c>
      <c r="F247" s="86" t="s">
        <v>899</v>
      </c>
      <c r="G247" s="99" t="s">
        <v>388</v>
      </c>
      <c r="H247" s="86" t="s">
        <v>693</v>
      </c>
      <c r="I247" s="86" t="s">
        <v>158</v>
      </c>
      <c r="J247" s="86"/>
      <c r="K247" s="96">
        <v>4.4899999998464093</v>
      </c>
      <c r="L247" s="99" t="s">
        <v>162</v>
      </c>
      <c r="M247" s="100">
        <v>3.2500000000000001E-2</v>
      </c>
      <c r="N247" s="100">
        <v>5.6699999997778153E-2</v>
      </c>
      <c r="O247" s="96">
        <v>7337.1260290000009</v>
      </c>
      <c r="P247" s="98">
        <v>91.4</v>
      </c>
      <c r="Q247" s="86"/>
      <c r="R247" s="96">
        <v>6.7061329470000004</v>
      </c>
      <c r="S247" s="97">
        <v>8.9451074979365776E-6</v>
      </c>
      <c r="T247" s="97">
        <v>3.550254584643545E-3</v>
      </c>
      <c r="U247" s="97">
        <f>R247/'סכום נכסי הקרן'!$C$42</f>
        <v>1.6110606356434061E-3</v>
      </c>
    </row>
    <row r="248" spans="2:21" s="130" customFormat="1">
      <c r="B248" s="89" t="s">
        <v>902</v>
      </c>
      <c r="C248" s="86" t="s">
        <v>903</v>
      </c>
      <c r="D248" s="99" t="s">
        <v>118</v>
      </c>
      <c r="E248" s="99" t="s">
        <v>338</v>
      </c>
      <c r="F248" s="86" t="s">
        <v>904</v>
      </c>
      <c r="G248" s="99" t="s">
        <v>369</v>
      </c>
      <c r="H248" s="86" t="s">
        <v>693</v>
      </c>
      <c r="I248" s="86" t="s">
        <v>158</v>
      </c>
      <c r="J248" s="86"/>
      <c r="K248" s="96">
        <v>1.2199999998344715</v>
      </c>
      <c r="L248" s="99" t="s">
        <v>162</v>
      </c>
      <c r="M248" s="100">
        <v>3.3000000000000002E-2</v>
      </c>
      <c r="N248" s="100">
        <v>2.1399999993930625E-2</v>
      </c>
      <c r="O248" s="96">
        <v>1423.5664100000001</v>
      </c>
      <c r="P248" s="98">
        <v>101.85</v>
      </c>
      <c r="Q248" s="86"/>
      <c r="R248" s="96">
        <v>1.4499023420000001</v>
      </c>
      <c r="S248" s="97">
        <v>3.7484242672857034E-6</v>
      </c>
      <c r="T248" s="97">
        <v>7.6758431090658095E-4</v>
      </c>
      <c r="U248" s="97">
        <f>R248/'סכום נכסי הקרן'!$C$42</f>
        <v>3.4832005377530479E-4</v>
      </c>
    </row>
    <row r="249" spans="2:21" s="130" customFormat="1">
      <c r="B249" s="89" t="s">
        <v>905</v>
      </c>
      <c r="C249" s="86" t="s">
        <v>906</v>
      </c>
      <c r="D249" s="99" t="s">
        <v>118</v>
      </c>
      <c r="E249" s="99" t="s">
        <v>338</v>
      </c>
      <c r="F249" s="86" t="s">
        <v>907</v>
      </c>
      <c r="G249" s="99" t="s">
        <v>388</v>
      </c>
      <c r="H249" s="86" t="s">
        <v>693</v>
      </c>
      <c r="I249" s="86" t="s">
        <v>158</v>
      </c>
      <c r="J249" s="86"/>
      <c r="K249" s="96">
        <v>3.3200000002317975</v>
      </c>
      <c r="L249" s="99" t="s">
        <v>162</v>
      </c>
      <c r="M249" s="100">
        <v>4.5999999999999999E-2</v>
      </c>
      <c r="N249" s="100">
        <v>8.0200000006871136E-2</v>
      </c>
      <c r="O249" s="96">
        <v>2656.0051299999996</v>
      </c>
      <c r="P249" s="98">
        <v>90.96</v>
      </c>
      <c r="Q249" s="86"/>
      <c r="R249" s="96">
        <v>2.4159022669999999</v>
      </c>
      <c r="S249" s="97">
        <v>1.0498043992094861E-5</v>
      </c>
      <c r="T249" s="97">
        <v>1.2789886760751514E-3</v>
      </c>
      <c r="U249" s="97">
        <f>R249/'סכום נכסי הקרן'!$C$42</f>
        <v>5.8038888770711467E-4</v>
      </c>
    </row>
    <row r="250" spans="2:21" s="130" customFormat="1">
      <c r="B250" s="89" t="s">
        <v>908</v>
      </c>
      <c r="C250" s="86" t="s">
        <v>909</v>
      </c>
      <c r="D250" s="99" t="s">
        <v>118</v>
      </c>
      <c r="E250" s="99" t="s">
        <v>338</v>
      </c>
      <c r="F250" s="86" t="s">
        <v>910</v>
      </c>
      <c r="G250" s="99" t="s">
        <v>369</v>
      </c>
      <c r="H250" s="86" t="s">
        <v>707</v>
      </c>
      <c r="I250" s="86" t="s">
        <v>342</v>
      </c>
      <c r="J250" s="86"/>
      <c r="K250" s="96">
        <v>0.74999999929419159</v>
      </c>
      <c r="L250" s="99" t="s">
        <v>162</v>
      </c>
      <c r="M250" s="100">
        <v>4.7E-2</v>
      </c>
      <c r="N250" s="100">
        <v>1.6099999998023737E-2</v>
      </c>
      <c r="O250" s="96">
        <v>689.91770299999985</v>
      </c>
      <c r="P250" s="98">
        <v>102.68</v>
      </c>
      <c r="Q250" s="86"/>
      <c r="R250" s="96">
        <v>0.70840747399999993</v>
      </c>
      <c r="S250" s="97">
        <v>1.0439632102822969E-5</v>
      </c>
      <c r="T250" s="97">
        <v>3.7503385367409906E-4</v>
      </c>
      <c r="U250" s="97">
        <f>R250/'סכום נכסי הקרן'!$C$42</f>
        <v>1.7018562029366512E-4</v>
      </c>
    </row>
    <row r="251" spans="2:21" s="130" customFormat="1">
      <c r="B251" s="85"/>
      <c r="C251" s="86"/>
      <c r="D251" s="86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96"/>
      <c r="P251" s="98"/>
      <c r="Q251" s="86"/>
      <c r="R251" s="86"/>
      <c r="S251" s="86"/>
      <c r="T251" s="97"/>
      <c r="U251" s="86"/>
    </row>
    <row r="252" spans="2:21" s="130" customFormat="1">
      <c r="B252" s="104" t="s">
        <v>44</v>
      </c>
      <c r="C252" s="84"/>
      <c r="D252" s="84"/>
      <c r="E252" s="84"/>
      <c r="F252" s="84"/>
      <c r="G252" s="84"/>
      <c r="H252" s="84"/>
      <c r="I252" s="84"/>
      <c r="J252" s="84"/>
      <c r="K252" s="93">
        <v>4.3352290236680933</v>
      </c>
      <c r="L252" s="84"/>
      <c r="M252" s="84"/>
      <c r="N252" s="106">
        <v>5.385061795323702E-2</v>
      </c>
      <c r="O252" s="93"/>
      <c r="P252" s="95"/>
      <c r="Q252" s="84"/>
      <c r="R252" s="93">
        <v>57.712528251000002</v>
      </c>
      <c r="S252" s="84"/>
      <c r="T252" s="94">
        <v>3.0553251722535955E-2</v>
      </c>
      <c r="U252" s="94">
        <f>R252/'סכום נכסי הקרן'!$C$42</f>
        <v>1.3864679269479457E-2</v>
      </c>
    </row>
    <row r="253" spans="2:21" s="130" customFormat="1">
      <c r="B253" s="89" t="s">
        <v>911</v>
      </c>
      <c r="C253" s="86" t="s">
        <v>912</v>
      </c>
      <c r="D253" s="99" t="s">
        <v>118</v>
      </c>
      <c r="E253" s="99" t="s">
        <v>338</v>
      </c>
      <c r="F253" s="86" t="s">
        <v>913</v>
      </c>
      <c r="G253" s="99" t="s">
        <v>914</v>
      </c>
      <c r="H253" s="86" t="s">
        <v>422</v>
      </c>
      <c r="I253" s="86" t="s">
        <v>342</v>
      </c>
      <c r="J253" s="86"/>
      <c r="K253" s="96">
        <v>3.1900000000458619</v>
      </c>
      <c r="L253" s="99" t="s">
        <v>162</v>
      </c>
      <c r="M253" s="100">
        <v>3.49E-2</v>
      </c>
      <c r="N253" s="100">
        <v>3.930000000082904E-2</v>
      </c>
      <c r="O253" s="96">
        <v>23050.160342000003</v>
      </c>
      <c r="P253" s="98">
        <v>98.38</v>
      </c>
      <c r="Q253" s="86"/>
      <c r="R253" s="96">
        <v>22.676747584000001</v>
      </c>
      <c r="S253" s="97">
        <v>1.1130244857633162E-5</v>
      </c>
      <c r="T253" s="97">
        <v>1.2005164184959371E-2</v>
      </c>
      <c r="U253" s="97">
        <f>R253/'סכום נכסי הקרן'!$C$42</f>
        <v>5.4477916954132986E-3</v>
      </c>
    </row>
    <row r="254" spans="2:21" s="130" customFormat="1">
      <c r="B254" s="89" t="s">
        <v>915</v>
      </c>
      <c r="C254" s="86" t="s">
        <v>916</v>
      </c>
      <c r="D254" s="99" t="s">
        <v>118</v>
      </c>
      <c r="E254" s="99" t="s">
        <v>338</v>
      </c>
      <c r="F254" s="86" t="s">
        <v>917</v>
      </c>
      <c r="G254" s="99" t="s">
        <v>914</v>
      </c>
      <c r="H254" s="86" t="s">
        <v>618</v>
      </c>
      <c r="I254" s="86" t="s">
        <v>158</v>
      </c>
      <c r="J254" s="86"/>
      <c r="K254" s="96">
        <v>5.069999999917064</v>
      </c>
      <c r="L254" s="99" t="s">
        <v>162</v>
      </c>
      <c r="M254" s="100">
        <v>4.6900000000000004E-2</v>
      </c>
      <c r="N254" s="100">
        <v>6.3399999998541123E-2</v>
      </c>
      <c r="O254" s="96">
        <v>10510.064015</v>
      </c>
      <c r="P254" s="98">
        <v>95.22</v>
      </c>
      <c r="Q254" s="86"/>
      <c r="R254" s="96">
        <v>10.007683268999999</v>
      </c>
      <c r="S254" s="97">
        <v>4.8780744121556286E-6</v>
      </c>
      <c r="T254" s="97">
        <v>5.2981090127838986E-3</v>
      </c>
      <c r="U254" s="97">
        <f>R254/'סכום נכסי הקרן'!$C$42</f>
        <v>2.4042148725795338E-3</v>
      </c>
    </row>
    <row r="255" spans="2:21" s="130" customFormat="1">
      <c r="B255" s="89" t="s">
        <v>918</v>
      </c>
      <c r="C255" s="86" t="s">
        <v>919</v>
      </c>
      <c r="D255" s="99" t="s">
        <v>118</v>
      </c>
      <c r="E255" s="99" t="s">
        <v>338</v>
      </c>
      <c r="F255" s="86" t="s">
        <v>917</v>
      </c>
      <c r="G255" s="99" t="s">
        <v>914</v>
      </c>
      <c r="H255" s="86" t="s">
        <v>618</v>
      </c>
      <c r="I255" s="86" t="s">
        <v>158</v>
      </c>
      <c r="J255" s="86"/>
      <c r="K255" s="96">
        <v>5.2199999999652373</v>
      </c>
      <c r="L255" s="99" t="s">
        <v>162</v>
      </c>
      <c r="M255" s="100">
        <v>4.6900000000000004E-2</v>
      </c>
      <c r="N255" s="100">
        <v>6.4699999999546398E-2</v>
      </c>
      <c r="O255" s="96">
        <v>24555.833226999999</v>
      </c>
      <c r="P255" s="98">
        <v>96.06</v>
      </c>
      <c r="Q255" s="86"/>
      <c r="R255" s="96">
        <v>23.588334180999997</v>
      </c>
      <c r="S255" s="97">
        <v>1.375914495262623E-5</v>
      </c>
      <c r="T255" s="97">
        <v>1.2487761908696214E-2</v>
      </c>
      <c r="U255" s="97">
        <f>R255/'סכום נכסי הקרן'!$C$42</f>
        <v>5.6667884397387765E-3</v>
      </c>
    </row>
    <row r="256" spans="2:21" s="130" customFormat="1">
      <c r="B256" s="89" t="s">
        <v>920</v>
      </c>
      <c r="C256" s="86" t="s">
        <v>921</v>
      </c>
      <c r="D256" s="99" t="s">
        <v>118</v>
      </c>
      <c r="E256" s="99" t="s">
        <v>338</v>
      </c>
      <c r="F256" s="86" t="s">
        <v>675</v>
      </c>
      <c r="G256" s="99" t="s">
        <v>602</v>
      </c>
      <c r="H256" s="86" t="s">
        <v>662</v>
      </c>
      <c r="I256" s="86" t="s">
        <v>342</v>
      </c>
      <c r="J256" s="86"/>
      <c r="K256" s="96">
        <v>2.7700000006320487</v>
      </c>
      <c r="L256" s="99" t="s">
        <v>162</v>
      </c>
      <c r="M256" s="100">
        <v>6.7000000000000004E-2</v>
      </c>
      <c r="N256" s="100">
        <v>3.8900000006042663E-2</v>
      </c>
      <c r="O256" s="96">
        <v>1448.308233</v>
      </c>
      <c r="P256" s="98">
        <v>99.41</v>
      </c>
      <c r="Q256" s="86"/>
      <c r="R256" s="96">
        <v>1.4397632169999999</v>
      </c>
      <c r="S256" s="97">
        <v>1.26591279568517E-6</v>
      </c>
      <c r="T256" s="97">
        <v>7.6221661609647009E-4</v>
      </c>
      <c r="U256" s="97">
        <f>R256/'סכום נכסי הקרן'!$C$42</f>
        <v>3.4588426174784792E-4</v>
      </c>
    </row>
    <row r="257" spans="2:21" s="130" customFormat="1">
      <c r="B257" s="85"/>
      <c r="C257" s="86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96"/>
      <c r="P257" s="98"/>
      <c r="Q257" s="86"/>
      <c r="R257" s="86"/>
      <c r="S257" s="86"/>
      <c r="T257" s="97"/>
      <c r="U257" s="86"/>
    </row>
    <row r="258" spans="2:21" s="130" customFormat="1">
      <c r="B258" s="83" t="s">
        <v>227</v>
      </c>
      <c r="C258" s="84"/>
      <c r="D258" s="84"/>
      <c r="E258" s="84"/>
      <c r="F258" s="84"/>
      <c r="G258" s="84"/>
      <c r="H258" s="84"/>
      <c r="I258" s="84"/>
      <c r="J258" s="84"/>
      <c r="K258" s="93">
        <v>5.2697557662543346</v>
      </c>
      <c r="L258" s="84"/>
      <c r="M258" s="84"/>
      <c r="N258" s="106">
        <v>3.9008811248205155E-2</v>
      </c>
      <c r="O258" s="93"/>
      <c r="P258" s="95"/>
      <c r="Q258" s="84"/>
      <c r="R258" s="93">
        <v>276.32639591000003</v>
      </c>
      <c r="S258" s="84"/>
      <c r="T258" s="94">
        <v>0.14628833959761714</v>
      </c>
      <c r="U258" s="94">
        <f>R258/'סכום נכסי הקרן'!$C$42</f>
        <v>6.638379861511208E-2</v>
      </c>
    </row>
    <row r="259" spans="2:21" s="130" customFormat="1">
      <c r="B259" s="104" t="s">
        <v>58</v>
      </c>
      <c r="C259" s="84"/>
      <c r="D259" s="84"/>
      <c r="E259" s="84"/>
      <c r="F259" s="84"/>
      <c r="G259" s="84"/>
      <c r="H259" s="84"/>
      <c r="I259" s="84"/>
      <c r="J259" s="84"/>
      <c r="K259" s="93">
        <v>8.1916881760358393</v>
      </c>
      <c r="L259" s="84"/>
      <c r="M259" s="84"/>
      <c r="N259" s="106">
        <v>4.8867318371864421E-2</v>
      </c>
      <c r="O259" s="93"/>
      <c r="P259" s="95"/>
      <c r="Q259" s="84"/>
      <c r="R259" s="93">
        <v>17.148380645999996</v>
      </c>
      <c r="S259" s="84"/>
      <c r="T259" s="94">
        <v>9.0784238083006386E-3</v>
      </c>
      <c r="U259" s="94">
        <f>R259/'סכום נכסי הקרן'!$C$42</f>
        <v>4.1196739226827964E-3</v>
      </c>
    </row>
    <row r="260" spans="2:21" s="130" customFormat="1">
      <c r="B260" s="89" t="s">
        <v>922</v>
      </c>
      <c r="C260" s="86" t="s">
        <v>923</v>
      </c>
      <c r="D260" s="99" t="s">
        <v>29</v>
      </c>
      <c r="E260" s="99" t="s">
        <v>924</v>
      </c>
      <c r="F260" s="86" t="s">
        <v>925</v>
      </c>
      <c r="G260" s="99" t="s">
        <v>926</v>
      </c>
      <c r="H260" s="86" t="s">
        <v>927</v>
      </c>
      <c r="I260" s="86" t="s">
        <v>928</v>
      </c>
      <c r="J260" s="86"/>
      <c r="K260" s="96">
        <v>4.0800000002880674</v>
      </c>
      <c r="L260" s="99" t="s">
        <v>161</v>
      </c>
      <c r="M260" s="100">
        <v>5.0819999999999997E-2</v>
      </c>
      <c r="N260" s="100">
        <v>4.2200000002382103E-2</v>
      </c>
      <c r="O260" s="96">
        <v>981.33206700000005</v>
      </c>
      <c r="P260" s="98">
        <v>103.1671</v>
      </c>
      <c r="Q260" s="86"/>
      <c r="R260" s="96">
        <v>3.6102611869999999</v>
      </c>
      <c r="S260" s="97">
        <v>3.0666627093750001E-6</v>
      </c>
      <c r="T260" s="97">
        <v>1.911287239934791E-3</v>
      </c>
      <c r="U260" s="97">
        <f>R260/'סכום נכסי הקרן'!$C$42</f>
        <v>8.6731798023313733E-4</v>
      </c>
    </row>
    <row r="261" spans="2:21" s="130" customFormat="1">
      <c r="B261" s="89" t="s">
        <v>929</v>
      </c>
      <c r="C261" s="86" t="s">
        <v>930</v>
      </c>
      <c r="D261" s="99" t="s">
        <v>29</v>
      </c>
      <c r="E261" s="99" t="s">
        <v>924</v>
      </c>
      <c r="F261" s="86" t="s">
        <v>925</v>
      </c>
      <c r="G261" s="99" t="s">
        <v>926</v>
      </c>
      <c r="H261" s="86" t="s">
        <v>927</v>
      </c>
      <c r="I261" s="86" t="s">
        <v>928</v>
      </c>
      <c r="J261" s="86"/>
      <c r="K261" s="96">
        <v>5.5799999996659624</v>
      </c>
      <c r="L261" s="99" t="s">
        <v>161</v>
      </c>
      <c r="M261" s="100">
        <v>5.4120000000000001E-2</v>
      </c>
      <c r="N261" s="100">
        <v>4.6999999997614027E-2</v>
      </c>
      <c r="O261" s="96">
        <v>1363.6490760000002</v>
      </c>
      <c r="P261" s="98">
        <v>103.426</v>
      </c>
      <c r="Q261" s="86"/>
      <c r="R261" s="96">
        <v>5.0293711960000005</v>
      </c>
      <c r="S261" s="97">
        <v>4.2614033625000007E-6</v>
      </c>
      <c r="T261" s="97">
        <v>2.6625699620913272E-3</v>
      </c>
      <c r="U261" s="97">
        <f>R261/'סכום נכסי הקרן'!$C$42</f>
        <v>1.2082405791759795E-3</v>
      </c>
    </row>
    <row r="262" spans="2:21" s="130" customFormat="1">
      <c r="B262" s="89" t="s">
        <v>931</v>
      </c>
      <c r="C262" s="86" t="s">
        <v>932</v>
      </c>
      <c r="D262" s="99" t="s">
        <v>29</v>
      </c>
      <c r="E262" s="99" t="s">
        <v>924</v>
      </c>
      <c r="F262" s="86" t="s">
        <v>767</v>
      </c>
      <c r="G262" s="99" t="s">
        <v>517</v>
      </c>
      <c r="H262" s="86" t="s">
        <v>927</v>
      </c>
      <c r="I262" s="86" t="s">
        <v>933</v>
      </c>
      <c r="J262" s="86"/>
      <c r="K262" s="96">
        <v>11.480000000089319</v>
      </c>
      <c r="L262" s="99" t="s">
        <v>161</v>
      </c>
      <c r="M262" s="100">
        <v>6.3750000000000001E-2</v>
      </c>
      <c r="N262" s="100">
        <v>5.2800000000423092E-2</v>
      </c>
      <c r="O262" s="96">
        <v>2114.88</v>
      </c>
      <c r="P262" s="98">
        <v>112.8233</v>
      </c>
      <c r="Q262" s="86"/>
      <c r="R262" s="96">
        <v>8.5087482629999993</v>
      </c>
      <c r="S262" s="97">
        <v>3.5248000000000001E-6</v>
      </c>
      <c r="T262" s="97">
        <v>4.5045666062745217E-3</v>
      </c>
      <c r="U262" s="97">
        <f>R262/'סכום נכסי הקרן'!$C$42</f>
        <v>2.0441153632736811E-3</v>
      </c>
    </row>
    <row r="263" spans="2:21" s="130" customFormat="1">
      <c r="B263" s="85"/>
      <c r="C263" s="86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96"/>
      <c r="P263" s="98"/>
      <c r="Q263" s="86"/>
      <c r="R263" s="86"/>
      <c r="S263" s="86"/>
      <c r="T263" s="97"/>
      <c r="U263" s="86"/>
    </row>
    <row r="264" spans="2:21" s="130" customFormat="1">
      <c r="B264" s="104" t="s">
        <v>57</v>
      </c>
      <c r="C264" s="84"/>
      <c r="D264" s="84"/>
      <c r="E264" s="84"/>
      <c r="F264" s="84"/>
      <c r="G264" s="84"/>
      <c r="H264" s="84"/>
      <c r="I264" s="84"/>
      <c r="J264" s="84"/>
      <c r="K264" s="93">
        <v>5.0764276047828449</v>
      </c>
      <c r="L264" s="84"/>
      <c r="M264" s="84"/>
      <c r="N264" s="106">
        <v>3.8356528173247535E-2</v>
      </c>
      <c r="O264" s="93"/>
      <c r="P264" s="95"/>
      <c r="Q264" s="84"/>
      <c r="R264" s="93">
        <v>259.17801526400018</v>
      </c>
      <c r="S264" s="84"/>
      <c r="T264" s="94">
        <v>0.13720991578931657</v>
      </c>
      <c r="U264" s="94">
        <f>R264/'סכום נכסי הקרן'!$C$42</f>
        <v>6.2264124692429319E-2</v>
      </c>
    </row>
    <row r="265" spans="2:21" s="130" customFormat="1">
      <c r="B265" s="89" t="s">
        <v>934</v>
      </c>
      <c r="C265" s="86" t="s">
        <v>935</v>
      </c>
      <c r="D265" s="99" t="s">
        <v>29</v>
      </c>
      <c r="E265" s="99" t="s">
        <v>924</v>
      </c>
      <c r="F265" s="86"/>
      <c r="G265" s="99" t="s">
        <v>936</v>
      </c>
      <c r="H265" s="86" t="s">
        <v>937</v>
      </c>
      <c r="I265" s="86" t="s">
        <v>933</v>
      </c>
      <c r="J265" s="86"/>
      <c r="K265" s="96">
        <v>4.1200000007588358</v>
      </c>
      <c r="L265" s="99" t="s">
        <v>161</v>
      </c>
      <c r="M265" s="100">
        <v>4.7500000000000001E-2</v>
      </c>
      <c r="N265" s="100">
        <v>2.8400000005691269E-2</v>
      </c>
      <c r="O265" s="96">
        <v>754.30719999999997</v>
      </c>
      <c r="P265" s="98">
        <v>109.7414</v>
      </c>
      <c r="Q265" s="86"/>
      <c r="R265" s="96">
        <v>2.9518891480000002</v>
      </c>
      <c r="S265" s="97">
        <v>1.5086144E-6</v>
      </c>
      <c r="T265" s="97">
        <v>1.5627423529882085E-3</v>
      </c>
      <c r="U265" s="97">
        <f>R265/'סכום נכסי הקרן'!$C$42</f>
        <v>7.0915271807326914E-4</v>
      </c>
    </row>
    <row r="266" spans="2:21" s="130" customFormat="1">
      <c r="B266" s="89" t="s">
        <v>938</v>
      </c>
      <c r="C266" s="86" t="s">
        <v>939</v>
      </c>
      <c r="D266" s="99" t="s">
        <v>29</v>
      </c>
      <c r="E266" s="99" t="s">
        <v>924</v>
      </c>
      <c r="F266" s="86"/>
      <c r="G266" s="99" t="s">
        <v>940</v>
      </c>
      <c r="H266" s="86" t="s">
        <v>941</v>
      </c>
      <c r="I266" s="86" t="s">
        <v>942</v>
      </c>
      <c r="J266" s="86"/>
      <c r="K266" s="96">
        <v>3.8499999996383254</v>
      </c>
      <c r="L266" s="99" t="s">
        <v>161</v>
      </c>
      <c r="M266" s="100">
        <v>3.875E-2</v>
      </c>
      <c r="N266" s="100">
        <v>2.9299999998819798E-2</v>
      </c>
      <c r="O266" s="96">
        <v>704.96</v>
      </c>
      <c r="P266" s="98">
        <v>104.48650000000001</v>
      </c>
      <c r="Q266" s="86"/>
      <c r="R266" s="96">
        <v>2.6266732670000001</v>
      </c>
      <c r="S266" s="97">
        <v>7.0496000000000009E-7</v>
      </c>
      <c r="T266" s="97">
        <v>1.3905717172963451E-3</v>
      </c>
      <c r="U266" s="97">
        <f>R266/'סכום נכסי הקרן'!$C$42</f>
        <v>6.310238607860635E-4</v>
      </c>
    </row>
    <row r="267" spans="2:21" s="130" customFormat="1">
      <c r="B267" s="89" t="s">
        <v>943</v>
      </c>
      <c r="C267" s="86" t="s">
        <v>944</v>
      </c>
      <c r="D267" s="99" t="s">
        <v>29</v>
      </c>
      <c r="E267" s="99" t="s">
        <v>924</v>
      </c>
      <c r="F267" s="86"/>
      <c r="G267" s="99" t="s">
        <v>940</v>
      </c>
      <c r="H267" s="86" t="s">
        <v>941</v>
      </c>
      <c r="I267" s="86" t="s">
        <v>942</v>
      </c>
      <c r="J267" s="86"/>
      <c r="K267" s="96">
        <v>4.3599999983926914</v>
      </c>
      <c r="L267" s="99" t="s">
        <v>161</v>
      </c>
      <c r="M267" s="100">
        <v>4.3749999999999997E-2</v>
      </c>
      <c r="N267" s="100">
        <v>3.0099999985795885E-2</v>
      </c>
      <c r="O267" s="96">
        <v>281.98399999999998</v>
      </c>
      <c r="P267" s="98">
        <v>106.42</v>
      </c>
      <c r="Q267" s="86"/>
      <c r="R267" s="96">
        <v>1.0701118519999999</v>
      </c>
      <c r="S267" s="97">
        <v>3.3174588235294114E-7</v>
      </c>
      <c r="T267" s="97">
        <v>5.6652165095294742E-4</v>
      </c>
      <c r="U267" s="97">
        <f>R267/'סכום נכסי הקרן'!$C$42</f>
        <v>2.570803612332057E-4</v>
      </c>
    </row>
    <row r="268" spans="2:21" s="130" customFormat="1">
      <c r="B268" s="89" t="s">
        <v>945</v>
      </c>
      <c r="C268" s="86" t="s">
        <v>946</v>
      </c>
      <c r="D268" s="99" t="s">
        <v>29</v>
      </c>
      <c r="E268" s="99" t="s">
        <v>924</v>
      </c>
      <c r="F268" s="86"/>
      <c r="G268" s="99" t="s">
        <v>947</v>
      </c>
      <c r="H268" s="86" t="s">
        <v>941</v>
      </c>
      <c r="I268" s="86" t="s">
        <v>933</v>
      </c>
      <c r="J268" s="86"/>
      <c r="K268" s="96">
        <v>4.5900000759127195</v>
      </c>
      <c r="L268" s="99" t="s">
        <v>161</v>
      </c>
      <c r="M268" s="100">
        <v>4.4999999999999998E-2</v>
      </c>
      <c r="N268" s="100">
        <v>4.1399999883211198E-2</v>
      </c>
      <c r="O268" s="96">
        <v>0.45822400000000002</v>
      </c>
      <c r="P268" s="98">
        <v>104.80200000000001</v>
      </c>
      <c r="Q268" s="86"/>
      <c r="R268" s="96">
        <v>1.712493E-3</v>
      </c>
      <c r="S268" s="97">
        <v>9.1644800000000006E-10</v>
      </c>
      <c r="T268" s="97">
        <v>9.0660089390857983E-7</v>
      </c>
      <c r="U268" s="97">
        <f>R268/'סכום נכסי הקרן'!$C$42</f>
        <v>4.1140402120257626E-7</v>
      </c>
    </row>
    <row r="269" spans="2:21" s="130" customFormat="1">
      <c r="B269" s="89" t="s">
        <v>948</v>
      </c>
      <c r="C269" s="86" t="s">
        <v>949</v>
      </c>
      <c r="D269" s="99" t="s">
        <v>29</v>
      </c>
      <c r="E269" s="99" t="s">
        <v>924</v>
      </c>
      <c r="F269" s="86"/>
      <c r="G269" s="99" t="s">
        <v>947</v>
      </c>
      <c r="H269" s="86" t="s">
        <v>941</v>
      </c>
      <c r="I269" s="86" t="s">
        <v>933</v>
      </c>
      <c r="J269" s="86"/>
      <c r="K269" s="96">
        <v>7.400000002238845</v>
      </c>
      <c r="L269" s="99" t="s">
        <v>161</v>
      </c>
      <c r="M269" s="100">
        <v>5.1249999999999997E-2</v>
      </c>
      <c r="N269" s="100">
        <v>4.270000001293555E-2</v>
      </c>
      <c r="O269" s="96">
        <v>424.20967999999999</v>
      </c>
      <c r="P269" s="98">
        <v>106.2959</v>
      </c>
      <c r="Q269" s="86"/>
      <c r="R269" s="96">
        <v>1.6079709960000002</v>
      </c>
      <c r="S269" s="97">
        <v>8.4841936000000003E-7</v>
      </c>
      <c r="T269" s="97">
        <v>8.5126651166029263E-4</v>
      </c>
      <c r="U269" s="97">
        <f>R269/'סכום נכסי הקרן'!$C$42</f>
        <v>3.8629397827115891E-4</v>
      </c>
    </row>
    <row r="270" spans="2:21" s="130" customFormat="1">
      <c r="B270" s="89" t="s">
        <v>950</v>
      </c>
      <c r="C270" s="86" t="s">
        <v>951</v>
      </c>
      <c r="D270" s="99" t="s">
        <v>29</v>
      </c>
      <c r="E270" s="99" t="s">
        <v>924</v>
      </c>
      <c r="F270" s="86"/>
      <c r="G270" s="99" t="s">
        <v>926</v>
      </c>
      <c r="H270" s="86" t="s">
        <v>952</v>
      </c>
      <c r="I270" s="86" t="s">
        <v>933</v>
      </c>
      <c r="J270" s="86"/>
      <c r="K270" s="96">
        <v>5.2499999996601714</v>
      </c>
      <c r="L270" s="99" t="s">
        <v>161</v>
      </c>
      <c r="M270" s="100">
        <v>6.7500000000000004E-2</v>
      </c>
      <c r="N270" s="100">
        <v>4.1999999997281365E-2</v>
      </c>
      <c r="O270" s="96">
        <v>538.83617600000002</v>
      </c>
      <c r="P270" s="98">
        <v>114.8582</v>
      </c>
      <c r="Q270" s="86"/>
      <c r="R270" s="96">
        <v>2.206989563</v>
      </c>
      <c r="S270" s="97">
        <v>2.3948274488888889E-7</v>
      </c>
      <c r="T270" s="97">
        <v>1.1683894244605413E-3</v>
      </c>
      <c r="U270" s="97">
        <f>R270/'סכום נכסי הקרן'!$C$42</f>
        <v>5.3020034591108784E-4</v>
      </c>
    </row>
    <row r="271" spans="2:21" s="130" customFormat="1">
      <c r="B271" s="89" t="s">
        <v>953</v>
      </c>
      <c r="C271" s="86" t="s">
        <v>954</v>
      </c>
      <c r="D271" s="99" t="s">
        <v>29</v>
      </c>
      <c r="E271" s="99" t="s">
        <v>924</v>
      </c>
      <c r="F271" s="86"/>
      <c r="G271" s="99" t="s">
        <v>955</v>
      </c>
      <c r="H271" s="86" t="s">
        <v>952</v>
      </c>
      <c r="I271" s="86" t="s">
        <v>942</v>
      </c>
      <c r="J271" s="86"/>
      <c r="K271" s="96">
        <v>7.5400000000993357</v>
      </c>
      <c r="L271" s="99" t="s">
        <v>161</v>
      </c>
      <c r="M271" s="100">
        <v>4.7500000000000001E-2</v>
      </c>
      <c r="N271" s="100">
        <v>3.5099999999834444E-2</v>
      </c>
      <c r="O271" s="96">
        <v>764.88160000000005</v>
      </c>
      <c r="P271" s="98">
        <v>110.724</v>
      </c>
      <c r="Q271" s="86"/>
      <c r="R271" s="96">
        <v>3.0200721549999998</v>
      </c>
      <c r="S271" s="97">
        <v>7.6488160000000004E-7</v>
      </c>
      <c r="T271" s="97">
        <v>1.5988387195693126E-3</v>
      </c>
      <c r="U271" s="97">
        <f>R271/'סכום נכסי הקרן'!$C$42</f>
        <v>7.2553279276991501E-4</v>
      </c>
    </row>
    <row r="272" spans="2:21" s="130" customFormat="1">
      <c r="B272" s="89" t="s">
        <v>956</v>
      </c>
      <c r="C272" s="86" t="s">
        <v>957</v>
      </c>
      <c r="D272" s="99" t="s">
        <v>29</v>
      </c>
      <c r="E272" s="99" t="s">
        <v>924</v>
      </c>
      <c r="F272" s="86"/>
      <c r="G272" s="99" t="s">
        <v>958</v>
      </c>
      <c r="H272" s="86" t="s">
        <v>952</v>
      </c>
      <c r="I272" s="86" t="s">
        <v>928</v>
      </c>
      <c r="J272" s="86"/>
      <c r="K272" s="96">
        <v>3.4300000000715829</v>
      </c>
      <c r="L272" s="99" t="s">
        <v>161</v>
      </c>
      <c r="M272" s="100">
        <v>3.7499999999999999E-2</v>
      </c>
      <c r="N272" s="100">
        <v>2.9800000000204524E-2</v>
      </c>
      <c r="O272" s="96">
        <v>528.72</v>
      </c>
      <c r="P272" s="98">
        <v>103.73090000000001</v>
      </c>
      <c r="Q272" s="86"/>
      <c r="R272" s="96">
        <v>1.9557588020000001</v>
      </c>
      <c r="S272" s="97">
        <v>1.0574400000000001E-6</v>
      </c>
      <c r="T272" s="97">
        <v>1.0353868180265689E-3</v>
      </c>
      <c r="U272" s="97">
        <f>R272/'סכום נכסי הקרן'!$C$42</f>
        <v>4.6984544500043687E-4</v>
      </c>
    </row>
    <row r="273" spans="2:21" s="130" customFormat="1">
      <c r="B273" s="89" t="s">
        <v>959</v>
      </c>
      <c r="C273" s="86" t="s">
        <v>960</v>
      </c>
      <c r="D273" s="99" t="s">
        <v>29</v>
      </c>
      <c r="E273" s="99" t="s">
        <v>924</v>
      </c>
      <c r="F273" s="86"/>
      <c r="G273" s="99" t="s">
        <v>961</v>
      </c>
      <c r="H273" s="86" t="s">
        <v>962</v>
      </c>
      <c r="I273" s="86" t="s">
        <v>933</v>
      </c>
      <c r="J273" s="86"/>
      <c r="K273" s="96">
        <v>15.769999999772008</v>
      </c>
      <c r="L273" s="99" t="s">
        <v>161</v>
      </c>
      <c r="M273" s="100">
        <v>5.5500000000000001E-2</v>
      </c>
      <c r="N273" s="100">
        <v>4.2199999998616684E-2</v>
      </c>
      <c r="O273" s="96">
        <v>881.2</v>
      </c>
      <c r="P273" s="98">
        <v>124.2274</v>
      </c>
      <c r="Q273" s="86"/>
      <c r="R273" s="96">
        <v>3.9036716570000003</v>
      </c>
      <c r="S273" s="97">
        <v>2.2030000000000001E-7</v>
      </c>
      <c r="T273" s="97">
        <v>2.0666199591833586E-3</v>
      </c>
      <c r="U273" s="97">
        <f>R273/'סכום נכסי הקרן'!$C$42</f>
        <v>9.3780600396283322E-4</v>
      </c>
    </row>
    <row r="274" spans="2:21" s="130" customFormat="1">
      <c r="B274" s="89" t="s">
        <v>963</v>
      </c>
      <c r="C274" s="86" t="s">
        <v>964</v>
      </c>
      <c r="D274" s="99" t="s">
        <v>29</v>
      </c>
      <c r="E274" s="99" t="s">
        <v>924</v>
      </c>
      <c r="F274" s="86"/>
      <c r="G274" s="99" t="s">
        <v>965</v>
      </c>
      <c r="H274" s="86" t="s">
        <v>962</v>
      </c>
      <c r="I274" s="86" t="s">
        <v>928</v>
      </c>
      <c r="J274" s="86"/>
      <c r="K274" s="96">
        <v>3.4500000000355797</v>
      </c>
      <c r="L274" s="99" t="s">
        <v>161</v>
      </c>
      <c r="M274" s="100">
        <v>4.4000000000000004E-2</v>
      </c>
      <c r="N274" s="100">
        <v>3.4799999999905122E-2</v>
      </c>
      <c r="O274" s="96">
        <v>1134.9856</v>
      </c>
      <c r="P274" s="98">
        <v>104.16370000000001</v>
      </c>
      <c r="Q274" s="86"/>
      <c r="R274" s="96">
        <v>4.215877173</v>
      </c>
      <c r="S274" s="97">
        <v>7.566570666666667E-7</v>
      </c>
      <c r="T274" s="97">
        <v>2.2319028537054319E-3</v>
      </c>
      <c r="U274" s="97">
        <f>R274/'סכום נכסי הקרן'!$C$42</f>
        <v>1.0128092914063586E-3</v>
      </c>
    </row>
    <row r="275" spans="2:21" s="130" customFormat="1">
      <c r="B275" s="89" t="s">
        <v>966</v>
      </c>
      <c r="C275" s="86" t="s">
        <v>967</v>
      </c>
      <c r="D275" s="99" t="s">
        <v>29</v>
      </c>
      <c r="E275" s="99" t="s">
        <v>924</v>
      </c>
      <c r="F275" s="86"/>
      <c r="G275" s="99" t="s">
        <v>968</v>
      </c>
      <c r="H275" s="86" t="s">
        <v>962</v>
      </c>
      <c r="I275" s="86" t="s">
        <v>933</v>
      </c>
      <c r="J275" s="86"/>
      <c r="K275" s="96">
        <v>7.1199999965615195</v>
      </c>
      <c r="L275" s="99" t="s">
        <v>161</v>
      </c>
      <c r="M275" s="100">
        <v>3.6249999999999998E-2</v>
      </c>
      <c r="N275" s="100">
        <v>3.5799999982193589E-2</v>
      </c>
      <c r="O275" s="96">
        <v>182.4084</v>
      </c>
      <c r="P275" s="98">
        <v>100.151</v>
      </c>
      <c r="Q275" s="86"/>
      <c r="R275" s="96">
        <v>0.65145065199999996</v>
      </c>
      <c r="S275" s="97">
        <v>3.6481679999999999E-7</v>
      </c>
      <c r="T275" s="97">
        <v>3.4488067597387382E-4</v>
      </c>
      <c r="U275" s="97">
        <f>R275/'סכום נכסי הקרן'!$C$42</f>
        <v>1.5650248955636031E-4</v>
      </c>
    </row>
    <row r="276" spans="2:21" s="130" customFormat="1">
      <c r="B276" s="89" t="s">
        <v>969</v>
      </c>
      <c r="C276" s="86" t="s">
        <v>970</v>
      </c>
      <c r="D276" s="99" t="s">
        <v>29</v>
      </c>
      <c r="E276" s="99" t="s">
        <v>924</v>
      </c>
      <c r="F276" s="86"/>
      <c r="G276" s="99" t="s">
        <v>968</v>
      </c>
      <c r="H276" s="86" t="s">
        <v>962</v>
      </c>
      <c r="I276" s="86" t="s">
        <v>933</v>
      </c>
      <c r="J276" s="86"/>
      <c r="K276" s="96">
        <v>7.4399999998623096</v>
      </c>
      <c r="L276" s="99" t="s">
        <v>161</v>
      </c>
      <c r="M276" s="100">
        <v>4.6249999999999999E-2</v>
      </c>
      <c r="N276" s="100">
        <v>3.6899999998623104E-2</v>
      </c>
      <c r="O276" s="96">
        <v>528.72</v>
      </c>
      <c r="P276" s="98">
        <v>107.8574</v>
      </c>
      <c r="Q276" s="86"/>
      <c r="R276" s="96">
        <v>2.0335602120000003</v>
      </c>
      <c r="S276" s="97">
        <v>1.0574400000000001E-6</v>
      </c>
      <c r="T276" s="97">
        <v>1.0765752070321579E-3</v>
      </c>
      <c r="U276" s="97">
        <f>R276/'סכום נכסי הקרן'!$C$42</f>
        <v>4.8853621508196735E-4</v>
      </c>
    </row>
    <row r="277" spans="2:21" s="130" customFormat="1">
      <c r="B277" s="89" t="s">
        <v>971</v>
      </c>
      <c r="C277" s="86" t="s">
        <v>972</v>
      </c>
      <c r="D277" s="99" t="s">
        <v>29</v>
      </c>
      <c r="E277" s="99" t="s">
        <v>924</v>
      </c>
      <c r="F277" s="86"/>
      <c r="G277" s="99" t="s">
        <v>968</v>
      </c>
      <c r="H277" s="86" t="s">
        <v>962</v>
      </c>
      <c r="I277" s="86" t="s">
        <v>933</v>
      </c>
      <c r="J277" s="86"/>
      <c r="K277" s="96">
        <v>6.0099999995066256</v>
      </c>
      <c r="L277" s="99" t="s">
        <v>161</v>
      </c>
      <c r="M277" s="100">
        <v>3.7499999999999999E-2</v>
      </c>
      <c r="N277" s="100">
        <v>3.3299999997339395E-2</v>
      </c>
      <c r="O277" s="96">
        <v>1057.44</v>
      </c>
      <c r="P277" s="98">
        <v>102.6644</v>
      </c>
      <c r="Q277" s="86"/>
      <c r="R277" s="96">
        <v>3.8713016910000002</v>
      </c>
      <c r="S277" s="97">
        <v>1.4099200000000002E-6</v>
      </c>
      <c r="T277" s="97">
        <v>2.049483164982512E-3</v>
      </c>
      <c r="U277" s="97">
        <f>R277/'סכום נכסי הקרן'!$C$42</f>
        <v>9.3002954345841615E-4</v>
      </c>
    </row>
    <row r="278" spans="2:21" s="130" customFormat="1">
      <c r="B278" s="89" t="s">
        <v>973</v>
      </c>
      <c r="C278" s="86" t="s">
        <v>974</v>
      </c>
      <c r="D278" s="99" t="s">
        <v>29</v>
      </c>
      <c r="E278" s="99" t="s">
        <v>924</v>
      </c>
      <c r="F278" s="86"/>
      <c r="G278" s="99" t="s">
        <v>975</v>
      </c>
      <c r="H278" s="86" t="s">
        <v>962</v>
      </c>
      <c r="I278" s="86" t="s">
        <v>928</v>
      </c>
      <c r="J278" s="86"/>
      <c r="K278" s="96">
        <v>4.0799999994523697</v>
      </c>
      <c r="L278" s="99" t="s">
        <v>161</v>
      </c>
      <c r="M278" s="100">
        <v>3.9E-2</v>
      </c>
      <c r="N278" s="100">
        <v>2.5699999998838353E-2</v>
      </c>
      <c r="O278" s="96">
        <v>634.64023999999995</v>
      </c>
      <c r="P278" s="98">
        <v>106.5068</v>
      </c>
      <c r="Q278" s="86"/>
      <c r="R278" s="96">
        <v>2.4103850040000001</v>
      </c>
      <c r="S278" s="97">
        <v>6.3464023999999999E-7</v>
      </c>
      <c r="T278" s="97">
        <v>1.276067814169305E-3</v>
      </c>
      <c r="U278" s="97">
        <f>R278/'סכום נכסי הקרן'!$C$42</f>
        <v>5.7906343751010247E-4</v>
      </c>
    </row>
    <row r="279" spans="2:21" s="130" customFormat="1">
      <c r="B279" s="89" t="s">
        <v>976</v>
      </c>
      <c r="C279" s="86" t="s">
        <v>977</v>
      </c>
      <c r="D279" s="99" t="s">
        <v>29</v>
      </c>
      <c r="E279" s="99" t="s">
        <v>924</v>
      </c>
      <c r="F279" s="86"/>
      <c r="G279" s="99" t="s">
        <v>965</v>
      </c>
      <c r="H279" s="86" t="s">
        <v>962</v>
      </c>
      <c r="I279" s="86" t="s">
        <v>928</v>
      </c>
      <c r="J279" s="86"/>
      <c r="K279" s="96">
        <v>2.2200000003026701</v>
      </c>
      <c r="L279" s="99" t="s">
        <v>161</v>
      </c>
      <c r="M279" s="100">
        <v>3.3750000000000002E-2</v>
      </c>
      <c r="N279" s="100">
        <v>3.0800000005462826E-2</v>
      </c>
      <c r="O279" s="96">
        <v>750.78240000000005</v>
      </c>
      <c r="P279" s="98">
        <v>101.1926</v>
      </c>
      <c r="Q279" s="86"/>
      <c r="R279" s="96">
        <v>2.7092200690000001</v>
      </c>
      <c r="S279" s="97">
        <v>1.0010432E-6</v>
      </c>
      <c r="T279" s="97">
        <v>1.4342723365003327E-3</v>
      </c>
      <c r="U279" s="97">
        <f>R279/'סכום נכסי הקרן'!$C$42</f>
        <v>6.5085464916313305E-4</v>
      </c>
    </row>
    <row r="280" spans="2:21" s="130" customFormat="1">
      <c r="B280" s="89" t="s">
        <v>978</v>
      </c>
      <c r="C280" s="86" t="s">
        <v>979</v>
      </c>
      <c r="D280" s="99" t="s">
        <v>29</v>
      </c>
      <c r="E280" s="99" t="s">
        <v>924</v>
      </c>
      <c r="F280" s="86"/>
      <c r="G280" s="99" t="s">
        <v>965</v>
      </c>
      <c r="H280" s="86" t="s">
        <v>962</v>
      </c>
      <c r="I280" s="86" t="s">
        <v>933</v>
      </c>
      <c r="J280" s="86"/>
      <c r="K280" s="96">
        <v>3.6100000315649967</v>
      </c>
      <c r="L280" s="99" t="s">
        <v>161</v>
      </c>
      <c r="M280" s="100">
        <v>6.5000000000000002E-2</v>
      </c>
      <c r="N280" s="100">
        <v>3.7500001127321332E-2</v>
      </c>
      <c r="O280" s="96">
        <v>1.6566559999999999</v>
      </c>
      <c r="P280" s="98">
        <v>112.6159</v>
      </c>
      <c r="Q280" s="86"/>
      <c r="R280" s="96">
        <v>6.6529390000000001E-3</v>
      </c>
      <c r="S280" s="97">
        <v>6.626624E-10</v>
      </c>
      <c r="T280" s="97">
        <v>3.5220934885685681E-6</v>
      </c>
      <c r="U280" s="97">
        <f>R280/'סכום נכסי הקרן'!$C$42</f>
        <v>1.5982814863567012E-6</v>
      </c>
    </row>
    <row r="281" spans="2:21" s="130" customFormat="1">
      <c r="B281" s="89" t="s">
        <v>980</v>
      </c>
      <c r="C281" s="86" t="s">
        <v>981</v>
      </c>
      <c r="D281" s="99" t="s">
        <v>29</v>
      </c>
      <c r="E281" s="99" t="s">
        <v>924</v>
      </c>
      <c r="F281" s="86"/>
      <c r="G281" s="99" t="s">
        <v>982</v>
      </c>
      <c r="H281" s="86" t="s">
        <v>962</v>
      </c>
      <c r="I281" s="86" t="s">
        <v>942</v>
      </c>
      <c r="J281" s="86"/>
      <c r="K281" s="96">
        <v>3.8600000010086477</v>
      </c>
      <c r="L281" s="99" t="s">
        <v>161</v>
      </c>
      <c r="M281" s="100">
        <v>4.2500000000000003E-2</v>
      </c>
      <c r="N281" s="100">
        <v>2.9200000004851723E-2</v>
      </c>
      <c r="O281" s="96">
        <v>413.77627200000001</v>
      </c>
      <c r="P281" s="98">
        <v>106.16240000000001</v>
      </c>
      <c r="Q281" s="86"/>
      <c r="R281" s="96">
        <v>1.566453847</v>
      </c>
      <c r="S281" s="97">
        <v>3.3102101760000002E-7</v>
      </c>
      <c r="T281" s="97">
        <v>8.2928716085656033E-4</v>
      </c>
      <c r="U281" s="97">
        <f>R281/'סכום נכסי הקרן'!$C$42</f>
        <v>3.7632002681707029E-4</v>
      </c>
    </row>
    <row r="282" spans="2:21" s="130" customFormat="1">
      <c r="B282" s="89" t="s">
        <v>983</v>
      </c>
      <c r="C282" s="86" t="s">
        <v>984</v>
      </c>
      <c r="D282" s="99" t="s">
        <v>29</v>
      </c>
      <c r="E282" s="99" t="s">
        <v>924</v>
      </c>
      <c r="F282" s="86"/>
      <c r="G282" s="99" t="s">
        <v>982</v>
      </c>
      <c r="H282" s="86" t="s">
        <v>962</v>
      </c>
      <c r="I282" s="86" t="s">
        <v>942</v>
      </c>
      <c r="J282" s="86"/>
      <c r="K282" s="96">
        <v>5.4200000015507266</v>
      </c>
      <c r="L282" s="99" t="s">
        <v>161</v>
      </c>
      <c r="M282" s="100">
        <v>4.6249999999999999E-2</v>
      </c>
      <c r="N282" s="100">
        <v>3.3100000011834496E-2</v>
      </c>
      <c r="O282" s="96">
        <v>317.23200000000003</v>
      </c>
      <c r="P282" s="98">
        <v>108.3078</v>
      </c>
      <c r="Q282" s="86"/>
      <c r="R282" s="96">
        <v>1.2252313050000001</v>
      </c>
      <c r="S282" s="97">
        <v>2.1148800000000002E-7</v>
      </c>
      <c r="T282" s="97">
        <v>6.4864253247036679E-4</v>
      </c>
      <c r="U282" s="97">
        <f>R282/'סכום נכסי הקרן'!$C$42</f>
        <v>2.9434577880334706E-4</v>
      </c>
    </row>
    <row r="283" spans="2:21" s="130" customFormat="1">
      <c r="B283" s="89" t="s">
        <v>985</v>
      </c>
      <c r="C283" s="86" t="s">
        <v>986</v>
      </c>
      <c r="D283" s="99" t="s">
        <v>29</v>
      </c>
      <c r="E283" s="99" t="s">
        <v>924</v>
      </c>
      <c r="F283" s="86"/>
      <c r="G283" s="99" t="s">
        <v>926</v>
      </c>
      <c r="H283" s="86" t="s">
        <v>962</v>
      </c>
      <c r="I283" s="86" t="s">
        <v>928</v>
      </c>
      <c r="J283" s="86"/>
      <c r="K283" s="96">
        <v>5.2199999994147168</v>
      </c>
      <c r="L283" s="99" t="s">
        <v>163</v>
      </c>
      <c r="M283" s="100">
        <v>3.2500000000000001E-2</v>
      </c>
      <c r="N283" s="100">
        <v>1.4899999998536795E-2</v>
      </c>
      <c r="O283" s="96">
        <v>761.35680000000002</v>
      </c>
      <c r="P283" s="98">
        <v>110.5043</v>
      </c>
      <c r="Q283" s="86"/>
      <c r="R283" s="96">
        <v>3.41715495</v>
      </c>
      <c r="S283" s="97">
        <v>7.6135680000000002E-7</v>
      </c>
      <c r="T283" s="97">
        <v>1.8090559974809405E-3</v>
      </c>
      <c r="U283" s="97">
        <f>R283/'סכום נכסי הקרן'!$C$42</f>
        <v>8.2092673517631222E-4</v>
      </c>
    </row>
    <row r="284" spans="2:21" s="130" customFormat="1">
      <c r="B284" s="89" t="s">
        <v>987</v>
      </c>
      <c r="C284" s="86" t="s">
        <v>988</v>
      </c>
      <c r="D284" s="99" t="s">
        <v>29</v>
      </c>
      <c r="E284" s="99" t="s">
        <v>924</v>
      </c>
      <c r="F284" s="86"/>
      <c r="G284" s="99" t="s">
        <v>989</v>
      </c>
      <c r="H284" s="86" t="s">
        <v>962</v>
      </c>
      <c r="I284" s="86" t="s">
        <v>928</v>
      </c>
      <c r="J284" s="86"/>
      <c r="K284" s="96">
        <v>5.2899999993551647</v>
      </c>
      <c r="L284" s="99" t="s">
        <v>161</v>
      </c>
      <c r="M284" s="100">
        <v>4.9000000000000002E-2</v>
      </c>
      <c r="N284" s="100">
        <v>3.1799999997619927E-2</v>
      </c>
      <c r="O284" s="96">
        <v>920.00804800000003</v>
      </c>
      <c r="P284" s="98">
        <v>110.1374</v>
      </c>
      <c r="Q284" s="86"/>
      <c r="R284" s="96">
        <v>3.6133327770000006</v>
      </c>
      <c r="S284" s="97">
        <v>3.6894816925108588E-7</v>
      </c>
      <c r="T284" s="97">
        <v>1.912913352415088E-3</v>
      </c>
      <c r="U284" s="97">
        <f>R284/'סכום נכסי הקרן'!$C$42</f>
        <v>8.6805588951363415E-4</v>
      </c>
    </row>
    <row r="285" spans="2:21" s="130" customFormat="1">
      <c r="B285" s="89" t="s">
        <v>990</v>
      </c>
      <c r="C285" s="86" t="s">
        <v>991</v>
      </c>
      <c r="D285" s="99" t="s">
        <v>29</v>
      </c>
      <c r="E285" s="99" t="s">
        <v>924</v>
      </c>
      <c r="F285" s="86"/>
      <c r="G285" s="99" t="s">
        <v>947</v>
      </c>
      <c r="H285" s="86" t="s">
        <v>962</v>
      </c>
      <c r="I285" s="86" t="s">
        <v>933</v>
      </c>
      <c r="J285" s="86"/>
      <c r="K285" s="96">
        <v>6.8600000001512127</v>
      </c>
      <c r="L285" s="99" t="s">
        <v>161</v>
      </c>
      <c r="M285" s="100">
        <v>4.4999999999999998E-2</v>
      </c>
      <c r="N285" s="100">
        <v>4.4300000000756068E-2</v>
      </c>
      <c r="O285" s="96">
        <v>990.4688000000001</v>
      </c>
      <c r="P285" s="98">
        <v>101.107</v>
      </c>
      <c r="Q285" s="86"/>
      <c r="R285" s="96">
        <v>3.571111111</v>
      </c>
      <c r="S285" s="97">
        <v>1.3206250666666668E-6</v>
      </c>
      <c r="T285" s="97">
        <v>1.8905610273907464E-3</v>
      </c>
      <c r="U285" s="97">
        <f>R285/'סכום נכסי הקרן'!$C$42</f>
        <v>8.5791268707469147E-4</v>
      </c>
    </row>
    <row r="286" spans="2:21" s="130" customFormat="1">
      <c r="B286" s="89" t="s">
        <v>992</v>
      </c>
      <c r="C286" s="86" t="s">
        <v>993</v>
      </c>
      <c r="D286" s="99" t="s">
        <v>29</v>
      </c>
      <c r="E286" s="99" t="s">
        <v>924</v>
      </c>
      <c r="F286" s="86"/>
      <c r="G286" s="99" t="s">
        <v>975</v>
      </c>
      <c r="H286" s="86" t="s">
        <v>962</v>
      </c>
      <c r="I286" s="86" t="s">
        <v>933</v>
      </c>
      <c r="J286" s="86"/>
      <c r="K286" s="96">
        <v>1.1900000000597886</v>
      </c>
      <c r="L286" s="99" t="s">
        <v>161</v>
      </c>
      <c r="M286" s="100">
        <v>3.3599999999999998E-2</v>
      </c>
      <c r="N286" s="100">
        <v>3.1899999995162562E-2</v>
      </c>
      <c r="O286" s="96">
        <v>515.24424899999997</v>
      </c>
      <c r="P286" s="98">
        <v>100.1337</v>
      </c>
      <c r="Q286" s="86"/>
      <c r="R286" s="96">
        <v>1.8398169310000001</v>
      </c>
      <c r="S286" s="97">
        <v>2.6171136457142855E-7</v>
      </c>
      <c r="T286" s="97">
        <v>9.7400671084362964E-4</v>
      </c>
      <c r="U286" s="97">
        <f>R286/'סכום נכסי הקרן'!$C$42</f>
        <v>4.4199192854509935E-4</v>
      </c>
    </row>
    <row r="287" spans="2:21" s="130" customFormat="1">
      <c r="B287" s="89" t="s">
        <v>994</v>
      </c>
      <c r="C287" s="86" t="s">
        <v>995</v>
      </c>
      <c r="D287" s="99" t="s">
        <v>29</v>
      </c>
      <c r="E287" s="99" t="s">
        <v>924</v>
      </c>
      <c r="F287" s="86"/>
      <c r="G287" s="99" t="s">
        <v>947</v>
      </c>
      <c r="H287" s="86" t="s">
        <v>962</v>
      </c>
      <c r="I287" s="86" t="s">
        <v>933</v>
      </c>
      <c r="J287" s="86"/>
      <c r="K287" s="96">
        <v>5.1299999984182199</v>
      </c>
      <c r="L287" s="99" t="s">
        <v>161</v>
      </c>
      <c r="M287" s="100">
        <v>5.7500000000000002E-2</v>
      </c>
      <c r="N287" s="100">
        <v>4.2199999986679747E-2</v>
      </c>
      <c r="O287" s="96">
        <v>298.72680000000003</v>
      </c>
      <c r="P287" s="98">
        <v>112.75920000000001</v>
      </c>
      <c r="Q287" s="86"/>
      <c r="R287" s="96">
        <v>1.20117863</v>
      </c>
      <c r="S287" s="97">
        <v>4.2675257142857145E-7</v>
      </c>
      <c r="T287" s="97">
        <v>6.3590894660701285E-4</v>
      </c>
      <c r="U287" s="97">
        <f>R287/'סכום נכסי הקרן'!$C$42</f>
        <v>2.8856743856155994E-4</v>
      </c>
    </row>
    <row r="288" spans="2:21" s="130" customFormat="1">
      <c r="B288" s="89" t="s">
        <v>996</v>
      </c>
      <c r="C288" s="86" t="s">
        <v>997</v>
      </c>
      <c r="D288" s="99" t="s">
        <v>29</v>
      </c>
      <c r="E288" s="99" t="s">
        <v>924</v>
      </c>
      <c r="F288" s="86"/>
      <c r="G288" s="99" t="s">
        <v>975</v>
      </c>
      <c r="H288" s="86" t="s">
        <v>962</v>
      </c>
      <c r="I288" s="86" t="s">
        <v>928</v>
      </c>
      <c r="J288" s="86"/>
      <c r="K288" s="96">
        <v>7.1100000006157709</v>
      </c>
      <c r="L288" s="99" t="s">
        <v>161</v>
      </c>
      <c r="M288" s="100">
        <v>4.0999999999999995E-2</v>
      </c>
      <c r="N288" s="100">
        <v>3.2900000004587288E-2</v>
      </c>
      <c r="O288" s="96">
        <v>633.30081600000005</v>
      </c>
      <c r="P288" s="98">
        <v>107.1459</v>
      </c>
      <c r="Q288" s="86"/>
      <c r="R288" s="96">
        <v>2.4197299409999999</v>
      </c>
      <c r="S288" s="97">
        <v>2.6120689390633521E-7</v>
      </c>
      <c r="T288" s="97">
        <v>1.2810150625596455E-3</v>
      </c>
      <c r="U288" s="97">
        <f>R288/'סכום נכסי הקרן'!$C$42</f>
        <v>5.8130843626903739E-4</v>
      </c>
    </row>
    <row r="289" spans="2:21" s="130" customFormat="1">
      <c r="B289" s="89" t="s">
        <v>998</v>
      </c>
      <c r="C289" s="86" t="s">
        <v>999</v>
      </c>
      <c r="D289" s="99" t="s">
        <v>29</v>
      </c>
      <c r="E289" s="99" t="s">
        <v>924</v>
      </c>
      <c r="F289" s="86"/>
      <c r="G289" s="99" t="s">
        <v>965</v>
      </c>
      <c r="H289" s="86" t="s">
        <v>927</v>
      </c>
      <c r="I289" s="86" t="s">
        <v>933</v>
      </c>
      <c r="J289" s="86"/>
      <c r="K289" s="96">
        <v>3.8499999993897411</v>
      </c>
      <c r="L289" s="99" t="s">
        <v>161</v>
      </c>
      <c r="M289" s="100">
        <v>7.8750000000000001E-2</v>
      </c>
      <c r="N289" s="100">
        <v>5.2799999992159098E-2</v>
      </c>
      <c r="O289" s="96">
        <v>687.33600000000001</v>
      </c>
      <c r="P289" s="98">
        <v>110.31100000000001</v>
      </c>
      <c r="Q289" s="86"/>
      <c r="R289" s="96">
        <v>2.7037669289999995</v>
      </c>
      <c r="S289" s="97">
        <v>3.9276342857142857E-7</v>
      </c>
      <c r="T289" s="97">
        <v>1.4313854215765292E-3</v>
      </c>
      <c r="U289" s="97">
        <f>R289/'סכום נכסי הקרן'!$C$42</f>
        <v>6.4954460367729397E-4</v>
      </c>
    </row>
    <row r="290" spans="2:21" s="130" customFormat="1">
      <c r="B290" s="89" t="s">
        <v>1000</v>
      </c>
      <c r="C290" s="86" t="s">
        <v>1001</v>
      </c>
      <c r="D290" s="99" t="s">
        <v>29</v>
      </c>
      <c r="E290" s="99" t="s">
        <v>924</v>
      </c>
      <c r="F290" s="86"/>
      <c r="G290" s="99" t="s">
        <v>1002</v>
      </c>
      <c r="H290" s="86" t="s">
        <v>927</v>
      </c>
      <c r="I290" s="86" t="s">
        <v>933</v>
      </c>
      <c r="J290" s="86"/>
      <c r="K290" s="96">
        <v>3.9899999994262441</v>
      </c>
      <c r="L290" s="99" t="s">
        <v>161</v>
      </c>
      <c r="M290" s="100">
        <v>4.8750000000000002E-2</v>
      </c>
      <c r="N290" s="100">
        <v>3.0499999996005497E-2</v>
      </c>
      <c r="O290" s="96">
        <v>704.96</v>
      </c>
      <c r="P290" s="98">
        <v>109.5428</v>
      </c>
      <c r="Q290" s="86"/>
      <c r="R290" s="96">
        <v>2.753783442</v>
      </c>
      <c r="S290" s="97">
        <v>7.8328888888888888E-7</v>
      </c>
      <c r="T290" s="97">
        <v>1.4578643709187982E-3</v>
      </c>
      <c r="U290" s="97">
        <f>R290/'סכום נכסי הקרן'!$C$42</f>
        <v>6.6156041604834091E-4</v>
      </c>
    </row>
    <row r="291" spans="2:21" s="130" customFormat="1">
      <c r="B291" s="89" t="s">
        <v>1003</v>
      </c>
      <c r="C291" s="86" t="s">
        <v>1004</v>
      </c>
      <c r="D291" s="99" t="s">
        <v>29</v>
      </c>
      <c r="E291" s="99" t="s">
        <v>924</v>
      </c>
      <c r="F291" s="86"/>
      <c r="G291" s="99" t="s">
        <v>1002</v>
      </c>
      <c r="H291" s="86" t="s">
        <v>927</v>
      </c>
      <c r="I291" s="86" t="s">
        <v>933</v>
      </c>
      <c r="J291" s="86"/>
      <c r="K291" s="96">
        <v>5.7500000006261871</v>
      </c>
      <c r="L291" s="99" t="s">
        <v>161</v>
      </c>
      <c r="M291" s="100">
        <v>4.4500000000000005E-2</v>
      </c>
      <c r="N291" s="100">
        <v>3.5600000003339662E-2</v>
      </c>
      <c r="O291" s="96">
        <v>1268.9280000000001</v>
      </c>
      <c r="P291" s="98">
        <v>105.8764</v>
      </c>
      <c r="Q291" s="86"/>
      <c r="R291" s="96">
        <v>4.7909049400000008</v>
      </c>
      <c r="S291" s="97">
        <v>2.5378560000000004E-6</v>
      </c>
      <c r="T291" s="97">
        <v>2.5363249375238506E-3</v>
      </c>
      <c r="U291" s="97">
        <f>R291/'סכום נכסי הקרן'!$C$42</f>
        <v>1.1509521834631076E-3</v>
      </c>
    </row>
    <row r="292" spans="2:21" s="130" customFormat="1">
      <c r="B292" s="89" t="s">
        <v>1005</v>
      </c>
      <c r="C292" s="86" t="s">
        <v>1006</v>
      </c>
      <c r="D292" s="99" t="s">
        <v>29</v>
      </c>
      <c r="E292" s="99" t="s">
        <v>924</v>
      </c>
      <c r="F292" s="86"/>
      <c r="G292" s="99" t="s">
        <v>1007</v>
      </c>
      <c r="H292" s="86" t="s">
        <v>927</v>
      </c>
      <c r="I292" s="86" t="s">
        <v>933</v>
      </c>
      <c r="J292" s="86"/>
      <c r="K292" s="96">
        <v>4.4500000004017721</v>
      </c>
      <c r="L292" s="99" t="s">
        <v>161</v>
      </c>
      <c r="M292" s="100">
        <v>5.2499999999999998E-2</v>
      </c>
      <c r="N292" s="100">
        <v>4.1500000004017726E-2</v>
      </c>
      <c r="O292" s="96">
        <v>981.97403199999997</v>
      </c>
      <c r="P292" s="98">
        <v>106.61790000000001</v>
      </c>
      <c r="Q292" s="86"/>
      <c r="R292" s="96">
        <v>3.7334602700000001</v>
      </c>
      <c r="S292" s="97">
        <v>1.6366233866666667E-6</v>
      </c>
      <c r="T292" s="97">
        <v>1.9765093452377134E-3</v>
      </c>
      <c r="U292" s="97">
        <f>R292/'סכום נכסי הקרן'!$C$42</f>
        <v>8.9691494685120244E-4</v>
      </c>
    </row>
    <row r="293" spans="2:21" s="130" customFormat="1">
      <c r="B293" s="89" t="s">
        <v>1008</v>
      </c>
      <c r="C293" s="86" t="s">
        <v>1009</v>
      </c>
      <c r="D293" s="99" t="s">
        <v>29</v>
      </c>
      <c r="E293" s="99" t="s">
        <v>924</v>
      </c>
      <c r="F293" s="86"/>
      <c r="G293" s="99" t="s">
        <v>1007</v>
      </c>
      <c r="H293" s="86" t="s">
        <v>927</v>
      </c>
      <c r="I293" s="86" t="s">
        <v>933</v>
      </c>
      <c r="J293" s="86"/>
      <c r="K293" s="96">
        <v>0.25000000009452861</v>
      </c>
      <c r="L293" s="99" t="s">
        <v>161</v>
      </c>
      <c r="M293" s="100">
        <v>5.6250000000000001E-2</v>
      </c>
      <c r="N293" s="100">
        <v>1.5000000001890572E-2</v>
      </c>
      <c r="O293" s="96">
        <v>704.96</v>
      </c>
      <c r="P293" s="98">
        <v>105.20359999999999</v>
      </c>
      <c r="Q293" s="86"/>
      <c r="R293" s="96">
        <v>2.6447006310000001</v>
      </c>
      <c r="S293" s="97">
        <v>1.4099200000000002E-6</v>
      </c>
      <c r="T293" s="97">
        <v>1.4001154785363706E-3</v>
      </c>
      <c r="U293" s="97">
        <f>R293/'סכום נכסי הקרן'!$C$42</f>
        <v>6.3535469895082243E-4</v>
      </c>
    </row>
    <row r="294" spans="2:21" s="130" customFormat="1">
      <c r="B294" s="89" t="s">
        <v>1010</v>
      </c>
      <c r="C294" s="86" t="s">
        <v>1011</v>
      </c>
      <c r="D294" s="99" t="s">
        <v>29</v>
      </c>
      <c r="E294" s="99" t="s">
        <v>924</v>
      </c>
      <c r="F294" s="86"/>
      <c r="G294" s="99" t="s">
        <v>1012</v>
      </c>
      <c r="H294" s="86" t="s">
        <v>927</v>
      </c>
      <c r="I294" s="86" t="s">
        <v>933</v>
      </c>
      <c r="J294" s="86"/>
      <c r="K294" s="96">
        <v>7.7199999995127957</v>
      </c>
      <c r="L294" s="99" t="s">
        <v>161</v>
      </c>
      <c r="M294" s="100">
        <v>4.7500000000000001E-2</v>
      </c>
      <c r="N294" s="100">
        <v>4.4499999997147689E-2</v>
      </c>
      <c r="O294" s="96">
        <v>1762.4</v>
      </c>
      <c r="P294" s="98">
        <v>103.2025</v>
      </c>
      <c r="Q294" s="86"/>
      <c r="R294" s="96">
        <v>6.4859882530000004</v>
      </c>
      <c r="S294" s="97">
        <v>5.8746666666666669E-7</v>
      </c>
      <c r="T294" s="97">
        <v>3.4337090709569895E-3</v>
      </c>
      <c r="U294" s="97">
        <f>R294/'סכום נכסי הקרן'!$C$42</f>
        <v>1.558173755312794E-3</v>
      </c>
    </row>
    <row r="295" spans="2:21" s="130" customFormat="1">
      <c r="B295" s="89" t="s">
        <v>1013</v>
      </c>
      <c r="C295" s="86" t="s">
        <v>1014</v>
      </c>
      <c r="D295" s="99" t="s">
        <v>29</v>
      </c>
      <c r="E295" s="99" t="s">
        <v>924</v>
      </c>
      <c r="F295" s="86"/>
      <c r="G295" s="99" t="s">
        <v>740</v>
      </c>
      <c r="H295" s="86" t="s">
        <v>927</v>
      </c>
      <c r="I295" s="86" t="s">
        <v>933</v>
      </c>
      <c r="J295" s="86"/>
      <c r="K295" s="96">
        <v>4.3300000000394823</v>
      </c>
      <c r="L295" s="99" t="s">
        <v>161</v>
      </c>
      <c r="M295" s="100">
        <v>4.2999999999999997E-2</v>
      </c>
      <c r="N295" s="100">
        <v>2.8800000001052855E-2</v>
      </c>
      <c r="O295" s="96">
        <v>1198.432</v>
      </c>
      <c r="P295" s="98">
        <v>106.67870000000001</v>
      </c>
      <c r="Q295" s="86"/>
      <c r="R295" s="96">
        <v>4.5590309539999998</v>
      </c>
      <c r="S295" s="97">
        <v>1.1984320000000001E-6</v>
      </c>
      <c r="T295" s="97">
        <v>2.4135698880248181E-3</v>
      </c>
      <c r="U295" s="97">
        <f>R295/'סכום נכסי הקרן'!$C$42</f>
        <v>1.0952474943036949E-3</v>
      </c>
    </row>
    <row r="296" spans="2:21" s="130" customFormat="1">
      <c r="B296" s="89" t="s">
        <v>1015</v>
      </c>
      <c r="C296" s="86" t="s">
        <v>1016</v>
      </c>
      <c r="D296" s="99" t="s">
        <v>29</v>
      </c>
      <c r="E296" s="99" t="s">
        <v>924</v>
      </c>
      <c r="F296" s="86"/>
      <c r="G296" s="99" t="s">
        <v>989</v>
      </c>
      <c r="H296" s="86" t="s">
        <v>927</v>
      </c>
      <c r="I296" s="86" t="s">
        <v>933</v>
      </c>
      <c r="J296" s="86"/>
      <c r="K296" s="96">
        <v>7.8399999993867775</v>
      </c>
      <c r="L296" s="99" t="s">
        <v>161</v>
      </c>
      <c r="M296" s="100">
        <v>5.2999999999999999E-2</v>
      </c>
      <c r="N296" s="100">
        <v>4.6399999995645237E-2</v>
      </c>
      <c r="O296" s="96">
        <v>1187.8576</v>
      </c>
      <c r="P296" s="98">
        <v>106.2542</v>
      </c>
      <c r="Q296" s="86"/>
      <c r="R296" s="96">
        <v>4.5008228140000002</v>
      </c>
      <c r="S296" s="97">
        <v>6.7877577142857141E-7</v>
      </c>
      <c r="T296" s="97">
        <v>2.3827542573876389E-3</v>
      </c>
      <c r="U296" s="97">
        <f>R296/'סכום נכסי הקרן'!$C$42</f>
        <v>1.0812637508006719E-3</v>
      </c>
    </row>
    <row r="297" spans="2:21" s="130" customFormat="1">
      <c r="B297" s="89" t="s">
        <v>1017</v>
      </c>
      <c r="C297" s="86" t="s">
        <v>1018</v>
      </c>
      <c r="D297" s="99" t="s">
        <v>29</v>
      </c>
      <c r="E297" s="99" t="s">
        <v>924</v>
      </c>
      <c r="F297" s="86"/>
      <c r="G297" s="99" t="s">
        <v>1019</v>
      </c>
      <c r="H297" s="86" t="s">
        <v>927</v>
      </c>
      <c r="I297" s="86" t="s">
        <v>933</v>
      </c>
      <c r="J297" s="86"/>
      <c r="K297" s="96">
        <v>3.4400000013535719</v>
      </c>
      <c r="L297" s="99" t="s">
        <v>161</v>
      </c>
      <c r="M297" s="100">
        <v>2.9500000000000002E-2</v>
      </c>
      <c r="N297" s="100">
        <v>2.7100000013614414E-2</v>
      </c>
      <c r="O297" s="96">
        <v>351.24632000000003</v>
      </c>
      <c r="P297" s="98">
        <v>101.4504</v>
      </c>
      <c r="Q297" s="86"/>
      <c r="R297" s="96">
        <v>1.2707118370000001</v>
      </c>
      <c r="S297" s="97">
        <v>2.9270526666666666E-7</v>
      </c>
      <c r="T297" s="97">
        <v>6.7272011466581972E-4</v>
      </c>
      <c r="U297" s="97">
        <f>R297/'סכום נכסי הקרן'!$C$42</f>
        <v>3.0527188112974049E-4</v>
      </c>
    </row>
    <row r="298" spans="2:21" s="130" customFormat="1">
      <c r="B298" s="89" t="s">
        <v>1020</v>
      </c>
      <c r="C298" s="86" t="s">
        <v>1021</v>
      </c>
      <c r="D298" s="99" t="s">
        <v>29</v>
      </c>
      <c r="E298" s="99" t="s">
        <v>924</v>
      </c>
      <c r="F298" s="86"/>
      <c r="G298" s="99" t="s">
        <v>926</v>
      </c>
      <c r="H298" s="86" t="s">
        <v>927</v>
      </c>
      <c r="I298" s="86" t="s">
        <v>928</v>
      </c>
      <c r="J298" s="86"/>
      <c r="K298" s="96">
        <v>3.7599999997613311</v>
      </c>
      <c r="L298" s="99" t="s">
        <v>161</v>
      </c>
      <c r="M298" s="100">
        <v>5.8749999999999997E-2</v>
      </c>
      <c r="N298" s="100">
        <v>3.0999999997192131E-2</v>
      </c>
      <c r="O298" s="96">
        <v>712.00959999999986</v>
      </c>
      <c r="P298" s="98">
        <v>112.2136</v>
      </c>
      <c r="Q298" s="86"/>
      <c r="R298" s="96">
        <v>2.8491323180000001</v>
      </c>
      <c r="S298" s="97">
        <v>3.9556088888888884E-7</v>
      </c>
      <c r="T298" s="97">
        <v>1.5083424611736364E-3</v>
      </c>
      <c r="U298" s="97">
        <f>R298/'סכום נכסי הקרן'!$C$42</f>
        <v>6.8446673508354037E-4</v>
      </c>
    </row>
    <row r="299" spans="2:21" s="130" customFormat="1">
      <c r="B299" s="89" t="s">
        <v>1022</v>
      </c>
      <c r="C299" s="86" t="s">
        <v>1023</v>
      </c>
      <c r="D299" s="99" t="s">
        <v>29</v>
      </c>
      <c r="E299" s="99" t="s">
        <v>924</v>
      </c>
      <c r="F299" s="86"/>
      <c r="G299" s="99" t="s">
        <v>926</v>
      </c>
      <c r="H299" s="86" t="s">
        <v>927</v>
      </c>
      <c r="I299" s="86" t="s">
        <v>933</v>
      </c>
      <c r="J299" s="86"/>
      <c r="K299" s="96">
        <v>7.6700000011981864</v>
      </c>
      <c r="L299" s="99" t="s">
        <v>161</v>
      </c>
      <c r="M299" s="100">
        <v>5.2499999999999998E-2</v>
      </c>
      <c r="N299" s="100">
        <v>3.7600000006786191E-2</v>
      </c>
      <c r="O299" s="96">
        <v>704.96</v>
      </c>
      <c r="P299" s="98">
        <v>112.5457</v>
      </c>
      <c r="Q299" s="86"/>
      <c r="R299" s="96">
        <v>2.8292733830000003</v>
      </c>
      <c r="S299" s="97">
        <v>4.6997333333333334E-7</v>
      </c>
      <c r="T299" s="97">
        <v>1.4978290586528248E-3</v>
      </c>
      <c r="U299" s="97">
        <f>R299/'סכום נכסי הקרן'!$C$42</f>
        <v>6.7969588596719329E-4</v>
      </c>
    </row>
    <row r="300" spans="2:21" s="130" customFormat="1">
      <c r="B300" s="89" t="s">
        <v>1024</v>
      </c>
      <c r="C300" s="86" t="s">
        <v>1025</v>
      </c>
      <c r="D300" s="99" t="s">
        <v>29</v>
      </c>
      <c r="E300" s="99" t="s">
        <v>924</v>
      </c>
      <c r="F300" s="86"/>
      <c r="G300" s="99" t="s">
        <v>1026</v>
      </c>
      <c r="H300" s="86" t="s">
        <v>927</v>
      </c>
      <c r="I300" s="86" t="s">
        <v>933</v>
      </c>
      <c r="J300" s="86"/>
      <c r="K300" s="96">
        <v>6.1800000014505017</v>
      </c>
      <c r="L300" s="99" t="s">
        <v>161</v>
      </c>
      <c r="M300" s="100">
        <v>5.5E-2</v>
      </c>
      <c r="N300" s="100">
        <v>4.3200000007252506E-2</v>
      </c>
      <c r="O300" s="96">
        <v>352.48</v>
      </c>
      <c r="P300" s="98">
        <v>109.6973</v>
      </c>
      <c r="Q300" s="86"/>
      <c r="R300" s="96">
        <v>1.378833</v>
      </c>
      <c r="S300" s="97">
        <v>5.0354285714285714E-7</v>
      </c>
      <c r="T300" s="97">
        <v>7.2995990661021601E-4</v>
      </c>
      <c r="U300" s="97">
        <f>R300/'סכום נכסי הקרן'!$C$42</f>
        <v>3.3124657488632761E-4</v>
      </c>
    </row>
    <row r="301" spans="2:21" s="130" customFormat="1">
      <c r="B301" s="89" t="s">
        <v>1027</v>
      </c>
      <c r="C301" s="86" t="s">
        <v>1028</v>
      </c>
      <c r="D301" s="99" t="s">
        <v>29</v>
      </c>
      <c r="E301" s="99" t="s">
        <v>924</v>
      </c>
      <c r="F301" s="86"/>
      <c r="G301" s="99" t="s">
        <v>958</v>
      </c>
      <c r="H301" s="86" t="s">
        <v>927</v>
      </c>
      <c r="I301" s="86" t="s">
        <v>942</v>
      </c>
      <c r="J301" s="86"/>
      <c r="K301" s="96">
        <v>2.3299999996741176</v>
      </c>
      <c r="L301" s="99" t="s">
        <v>161</v>
      </c>
      <c r="M301" s="100">
        <v>5.5960000000000003E-2</v>
      </c>
      <c r="N301" s="100">
        <v>3.1199999996946684E-2</v>
      </c>
      <c r="O301" s="96">
        <v>881.2</v>
      </c>
      <c r="P301" s="98">
        <v>108.3942</v>
      </c>
      <c r="Q301" s="86"/>
      <c r="R301" s="96">
        <v>3.4061347670000002</v>
      </c>
      <c r="S301" s="97">
        <v>6.2942857142857151E-7</v>
      </c>
      <c r="T301" s="97">
        <v>1.8032218669129113E-3</v>
      </c>
      <c r="U301" s="97">
        <f>R301/'סכום נכסי הקרן'!$C$42</f>
        <v>8.1827928050024162E-4</v>
      </c>
    </row>
    <row r="302" spans="2:21" s="130" customFormat="1">
      <c r="B302" s="89" t="s">
        <v>1029</v>
      </c>
      <c r="C302" s="86" t="s">
        <v>1030</v>
      </c>
      <c r="D302" s="99" t="s">
        <v>29</v>
      </c>
      <c r="E302" s="99" t="s">
        <v>924</v>
      </c>
      <c r="F302" s="86"/>
      <c r="G302" s="99" t="s">
        <v>1026</v>
      </c>
      <c r="H302" s="86" t="s">
        <v>927</v>
      </c>
      <c r="I302" s="86" t="s">
        <v>942</v>
      </c>
      <c r="J302" s="86"/>
      <c r="K302" s="96">
        <v>5.4800000000933631</v>
      </c>
      <c r="L302" s="99" t="s">
        <v>161</v>
      </c>
      <c r="M302" s="100">
        <v>5.2499999999999998E-2</v>
      </c>
      <c r="N302" s="100">
        <v>3.9300000000933623E-2</v>
      </c>
      <c r="O302" s="96">
        <v>551.63120000000004</v>
      </c>
      <c r="P302" s="98">
        <v>108.9</v>
      </c>
      <c r="Q302" s="86"/>
      <c r="R302" s="96">
        <v>2.14219026</v>
      </c>
      <c r="S302" s="97">
        <v>4.4130496000000001E-7</v>
      </c>
      <c r="T302" s="97">
        <v>1.1340844048053061E-3</v>
      </c>
      <c r="U302" s="97">
        <f>R302/'סכום נכסי הקרן'!$C$42</f>
        <v>5.146331617968613E-4</v>
      </c>
    </row>
    <row r="303" spans="2:21" s="130" customFormat="1">
      <c r="B303" s="89" t="s">
        <v>1031</v>
      </c>
      <c r="C303" s="86" t="s">
        <v>1032</v>
      </c>
      <c r="D303" s="99" t="s">
        <v>29</v>
      </c>
      <c r="E303" s="99" t="s">
        <v>924</v>
      </c>
      <c r="F303" s="86"/>
      <c r="G303" s="99" t="s">
        <v>958</v>
      </c>
      <c r="H303" s="86" t="s">
        <v>927</v>
      </c>
      <c r="I303" s="86" t="s">
        <v>928</v>
      </c>
      <c r="J303" s="86"/>
      <c r="K303" s="96">
        <v>0.51999999984858924</v>
      </c>
      <c r="L303" s="99" t="s">
        <v>161</v>
      </c>
      <c r="M303" s="100">
        <v>5.2499999999999998E-2</v>
      </c>
      <c r="N303" s="100">
        <v>3.1099999999242945E-2</v>
      </c>
      <c r="O303" s="96">
        <v>1050.4256479999999</v>
      </c>
      <c r="P303" s="98">
        <v>105.7908</v>
      </c>
      <c r="Q303" s="86"/>
      <c r="R303" s="96">
        <v>3.9627319299999999</v>
      </c>
      <c r="S303" s="97">
        <v>1.6160394584615384E-6</v>
      </c>
      <c r="T303" s="97">
        <v>2.0978867125635383E-3</v>
      </c>
      <c r="U303" s="97">
        <f>R303/'סכום נכסי הקרן'!$C$42</f>
        <v>9.5199446126194146E-4</v>
      </c>
    </row>
    <row r="304" spans="2:21" s="130" customFormat="1">
      <c r="B304" s="89" t="s">
        <v>1033</v>
      </c>
      <c r="C304" s="86" t="s">
        <v>1034</v>
      </c>
      <c r="D304" s="99" t="s">
        <v>29</v>
      </c>
      <c r="E304" s="99" t="s">
        <v>924</v>
      </c>
      <c r="F304" s="86"/>
      <c r="G304" s="99" t="s">
        <v>965</v>
      </c>
      <c r="H304" s="86" t="s">
        <v>927</v>
      </c>
      <c r="I304" s="86" t="s">
        <v>928</v>
      </c>
      <c r="J304" s="86"/>
      <c r="K304" s="96">
        <v>5.2400000007214418</v>
      </c>
      <c r="L304" s="99" t="s">
        <v>161</v>
      </c>
      <c r="M304" s="100">
        <v>4.8750000000000002E-2</v>
      </c>
      <c r="N304" s="100">
        <v>3.5100000005082885E-2</v>
      </c>
      <c r="O304" s="96">
        <v>799.318896</v>
      </c>
      <c r="P304" s="98">
        <v>106.98439999999999</v>
      </c>
      <c r="Q304" s="86"/>
      <c r="R304" s="96">
        <v>3.0494517949999995</v>
      </c>
      <c r="S304" s="97">
        <v>1.0657585279999999E-6</v>
      </c>
      <c r="T304" s="97">
        <v>1.6143924227883691E-3</v>
      </c>
      <c r="U304" s="97">
        <f>R304/'סכום נכסי הקרן'!$C$42</f>
        <v>7.3259086660582787E-4</v>
      </c>
    </row>
    <row r="305" spans="2:21" s="130" customFormat="1">
      <c r="B305" s="89" t="s">
        <v>1035</v>
      </c>
      <c r="C305" s="86" t="s">
        <v>1036</v>
      </c>
      <c r="D305" s="99" t="s">
        <v>29</v>
      </c>
      <c r="E305" s="99" t="s">
        <v>924</v>
      </c>
      <c r="F305" s="86"/>
      <c r="G305" s="99" t="s">
        <v>1037</v>
      </c>
      <c r="H305" s="86" t="s">
        <v>927</v>
      </c>
      <c r="I305" s="86" t="s">
        <v>933</v>
      </c>
      <c r="J305" s="86"/>
      <c r="K305" s="96">
        <v>6.1199999995908838</v>
      </c>
      <c r="L305" s="99" t="s">
        <v>161</v>
      </c>
      <c r="M305" s="100">
        <v>3.95E-2</v>
      </c>
      <c r="N305" s="100">
        <v>4.5299999997327547E-2</v>
      </c>
      <c r="O305" s="96">
        <v>881.2</v>
      </c>
      <c r="P305" s="98">
        <v>96.453599999999994</v>
      </c>
      <c r="Q305" s="86"/>
      <c r="R305" s="96">
        <v>3.0309171769999996</v>
      </c>
      <c r="S305" s="97">
        <v>3.9211847210850451E-7</v>
      </c>
      <c r="T305" s="97">
        <v>1.6045801191777536E-3</v>
      </c>
      <c r="U305" s="97">
        <f>R305/'סכום נכסי הקרן'!$C$42</f>
        <v>7.2813816730915712E-4</v>
      </c>
    </row>
    <row r="306" spans="2:21" s="130" customFormat="1">
      <c r="B306" s="89" t="s">
        <v>1038</v>
      </c>
      <c r="C306" s="86" t="s">
        <v>1039</v>
      </c>
      <c r="D306" s="99" t="s">
        <v>29</v>
      </c>
      <c r="E306" s="99" t="s">
        <v>924</v>
      </c>
      <c r="F306" s="86"/>
      <c r="G306" s="99" t="s">
        <v>1012</v>
      </c>
      <c r="H306" s="86" t="s">
        <v>927</v>
      </c>
      <c r="I306" s="86" t="s">
        <v>933</v>
      </c>
      <c r="J306" s="86"/>
      <c r="K306" s="96">
        <v>8.0500000001065768</v>
      </c>
      <c r="L306" s="99" t="s">
        <v>161</v>
      </c>
      <c r="M306" s="100">
        <v>4.2999999999999997E-2</v>
      </c>
      <c r="N306" s="100">
        <v>3.950000000087199E-2</v>
      </c>
      <c r="O306" s="96">
        <v>1409.92</v>
      </c>
      <c r="P306" s="98">
        <v>102.6413</v>
      </c>
      <c r="Q306" s="86"/>
      <c r="R306" s="96">
        <v>5.1605750090000004</v>
      </c>
      <c r="S306" s="97">
        <v>1.4099200000000002E-6</v>
      </c>
      <c r="T306" s="97">
        <v>2.7320298046425166E-3</v>
      </c>
      <c r="U306" s="97">
        <f>R306/'סכום נכסי הקרן'!$C$42</f>
        <v>1.2397605773688542E-3</v>
      </c>
    </row>
    <row r="307" spans="2:21" s="130" customFormat="1">
      <c r="B307" s="89" t="s">
        <v>1040</v>
      </c>
      <c r="C307" s="86" t="s">
        <v>1041</v>
      </c>
      <c r="D307" s="99" t="s">
        <v>29</v>
      </c>
      <c r="E307" s="99" t="s">
        <v>924</v>
      </c>
      <c r="F307" s="86"/>
      <c r="G307" s="99" t="s">
        <v>1012</v>
      </c>
      <c r="H307" s="86" t="s">
        <v>927</v>
      </c>
      <c r="I307" s="86" t="s">
        <v>933</v>
      </c>
      <c r="J307" s="86"/>
      <c r="K307" s="96">
        <v>7.400000005109014</v>
      </c>
      <c r="L307" s="99" t="s">
        <v>161</v>
      </c>
      <c r="M307" s="100">
        <v>5.5500000000000001E-2</v>
      </c>
      <c r="N307" s="100">
        <v>3.9400000027815747E-2</v>
      </c>
      <c r="O307" s="96">
        <v>176.24</v>
      </c>
      <c r="P307" s="98">
        <v>112.1191</v>
      </c>
      <c r="Q307" s="86"/>
      <c r="R307" s="96">
        <v>0.70463686600000008</v>
      </c>
      <c r="S307" s="97">
        <v>3.5248000000000004E-7</v>
      </c>
      <c r="T307" s="97">
        <v>3.7303767816659119E-4</v>
      </c>
      <c r="U307" s="97">
        <f>R307/'סכום נכסי הקרן'!$C$42</f>
        <v>1.6927978109106484E-4</v>
      </c>
    </row>
    <row r="308" spans="2:21" s="130" customFormat="1">
      <c r="B308" s="89" t="s">
        <v>1042</v>
      </c>
      <c r="C308" s="86" t="s">
        <v>1043</v>
      </c>
      <c r="D308" s="99" t="s">
        <v>29</v>
      </c>
      <c r="E308" s="99" t="s">
        <v>924</v>
      </c>
      <c r="F308" s="86"/>
      <c r="G308" s="99" t="s">
        <v>1012</v>
      </c>
      <c r="H308" s="86" t="s">
        <v>927</v>
      </c>
      <c r="I308" s="86" t="s">
        <v>933</v>
      </c>
      <c r="J308" s="86"/>
      <c r="K308" s="96">
        <v>4.1200000003768258</v>
      </c>
      <c r="L308" s="99" t="s">
        <v>161</v>
      </c>
      <c r="M308" s="100">
        <v>4.8750000000000002E-2</v>
      </c>
      <c r="N308" s="100">
        <v>3.1900000011200108E-2</v>
      </c>
      <c r="O308" s="96">
        <v>246.73599999999999</v>
      </c>
      <c r="P308" s="98">
        <v>108.5795</v>
      </c>
      <c r="Q308" s="86"/>
      <c r="R308" s="96">
        <v>0.95534784699999997</v>
      </c>
      <c r="S308" s="97">
        <v>2.4673599999999999E-7</v>
      </c>
      <c r="T308" s="97">
        <v>5.0576511091364289E-4</v>
      </c>
      <c r="U308" s="97">
        <f>R308/'סכום נכסי הקרן'!$C$42</f>
        <v>2.295098116623096E-4</v>
      </c>
    </row>
    <row r="309" spans="2:21" s="130" customFormat="1">
      <c r="B309" s="89" t="s">
        <v>1044</v>
      </c>
      <c r="C309" s="86" t="s">
        <v>1045</v>
      </c>
      <c r="D309" s="99" t="s">
        <v>29</v>
      </c>
      <c r="E309" s="99" t="s">
        <v>924</v>
      </c>
      <c r="F309" s="86"/>
      <c r="G309" s="99" t="s">
        <v>975</v>
      </c>
      <c r="H309" s="86" t="s">
        <v>927</v>
      </c>
      <c r="I309" s="86" t="s">
        <v>933</v>
      </c>
      <c r="J309" s="86"/>
      <c r="K309" s="96">
        <v>4.1700000001984581</v>
      </c>
      <c r="L309" s="99" t="s">
        <v>163</v>
      </c>
      <c r="M309" s="100">
        <v>5.2499999999999998E-2</v>
      </c>
      <c r="N309" s="100">
        <v>1.3800000000092308E-2</v>
      </c>
      <c r="O309" s="96">
        <v>897.59032000000002</v>
      </c>
      <c r="P309" s="98">
        <v>118.8652</v>
      </c>
      <c r="Q309" s="86"/>
      <c r="R309" s="96">
        <v>4.3334137419999994</v>
      </c>
      <c r="S309" s="97">
        <v>8.9759032000000003E-7</v>
      </c>
      <c r="T309" s="97">
        <v>2.2941272006209213E-3</v>
      </c>
      <c r="U309" s="97">
        <f>R309/'סכום נכסי הקרן'!$C$42</f>
        <v>1.0410459131764643E-3</v>
      </c>
    </row>
    <row r="310" spans="2:21" s="130" customFormat="1">
      <c r="B310" s="89" t="s">
        <v>1046</v>
      </c>
      <c r="C310" s="86" t="s">
        <v>1047</v>
      </c>
      <c r="D310" s="99" t="s">
        <v>29</v>
      </c>
      <c r="E310" s="99" t="s">
        <v>924</v>
      </c>
      <c r="F310" s="86"/>
      <c r="G310" s="99" t="s">
        <v>975</v>
      </c>
      <c r="H310" s="86" t="s">
        <v>927</v>
      </c>
      <c r="I310" s="86" t="s">
        <v>933</v>
      </c>
      <c r="J310" s="86"/>
      <c r="K310" s="96">
        <v>3.4499999981964939</v>
      </c>
      <c r="L310" s="99" t="s">
        <v>164</v>
      </c>
      <c r="M310" s="100">
        <v>5.7500000000000002E-2</v>
      </c>
      <c r="N310" s="100">
        <v>2.6299999954139407E-2</v>
      </c>
      <c r="O310" s="96">
        <v>38.314576000000002</v>
      </c>
      <c r="P310" s="98">
        <v>112.0196</v>
      </c>
      <c r="Q310" s="86"/>
      <c r="R310" s="96">
        <v>0.19406640299999997</v>
      </c>
      <c r="S310" s="97">
        <v>6.3857626666666673E-8</v>
      </c>
      <c r="T310" s="97">
        <v>1.0273955831493773E-4</v>
      </c>
      <c r="U310" s="97">
        <f>R310/'סכום נכסי הקרן'!$C$42</f>
        <v>4.6621912366660594E-5</v>
      </c>
    </row>
    <row r="311" spans="2:21" s="130" customFormat="1">
      <c r="B311" s="89" t="s">
        <v>1048</v>
      </c>
      <c r="C311" s="86" t="s">
        <v>1049</v>
      </c>
      <c r="D311" s="99" t="s">
        <v>29</v>
      </c>
      <c r="E311" s="99" t="s">
        <v>924</v>
      </c>
      <c r="F311" s="86"/>
      <c r="G311" s="99" t="s">
        <v>955</v>
      </c>
      <c r="H311" s="86" t="s">
        <v>927</v>
      </c>
      <c r="I311" s="86" t="s">
        <v>933</v>
      </c>
      <c r="J311" s="86"/>
      <c r="K311" s="96">
        <v>2.969999999879501</v>
      </c>
      <c r="L311" s="99" t="s">
        <v>161</v>
      </c>
      <c r="M311" s="100">
        <v>4.7500000000000001E-2</v>
      </c>
      <c r="N311" s="100">
        <v>4.5199999998211948E-2</v>
      </c>
      <c r="O311" s="96">
        <v>1420.3534079999999</v>
      </c>
      <c r="P311" s="98">
        <v>101.5852</v>
      </c>
      <c r="Q311" s="86"/>
      <c r="R311" s="96">
        <v>5.1452714459999997</v>
      </c>
      <c r="S311" s="97">
        <v>1.5781704533333334E-6</v>
      </c>
      <c r="T311" s="97">
        <v>2.7239280349443127E-3</v>
      </c>
      <c r="U311" s="97">
        <f>R311/'סכום נכסי הקרן'!$C$42</f>
        <v>1.2360840967310196E-3</v>
      </c>
    </row>
    <row r="312" spans="2:21" s="130" customFormat="1">
      <c r="B312" s="89" t="s">
        <v>1050</v>
      </c>
      <c r="C312" s="86" t="s">
        <v>1051</v>
      </c>
      <c r="D312" s="99" t="s">
        <v>29</v>
      </c>
      <c r="E312" s="99" t="s">
        <v>924</v>
      </c>
      <c r="F312" s="86"/>
      <c r="G312" s="99" t="s">
        <v>965</v>
      </c>
      <c r="H312" s="86" t="s">
        <v>927</v>
      </c>
      <c r="I312" s="86" t="s">
        <v>928</v>
      </c>
      <c r="J312" s="86"/>
      <c r="K312" s="96">
        <v>6.5099999991676247</v>
      </c>
      <c r="L312" s="99" t="s">
        <v>161</v>
      </c>
      <c r="M312" s="100">
        <v>4.2999999999999997E-2</v>
      </c>
      <c r="N312" s="100">
        <v>3.8299999998894038E-2</v>
      </c>
      <c r="O312" s="96">
        <v>461.74880000000007</v>
      </c>
      <c r="P312" s="98">
        <v>104.3347</v>
      </c>
      <c r="Q312" s="86"/>
      <c r="R312" s="96">
        <v>1.7179715929999999</v>
      </c>
      <c r="S312" s="97">
        <v>3.6939904000000008E-7</v>
      </c>
      <c r="T312" s="97">
        <v>9.0950128375610689E-4</v>
      </c>
      <c r="U312" s="97">
        <f>R312/'סכום נכסי הקרן'!$C$42</f>
        <v>4.1272018143840336E-4</v>
      </c>
    </row>
    <row r="313" spans="2:21" s="130" customFormat="1">
      <c r="B313" s="89" t="s">
        <v>1052</v>
      </c>
      <c r="C313" s="86" t="s">
        <v>1053</v>
      </c>
      <c r="D313" s="99" t="s">
        <v>29</v>
      </c>
      <c r="E313" s="99" t="s">
        <v>924</v>
      </c>
      <c r="F313" s="86"/>
      <c r="G313" s="99" t="s">
        <v>965</v>
      </c>
      <c r="H313" s="86" t="s">
        <v>927</v>
      </c>
      <c r="I313" s="86" t="s">
        <v>942</v>
      </c>
      <c r="J313" s="86"/>
      <c r="K313" s="96">
        <v>4.1199999995245848</v>
      </c>
      <c r="L313" s="99" t="s">
        <v>161</v>
      </c>
      <c r="M313" s="100">
        <v>6.25E-2</v>
      </c>
      <c r="N313" s="100">
        <v>4.7599999993661136E-2</v>
      </c>
      <c r="O313" s="96">
        <v>655.61279999999999</v>
      </c>
      <c r="P313" s="98">
        <v>107.96420000000001</v>
      </c>
      <c r="Q313" s="86"/>
      <c r="R313" s="96">
        <v>2.5241120099999996</v>
      </c>
      <c r="S313" s="97">
        <v>1.3112255999999999E-6</v>
      </c>
      <c r="T313" s="97">
        <v>1.3362753626387856E-3</v>
      </c>
      <c r="U313" s="97">
        <f>R313/'סכום נכסי הקרן'!$C$42</f>
        <v>6.0638486164890442E-4</v>
      </c>
    </row>
    <row r="314" spans="2:21" s="130" customFormat="1">
      <c r="B314" s="89" t="s">
        <v>1054</v>
      </c>
      <c r="C314" s="86" t="s">
        <v>1055</v>
      </c>
      <c r="D314" s="99" t="s">
        <v>29</v>
      </c>
      <c r="E314" s="99" t="s">
        <v>924</v>
      </c>
      <c r="F314" s="86"/>
      <c r="G314" s="99" t="s">
        <v>955</v>
      </c>
      <c r="H314" s="86" t="s">
        <v>927</v>
      </c>
      <c r="I314" s="86" t="s">
        <v>928</v>
      </c>
      <c r="J314" s="86"/>
      <c r="K314" s="96">
        <v>6.2900000001066152</v>
      </c>
      <c r="L314" s="99" t="s">
        <v>161</v>
      </c>
      <c r="M314" s="100">
        <v>5.2999999999999999E-2</v>
      </c>
      <c r="N314" s="100">
        <v>6.0100000001599235E-2</v>
      </c>
      <c r="O314" s="96">
        <v>1090.9256</v>
      </c>
      <c r="P314" s="98">
        <v>96.440799999999996</v>
      </c>
      <c r="Q314" s="86"/>
      <c r="R314" s="96">
        <v>3.7517805400000004</v>
      </c>
      <c r="S314" s="97">
        <v>7.2728373333333338E-7</v>
      </c>
      <c r="T314" s="97">
        <v>1.9862081721284783E-3</v>
      </c>
      <c r="U314" s="97">
        <f>R314/'סכום נכסי הקרן'!$C$42</f>
        <v>9.0131615184737873E-4</v>
      </c>
    </row>
    <row r="315" spans="2:21" s="130" customFormat="1">
      <c r="B315" s="89" t="s">
        <v>1056</v>
      </c>
      <c r="C315" s="86" t="s">
        <v>1057</v>
      </c>
      <c r="D315" s="99" t="s">
        <v>29</v>
      </c>
      <c r="E315" s="99" t="s">
        <v>924</v>
      </c>
      <c r="F315" s="86"/>
      <c r="G315" s="99" t="s">
        <v>955</v>
      </c>
      <c r="H315" s="86" t="s">
        <v>927</v>
      </c>
      <c r="I315" s="86" t="s">
        <v>928</v>
      </c>
      <c r="J315" s="86"/>
      <c r="K315" s="96">
        <v>5.8199999997174352</v>
      </c>
      <c r="L315" s="99" t="s">
        <v>161</v>
      </c>
      <c r="M315" s="100">
        <v>5.8749999999999997E-2</v>
      </c>
      <c r="N315" s="100">
        <v>5.3799999996304908E-2</v>
      </c>
      <c r="O315" s="96">
        <v>246.73599999999999</v>
      </c>
      <c r="P315" s="98">
        <v>104.57810000000001</v>
      </c>
      <c r="Q315" s="86"/>
      <c r="R315" s="96">
        <v>0.92014169300000004</v>
      </c>
      <c r="S315" s="97">
        <v>2.0561333333333332E-7</v>
      </c>
      <c r="T315" s="97">
        <v>4.8712682702723689E-4</v>
      </c>
      <c r="U315" s="97">
        <f>R315/'סכום נכסי הקרן'!$C$42</f>
        <v>2.2105199412572572E-4</v>
      </c>
    </row>
    <row r="316" spans="2:21" s="130" customFormat="1">
      <c r="B316" s="89" t="s">
        <v>1058</v>
      </c>
      <c r="C316" s="86" t="s">
        <v>1059</v>
      </c>
      <c r="D316" s="99" t="s">
        <v>29</v>
      </c>
      <c r="E316" s="99" t="s">
        <v>924</v>
      </c>
      <c r="F316" s="86"/>
      <c r="G316" s="99" t="s">
        <v>975</v>
      </c>
      <c r="H316" s="86" t="s">
        <v>927</v>
      </c>
      <c r="I316" s="86" t="s">
        <v>933</v>
      </c>
      <c r="J316" s="86"/>
      <c r="K316" s="96">
        <v>7.2300000016856494</v>
      </c>
      <c r="L316" s="99" t="s">
        <v>161</v>
      </c>
      <c r="M316" s="100">
        <v>7.0000000000000007E-2</v>
      </c>
      <c r="N316" s="100">
        <v>5.8900000009337775E-2</v>
      </c>
      <c r="O316" s="96">
        <v>211.488</v>
      </c>
      <c r="P316" s="98">
        <v>109.3402</v>
      </c>
      <c r="Q316" s="86"/>
      <c r="R316" s="96">
        <v>0.82460700700000011</v>
      </c>
      <c r="S316" s="97">
        <v>1.05744E-7</v>
      </c>
      <c r="T316" s="97">
        <v>4.3655036818806187E-4</v>
      </c>
      <c r="U316" s="97">
        <f>R316/'סכום נכסי הקרן'!$C$42</f>
        <v>1.981010366708775E-4</v>
      </c>
    </row>
    <row r="317" spans="2:21" s="130" customFormat="1">
      <c r="B317" s="89" t="s">
        <v>1060</v>
      </c>
      <c r="C317" s="86" t="s">
        <v>1061</v>
      </c>
      <c r="D317" s="99" t="s">
        <v>29</v>
      </c>
      <c r="E317" s="99" t="s">
        <v>924</v>
      </c>
      <c r="F317" s="86"/>
      <c r="G317" s="99" t="s">
        <v>958</v>
      </c>
      <c r="H317" s="86" t="s">
        <v>927</v>
      </c>
      <c r="I317" s="86" t="s">
        <v>933</v>
      </c>
      <c r="J317" s="86"/>
      <c r="K317" s="96">
        <v>7.5999999999051484</v>
      </c>
      <c r="L317" s="99" t="s">
        <v>163</v>
      </c>
      <c r="M317" s="100">
        <v>4.6249999999999999E-2</v>
      </c>
      <c r="N317" s="100">
        <v>3.6999999999288609E-2</v>
      </c>
      <c r="O317" s="96">
        <v>972.84479999999996</v>
      </c>
      <c r="P317" s="98">
        <v>106.7259</v>
      </c>
      <c r="Q317" s="86"/>
      <c r="R317" s="96">
        <v>4.2170677489999999</v>
      </c>
      <c r="S317" s="97">
        <v>6.4856319999999994E-7</v>
      </c>
      <c r="T317" s="97">
        <v>2.2325331495757603E-3</v>
      </c>
      <c r="U317" s="97">
        <f>R317/'סכום נכסי הקרן'!$C$42</f>
        <v>1.0130953117018851E-3</v>
      </c>
    </row>
    <row r="318" spans="2:21" s="130" customFormat="1">
      <c r="B318" s="89" t="s">
        <v>1062</v>
      </c>
      <c r="C318" s="86" t="s">
        <v>1063</v>
      </c>
      <c r="D318" s="99" t="s">
        <v>29</v>
      </c>
      <c r="E318" s="99" t="s">
        <v>924</v>
      </c>
      <c r="F318" s="86"/>
      <c r="G318" s="99" t="s">
        <v>947</v>
      </c>
      <c r="H318" s="86" t="s">
        <v>1064</v>
      </c>
      <c r="I318" s="86" t="s">
        <v>933</v>
      </c>
      <c r="J318" s="86"/>
      <c r="K318" s="96">
        <v>7.9899999999877878</v>
      </c>
      <c r="L318" s="99" t="s">
        <v>163</v>
      </c>
      <c r="M318" s="100">
        <v>5.6250000000000001E-2</v>
      </c>
      <c r="N318" s="100">
        <v>4.2799999999348623E-2</v>
      </c>
      <c r="O318" s="96">
        <v>539.2944</v>
      </c>
      <c r="P318" s="98">
        <v>112.1407</v>
      </c>
      <c r="Q318" s="86"/>
      <c r="R318" s="96">
        <v>2.4563288969999997</v>
      </c>
      <c r="S318" s="97">
        <v>1.0785888E-6</v>
      </c>
      <c r="T318" s="97">
        <v>1.3003907015991746E-3</v>
      </c>
      <c r="U318" s="97">
        <f>R318/'סכום נכסי הקרן'!$C$42</f>
        <v>5.9010085624985832E-4</v>
      </c>
    </row>
    <row r="319" spans="2:21" s="130" customFormat="1">
      <c r="B319" s="89" t="s">
        <v>1065</v>
      </c>
      <c r="C319" s="86" t="s">
        <v>1066</v>
      </c>
      <c r="D319" s="99" t="s">
        <v>29</v>
      </c>
      <c r="E319" s="99" t="s">
        <v>924</v>
      </c>
      <c r="F319" s="86"/>
      <c r="G319" s="99" t="s">
        <v>965</v>
      </c>
      <c r="H319" s="86" t="s">
        <v>1064</v>
      </c>
      <c r="I319" s="86" t="s">
        <v>942</v>
      </c>
      <c r="J319" s="86"/>
      <c r="K319" s="96">
        <v>6.8100000008433437</v>
      </c>
      <c r="L319" s="99" t="s">
        <v>161</v>
      </c>
      <c r="M319" s="100">
        <v>7.0000000000000007E-2</v>
      </c>
      <c r="N319" s="100">
        <v>5.9600000007572887E-2</v>
      </c>
      <c r="O319" s="96">
        <v>743.7328</v>
      </c>
      <c r="P319" s="98">
        <v>109.5376</v>
      </c>
      <c r="Q319" s="86"/>
      <c r="R319" s="96">
        <v>2.9051015549999999</v>
      </c>
      <c r="S319" s="97">
        <v>9.916437333333334E-7</v>
      </c>
      <c r="T319" s="97">
        <v>1.5379728072804999E-3</v>
      </c>
      <c r="U319" s="97">
        <f>R319/'סכום נכסי הקרן'!$C$42</f>
        <v>6.9791261145526269E-4</v>
      </c>
    </row>
    <row r="320" spans="2:21" s="130" customFormat="1">
      <c r="B320" s="89" t="s">
        <v>1067</v>
      </c>
      <c r="C320" s="86" t="s">
        <v>1068</v>
      </c>
      <c r="D320" s="99" t="s">
        <v>29</v>
      </c>
      <c r="E320" s="99" t="s">
        <v>924</v>
      </c>
      <c r="F320" s="86"/>
      <c r="G320" s="99" t="s">
        <v>926</v>
      </c>
      <c r="H320" s="86" t="s">
        <v>1064</v>
      </c>
      <c r="I320" s="86" t="s">
        <v>942</v>
      </c>
      <c r="J320" s="86"/>
      <c r="K320" s="96">
        <v>0.69000000022049945</v>
      </c>
      <c r="L320" s="99" t="s">
        <v>161</v>
      </c>
      <c r="M320" s="100">
        <v>0.05</v>
      </c>
      <c r="N320" s="100">
        <v>3.6699999998346257E-2</v>
      </c>
      <c r="O320" s="96">
        <v>597.03062399999999</v>
      </c>
      <c r="P320" s="98">
        <v>102.2482</v>
      </c>
      <c r="Q320" s="86"/>
      <c r="R320" s="96">
        <v>2.1768761080000001</v>
      </c>
      <c r="S320" s="97">
        <v>3.733775009380863E-7</v>
      </c>
      <c r="T320" s="97">
        <v>1.1524472365382107E-3</v>
      </c>
      <c r="U320" s="97">
        <f>R320/'סכום נכסי הקרן'!$C$42</f>
        <v>5.2296598262942609E-4</v>
      </c>
    </row>
    <row r="321" spans="2:21" s="130" customFormat="1">
      <c r="B321" s="89" t="s">
        <v>1069</v>
      </c>
      <c r="C321" s="86" t="s">
        <v>1070</v>
      </c>
      <c r="D321" s="99" t="s">
        <v>29</v>
      </c>
      <c r="E321" s="99" t="s">
        <v>924</v>
      </c>
      <c r="F321" s="86"/>
      <c r="G321" s="99" t="s">
        <v>940</v>
      </c>
      <c r="H321" s="86" t="s">
        <v>1064</v>
      </c>
      <c r="I321" s="86" t="s">
        <v>942</v>
      </c>
      <c r="J321" s="86"/>
      <c r="K321" s="96">
        <v>6.9200000002076774</v>
      </c>
      <c r="L321" s="99" t="s">
        <v>161</v>
      </c>
      <c r="M321" s="100">
        <v>4.4999999999999998E-2</v>
      </c>
      <c r="N321" s="100">
        <v>3.9800000000999931E-2</v>
      </c>
      <c r="O321" s="96">
        <v>1409.92</v>
      </c>
      <c r="P321" s="98">
        <v>103.43300000000001</v>
      </c>
      <c r="Q321" s="86"/>
      <c r="R321" s="96">
        <v>5.2003782259999998</v>
      </c>
      <c r="S321" s="97">
        <v>1.8798933333333334E-6</v>
      </c>
      <c r="T321" s="97">
        <v>2.753101792739774E-3</v>
      </c>
      <c r="U321" s="97">
        <f>R321/'סכום נכסי הקרן'!$C$42</f>
        <v>1.2493227791008311E-3</v>
      </c>
    </row>
    <row r="322" spans="2:21" s="130" customFormat="1">
      <c r="B322" s="89" t="s">
        <v>1071</v>
      </c>
      <c r="C322" s="86" t="s">
        <v>1072</v>
      </c>
      <c r="D322" s="99" t="s">
        <v>29</v>
      </c>
      <c r="E322" s="99" t="s">
        <v>924</v>
      </c>
      <c r="F322" s="86"/>
      <c r="G322" s="99" t="s">
        <v>955</v>
      </c>
      <c r="H322" s="86" t="s">
        <v>1064</v>
      </c>
      <c r="I322" s="86" t="s">
        <v>942</v>
      </c>
      <c r="J322" s="86"/>
      <c r="K322" s="96">
        <v>6.4000000005580855</v>
      </c>
      <c r="L322" s="99" t="s">
        <v>161</v>
      </c>
      <c r="M322" s="100">
        <v>5.5E-2</v>
      </c>
      <c r="N322" s="100">
        <v>6.1000000003720564E-2</v>
      </c>
      <c r="O322" s="96">
        <v>306.6576</v>
      </c>
      <c r="P322" s="98">
        <v>98.314099999999996</v>
      </c>
      <c r="Q322" s="86"/>
      <c r="R322" s="96">
        <v>1.075105116</v>
      </c>
      <c r="S322" s="97">
        <v>3.066576E-7</v>
      </c>
      <c r="T322" s="97">
        <v>5.6916510561578202E-4</v>
      </c>
      <c r="U322" s="97">
        <f>R322/'סכום נכסי הקרן'!$C$42</f>
        <v>2.5827992753130213E-4</v>
      </c>
    </row>
    <row r="323" spans="2:21" s="130" customFormat="1">
      <c r="B323" s="89" t="s">
        <v>1073</v>
      </c>
      <c r="C323" s="86" t="s">
        <v>1074</v>
      </c>
      <c r="D323" s="99" t="s">
        <v>29</v>
      </c>
      <c r="E323" s="99" t="s">
        <v>924</v>
      </c>
      <c r="F323" s="86"/>
      <c r="G323" s="99" t="s">
        <v>955</v>
      </c>
      <c r="H323" s="86" t="s">
        <v>1064</v>
      </c>
      <c r="I323" s="86" t="s">
        <v>942</v>
      </c>
      <c r="J323" s="86"/>
      <c r="K323" s="96">
        <v>6.0099999999092892</v>
      </c>
      <c r="L323" s="99" t="s">
        <v>161</v>
      </c>
      <c r="M323" s="100">
        <v>0.06</v>
      </c>
      <c r="N323" s="100">
        <v>5.8899999997719978E-2</v>
      </c>
      <c r="O323" s="96">
        <v>1110.6644799999999</v>
      </c>
      <c r="P323" s="98">
        <v>102.9867</v>
      </c>
      <c r="Q323" s="86"/>
      <c r="R323" s="96">
        <v>4.0789203370000005</v>
      </c>
      <c r="S323" s="97">
        <v>1.4808859733333332E-6</v>
      </c>
      <c r="T323" s="97">
        <v>2.1593973369269746E-3</v>
      </c>
      <c r="U323" s="97">
        <f>R323/'סכום נכסי הקרן'!$C$42</f>
        <v>9.7990720476332904E-4</v>
      </c>
    </row>
    <row r="324" spans="2:21" s="130" customFormat="1">
      <c r="B324" s="89" t="s">
        <v>1075</v>
      </c>
      <c r="C324" s="86" t="s">
        <v>1076</v>
      </c>
      <c r="D324" s="99" t="s">
        <v>29</v>
      </c>
      <c r="E324" s="99" t="s">
        <v>924</v>
      </c>
      <c r="F324" s="86"/>
      <c r="G324" s="99" t="s">
        <v>1026</v>
      </c>
      <c r="H324" s="86" t="s">
        <v>1064</v>
      </c>
      <c r="I324" s="86" t="s">
        <v>942</v>
      </c>
      <c r="J324" s="86"/>
      <c r="K324" s="96">
        <v>4.3400000003859676</v>
      </c>
      <c r="L324" s="99" t="s">
        <v>161</v>
      </c>
      <c r="M324" s="100">
        <v>5.2499999999999998E-2</v>
      </c>
      <c r="N324" s="100">
        <v>3.8000000000897594E-2</v>
      </c>
      <c r="O324" s="96">
        <v>585.29304000000002</v>
      </c>
      <c r="P324" s="98">
        <v>106.756</v>
      </c>
      <c r="Q324" s="86"/>
      <c r="R324" s="96">
        <v>2.2281631710000003</v>
      </c>
      <c r="S324" s="97">
        <v>9.7548840000000008E-7</v>
      </c>
      <c r="T324" s="97">
        <v>1.1795988203179668E-3</v>
      </c>
      <c r="U324" s="97">
        <f>R324/'סכום נכסי הקרן'!$C$42</f>
        <v>5.3528702800238227E-4</v>
      </c>
    </row>
    <row r="325" spans="2:21" s="130" customFormat="1">
      <c r="B325" s="89" t="s">
        <v>1077</v>
      </c>
      <c r="C325" s="86" t="s">
        <v>1078</v>
      </c>
      <c r="D325" s="99" t="s">
        <v>29</v>
      </c>
      <c r="E325" s="99" t="s">
        <v>924</v>
      </c>
      <c r="F325" s="86"/>
      <c r="G325" s="99" t="s">
        <v>1079</v>
      </c>
      <c r="H325" s="86" t="s">
        <v>1064</v>
      </c>
      <c r="I325" s="86" t="s">
        <v>933</v>
      </c>
      <c r="J325" s="86"/>
      <c r="K325" s="96">
        <v>7.1000000002314616</v>
      </c>
      <c r="L325" s="99" t="s">
        <v>161</v>
      </c>
      <c r="M325" s="100">
        <v>4.8750000000000002E-2</v>
      </c>
      <c r="N325" s="100">
        <v>4.4200000000462925E-2</v>
      </c>
      <c r="O325" s="96">
        <v>704.96</v>
      </c>
      <c r="P325" s="98">
        <v>103.1164</v>
      </c>
      <c r="Q325" s="86"/>
      <c r="R325" s="96">
        <v>2.5922305639999998</v>
      </c>
      <c r="S325" s="97">
        <v>7.0496000000000009E-7</v>
      </c>
      <c r="T325" s="97">
        <v>1.3723376075344786E-3</v>
      </c>
      <c r="U325" s="97">
        <f>R325/'סכום נכסי הקרן'!$C$42</f>
        <v>6.2274945235619777E-4</v>
      </c>
    </row>
    <row r="326" spans="2:21" s="130" customFormat="1">
      <c r="B326" s="89" t="s">
        <v>1080</v>
      </c>
      <c r="C326" s="86" t="s">
        <v>1081</v>
      </c>
      <c r="D326" s="99" t="s">
        <v>29</v>
      </c>
      <c r="E326" s="99" t="s">
        <v>924</v>
      </c>
      <c r="F326" s="86"/>
      <c r="G326" s="99" t="s">
        <v>1026</v>
      </c>
      <c r="H326" s="86" t="s">
        <v>1064</v>
      </c>
      <c r="I326" s="86" t="s">
        <v>928</v>
      </c>
      <c r="J326" s="86"/>
      <c r="K326" s="96">
        <v>4.7000000006835787</v>
      </c>
      <c r="L326" s="99" t="s">
        <v>163</v>
      </c>
      <c r="M326" s="100">
        <v>0.03</v>
      </c>
      <c r="N326" s="100">
        <v>2.2700000002392525E-2</v>
      </c>
      <c r="O326" s="96">
        <v>694.38559999999995</v>
      </c>
      <c r="P326" s="98">
        <v>103.7393</v>
      </c>
      <c r="Q326" s="86"/>
      <c r="R326" s="96">
        <v>2.92577759</v>
      </c>
      <c r="S326" s="97">
        <v>1.3887711999999999E-6</v>
      </c>
      <c r="T326" s="97">
        <v>1.5489187859288711E-3</v>
      </c>
      <c r="U326" s="97">
        <f>R326/'סכום נכסי הקרן'!$C$42</f>
        <v>7.0287975814813987E-4</v>
      </c>
    </row>
    <row r="327" spans="2:21" s="130" customFormat="1">
      <c r="B327" s="89" t="s">
        <v>1082</v>
      </c>
      <c r="C327" s="86" t="s">
        <v>1083</v>
      </c>
      <c r="D327" s="99" t="s">
        <v>29</v>
      </c>
      <c r="E327" s="99" t="s">
        <v>924</v>
      </c>
      <c r="F327" s="86"/>
      <c r="G327" s="99" t="s">
        <v>1084</v>
      </c>
      <c r="H327" s="86" t="s">
        <v>1064</v>
      </c>
      <c r="I327" s="86" t="s">
        <v>928</v>
      </c>
      <c r="J327" s="86"/>
      <c r="K327" s="96">
        <v>2.1700000001812412</v>
      </c>
      <c r="L327" s="99" t="s">
        <v>161</v>
      </c>
      <c r="M327" s="100">
        <v>4.1250000000000002E-2</v>
      </c>
      <c r="N327" s="100">
        <v>2.8000000000755171E-2</v>
      </c>
      <c r="O327" s="96">
        <v>711.12840000000006</v>
      </c>
      <c r="P327" s="98">
        <v>104.4371</v>
      </c>
      <c r="Q327" s="86"/>
      <c r="R327" s="96">
        <v>2.6484031559999996</v>
      </c>
      <c r="S327" s="97">
        <v>1.1852140000000001E-6</v>
      </c>
      <c r="T327" s="97">
        <v>1.4020756106214178E-3</v>
      </c>
      <c r="U327" s="97">
        <f>R327/'סכום נכסי הקרן'!$C$42</f>
        <v>6.362441821040984E-4</v>
      </c>
    </row>
    <row r="328" spans="2:21" s="130" customFormat="1">
      <c r="B328" s="89" t="s">
        <v>1085</v>
      </c>
      <c r="C328" s="86" t="s">
        <v>1086</v>
      </c>
      <c r="D328" s="99" t="s">
        <v>29</v>
      </c>
      <c r="E328" s="99" t="s">
        <v>924</v>
      </c>
      <c r="F328" s="86"/>
      <c r="G328" s="99" t="s">
        <v>989</v>
      </c>
      <c r="H328" s="86" t="s">
        <v>1064</v>
      </c>
      <c r="I328" s="86" t="s">
        <v>928</v>
      </c>
      <c r="J328" s="86"/>
      <c r="K328" s="96">
        <v>6.8000000016695505</v>
      </c>
      <c r="L328" s="99" t="s">
        <v>161</v>
      </c>
      <c r="M328" s="100">
        <v>4.3749999999999997E-2</v>
      </c>
      <c r="N328" s="100">
        <v>3.9900000010164617E-2</v>
      </c>
      <c r="O328" s="96">
        <v>557.97583999999995</v>
      </c>
      <c r="P328" s="98">
        <v>102.34869999999999</v>
      </c>
      <c r="Q328" s="86"/>
      <c r="R328" s="96">
        <v>2.0364759069999998</v>
      </c>
      <c r="S328" s="97">
        <v>1.1159516799999998E-6</v>
      </c>
      <c r="T328" s="97">
        <v>1.0781187880531398E-3</v>
      </c>
      <c r="U328" s="97">
        <f>R328/'סכום נכסי הקרן'!$C$42</f>
        <v>4.8923667262988147E-4</v>
      </c>
    </row>
    <row r="329" spans="2:21" s="130" customFormat="1">
      <c r="B329" s="89" t="s">
        <v>1087</v>
      </c>
      <c r="C329" s="86" t="s">
        <v>1088</v>
      </c>
      <c r="D329" s="99" t="s">
        <v>29</v>
      </c>
      <c r="E329" s="99" t="s">
        <v>924</v>
      </c>
      <c r="F329" s="86"/>
      <c r="G329" s="99" t="s">
        <v>926</v>
      </c>
      <c r="H329" s="86" t="s">
        <v>1064</v>
      </c>
      <c r="I329" s="86" t="s">
        <v>933</v>
      </c>
      <c r="J329" s="86"/>
      <c r="K329" s="96">
        <v>4.2900000013619666</v>
      </c>
      <c r="L329" s="99" t="s">
        <v>163</v>
      </c>
      <c r="M329" s="100">
        <v>3.7499999999999999E-2</v>
      </c>
      <c r="N329" s="100">
        <v>3.8300000006392908E-2</v>
      </c>
      <c r="O329" s="96">
        <v>176.24</v>
      </c>
      <c r="P329" s="98">
        <v>100.5213</v>
      </c>
      <c r="Q329" s="86"/>
      <c r="R329" s="96">
        <v>0.71954823800000001</v>
      </c>
      <c r="S329" s="97">
        <v>1.40992E-7</v>
      </c>
      <c r="T329" s="97">
        <v>3.8093182032343693E-4</v>
      </c>
      <c r="U329" s="97">
        <f>R329/'סכום נכסי הקרן'!$C$42</f>
        <v>1.7286204297619224E-4</v>
      </c>
    </row>
    <row r="330" spans="2:21" s="130" customFormat="1">
      <c r="B330" s="89" t="s">
        <v>1089</v>
      </c>
      <c r="C330" s="86" t="s">
        <v>1090</v>
      </c>
      <c r="D330" s="99" t="s">
        <v>29</v>
      </c>
      <c r="E330" s="99" t="s">
        <v>924</v>
      </c>
      <c r="F330" s="86"/>
      <c r="G330" s="99" t="s">
        <v>926</v>
      </c>
      <c r="H330" s="86" t="s">
        <v>1064</v>
      </c>
      <c r="I330" s="86" t="s">
        <v>933</v>
      </c>
      <c r="J330" s="86"/>
      <c r="K330" s="96">
        <v>2.3899999997113484</v>
      </c>
      <c r="L330" s="99" t="s">
        <v>161</v>
      </c>
      <c r="M330" s="100">
        <v>4.8750000000000002E-2</v>
      </c>
      <c r="N330" s="100">
        <v>5.0299999991680042E-2</v>
      </c>
      <c r="O330" s="96">
        <v>814.22880000000009</v>
      </c>
      <c r="P330" s="98">
        <v>101.41849999999999</v>
      </c>
      <c r="Q330" s="86"/>
      <c r="R330" s="96">
        <v>2.944726615</v>
      </c>
      <c r="S330" s="97">
        <v>3.8827250596670097E-7</v>
      </c>
      <c r="T330" s="97">
        <v>1.5589504783233485E-3</v>
      </c>
      <c r="U330" s="97">
        <f>R330/'סכום נכסי הקרן'!$C$42</f>
        <v>7.0743201330063861E-4</v>
      </c>
    </row>
    <row r="331" spans="2:21" s="130" customFormat="1">
      <c r="B331" s="89" t="s">
        <v>1091</v>
      </c>
      <c r="C331" s="86" t="s">
        <v>1092</v>
      </c>
      <c r="D331" s="99" t="s">
        <v>29</v>
      </c>
      <c r="E331" s="99" t="s">
        <v>924</v>
      </c>
      <c r="F331" s="86"/>
      <c r="G331" s="99" t="s">
        <v>926</v>
      </c>
      <c r="H331" s="86" t="s">
        <v>1064</v>
      </c>
      <c r="I331" s="86" t="s">
        <v>933</v>
      </c>
      <c r="J331" s="86"/>
      <c r="K331" s="96">
        <v>5.1700000003859792</v>
      </c>
      <c r="L331" s="99" t="s">
        <v>163</v>
      </c>
      <c r="M331" s="100">
        <v>4.4999999999999998E-2</v>
      </c>
      <c r="N331" s="100">
        <v>1.9100000002126825E-2</v>
      </c>
      <c r="O331" s="96">
        <v>817.26012800000001</v>
      </c>
      <c r="P331" s="98">
        <v>114.7349</v>
      </c>
      <c r="Q331" s="86"/>
      <c r="R331" s="96">
        <v>3.8084922090000002</v>
      </c>
      <c r="S331" s="97">
        <v>8.1726012799999999E-7</v>
      </c>
      <c r="T331" s="97">
        <v>2.0162315648141406E-3</v>
      </c>
      <c r="U331" s="97">
        <f>R331/'סכום נכסי הקרן'!$C$42</f>
        <v>9.1494038778627568E-4</v>
      </c>
    </row>
    <row r="332" spans="2:21" s="130" customFormat="1">
      <c r="B332" s="89" t="s">
        <v>1093</v>
      </c>
      <c r="C332" s="86" t="s">
        <v>1094</v>
      </c>
      <c r="D332" s="99" t="s">
        <v>29</v>
      </c>
      <c r="E332" s="99" t="s">
        <v>924</v>
      </c>
      <c r="F332" s="86"/>
      <c r="G332" s="99" t="s">
        <v>1026</v>
      </c>
      <c r="H332" s="86" t="s">
        <v>1064</v>
      </c>
      <c r="I332" s="86" t="s">
        <v>928</v>
      </c>
      <c r="J332" s="86"/>
      <c r="K332" s="96">
        <v>4.3000000002334726</v>
      </c>
      <c r="L332" s="99" t="s">
        <v>163</v>
      </c>
      <c r="M332" s="100">
        <v>4.2500000000000003E-2</v>
      </c>
      <c r="N332" s="100">
        <v>2.0300000000233475E-2</v>
      </c>
      <c r="O332" s="96">
        <v>666.18719999999996</v>
      </c>
      <c r="P332" s="98">
        <v>110.80719999999999</v>
      </c>
      <c r="Q332" s="86"/>
      <c r="R332" s="96">
        <v>2.9982061310000003</v>
      </c>
      <c r="S332" s="97">
        <v>2.2206239999999998E-6</v>
      </c>
      <c r="T332" s="97">
        <v>1.5872627558108469E-3</v>
      </c>
      <c r="U332" s="97">
        <f>R332/'סכום נכסי הקרן'!$C$42</f>
        <v>7.2027976680057572E-4</v>
      </c>
    </row>
    <row r="333" spans="2:21" s="130" customFormat="1">
      <c r="B333" s="89" t="s">
        <v>1095</v>
      </c>
      <c r="C333" s="86" t="s">
        <v>1096</v>
      </c>
      <c r="D333" s="99" t="s">
        <v>29</v>
      </c>
      <c r="E333" s="99" t="s">
        <v>924</v>
      </c>
      <c r="F333" s="86"/>
      <c r="G333" s="99" t="s">
        <v>1026</v>
      </c>
      <c r="H333" s="86" t="s">
        <v>1064</v>
      </c>
      <c r="I333" s="86" t="s">
        <v>942</v>
      </c>
      <c r="J333" s="86"/>
      <c r="K333" s="96">
        <v>3.3299999996123697</v>
      </c>
      <c r="L333" s="99" t="s">
        <v>163</v>
      </c>
      <c r="M333" s="100">
        <v>3.7499999999999999E-2</v>
      </c>
      <c r="N333" s="100">
        <v>1.3499999997846497E-2</v>
      </c>
      <c r="O333" s="96">
        <v>521.67039999999997</v>
      </c>
      <c r="P333" s="98">
        <v>109.5801</v>
      </c>
      <c r="Q333" s="86"/>
      <c r="R333" s="96">
        <v>2.3218017300000002</v>
      </c>
      <c r="S333" s="97">
        <v>6.9556053333333334E-7</v>
      </c>
      <c r="T333" s="97">
        <v>1.2291714616623176E-3</v>
      </c>
      <c r="U333" s="97">
        <f>R333/'סכום נכסי הקרן'!$C$42</f>
        <v>5.5778246577188834E-4</v>
      </c>
    </row>
    <row r="334" spans="2:21" s="130" customFormat="1">
      <c r="B334" s="89" t="s">
        <v>1097</v>
      </c>
      <c r="C334" s="86" t="s">
        <v>1098</v>
      </c>
      <c r="D334" s="99" t="s">
        <v>29</v>
      </c>
      <c r="E334" s="99" t="s">
        <v>924</v>
      </c>
      <c r="F334" s="86"/>
      <c r="G334" s="99" t="s">
        <v>975</v>
      </c>
      <c r="H334" s="86" t="s">
        <v>1064</v>
      </c>
      <c r="I334" s="86" t="s">
        <v>942</v>
      </c>
      <c r="J334" s="86"/>
      <c r="K334" s="96">
        <v>4.4599999999329194</v>
      </c>
      <c r="L334" s="99" t="s">
        <v>161</v>
      </c>
      <c r="M334" s="100">
        <v>6.25E-2</v>
      </c>
      <c r="N334" s="100">
        <v>5.4199999999776392E-2</v>
      </c>
      <c r="O334" s="96">
        <v>1163.184</v>
      </c>
      <c r="P334" s="98">
        <v>107.8184</v>
      </c>
      <c r="Q334" s="86"/>
      <c r="R334" s="96">
        <v>4.4722153550000003</v>
      </c>
      <c r="S334" s="97">
        <v>8.9475692307692309E-7</v>
      </c>
      <c r="T334" s="97">
        <v>2.3676093499913147E-3</v>
      </c>
      <c r="U334" s="97">
        <f>R334/'סכום נכסי הקרן'!$C$42</f>
        <v>1.0743911833396734E-3</v>
      </c>
    </row>
    <row r="335" spans="2:21" s="130" customFormat="1">
      <c r="B335" s="89" t="s">
        <v>1099</v>
      </c>
      <c r="C335" s="86" t="s">
        <v>1100</v>
      </c>
      <c r="D335" s="99" t="s">
        <v>29</v>
      </c>
      <c r="E335" s="99" t="s">
        <v>924</v>
      </c>
      <c r="F335" s="86"/>
      <c r="G335" s="99" t="s">
        <v>1079</v>
      </c>
      <c r="H335" s="86" t="s">
        <v>1101</v>
      </c>
      <c r="I335" s="86" t="s">
        <v>933</v>
      </c>
      <c r="J335" s="86"/>
      <c r="K335" s="96">
        <v>4.4500000002713609</v>
      </c>
      <c r="L335" s="99" t="s">
        <v>163</v>
      </c>
      <c r="M335" s="100">
        <v>4.3749999999999997E-2</v>
      </c>
      <c r="N335" s="100">
        <v>2.2300000000838757E-2</v>
      </c>
      <c r="O335" s="96">
        <v>905.87360000000001</v>
      </c>
      <c r="P335" s="98">
        <v>110.1742</v>
      </c>
      <c r="Q335" s="86"/>
      <c r="R335" s="96">
        <v>4.0536339420000003</v>
      </c>
      <c r="S335" s="97">
        <v>1.8117472000000001E-6</v>
      </c>
      <c r="T335" s="97">
        <v>2.1460106145808249E-3</v>
      </c>
      <c r="U335" s="97">
        <f>R335/'סכום נכסי הקרן'!$C$42</f>
        <v>9.7383247944490923E-4</v>
      </c>
    </row>
    <row r="336" spans="2:21" s="130" customFormat="1">
      <c r="B336" s="89" t="s">
        <v>1102</v>
      </c>
      <c r="C336" s="86" t="s">
        <v>1103</v>
      </c>
      <c r="D336" s="99" t="s">
        <v>29</v>
      </c>
      <c r="E336" s="99" t="s">
        <v>924</v>
      </c>
      <c r="F336" s="86"/>
      <c r="G336" s="99" t="s">
        <v>926</v>
      </c>
      <c r="H336" s="86" t="s">
        <v>1101</v>
      </c>
      <c r="I336" s="86" t="s">
        <v>928</v>
      </c>
      <c r="J336" s="86"/>
      <c r="K336" s="96">
        <v>4.3500000003974115</v>
      </c>
      <c r="L336" s="99" t="s">
        <v>161</v>
      </c>
      <c r="M336" s="100">
        <v>7.0000000000000007E-2</v>
      </c>
      <c r="N336" s="100">
        <v>3.4100000001902761E-2</v>
      </c>
      <c r="O336" s="96">
        <v>1018.2442240000001</v>
      </c>
      <c r="P336" s="98">
        <v>114.343</v>
      </c>
      <c r="Q336" s="86"/>
      <c r="R336" s="96">
        <v>4.1518616810000006</v>
      </c>
      <c r="S336" s="97">
        <v>8.1464099909594953E-7</v>
      </c>
      <c r="T336" s="97">
        <v>2.1980127868431458E-3</v>
      </c>
      <c r="U336" s="97">
        <f>R336/'סכום נכסי הקרן'!$C$42</f>
        <v>9.9743040762227241E-4</v>
      </c>
    </row>
    <row r="337" spans="2:21" s="130" customFormat="1">
      <c r="B337" s="89" t="s">
        <v>1104</v>
      </c>
      <c r="C337" s="86" t="s">
        <v>1105</v>
      </c>
      <c r="D337" s="99" t="s">
        <v>29</v>
      </c>
      <c r="E337" s="99" t="s">
        <v>924</v>
      </c>
      <c r="F337" s="86"/>
      <c r="G337" s="99" t="s">
        <v>926</v>
      </c>
      <c r="H337" s="86" t="s">
        <v>1101</v>
      </c>
      <c r="I337" s="86" t="s">
        <v>928</v>
      </c>
      <c r="J337" s="86"/>
      <c r="K337" s="96">
        <v>6.3800000011075193</v>
      </c>
      <c r="L337" s="99" t="s">
        <v>161</v>
      </c>
      <c r="M337" s="100">
        <v>5.1249999999999997E-2</v>
      </c>
      <c r="N337" s="100">
        <v>3.750000000542901E-2</v>
      </c>
      <c r="O337" s="96">
        <v>475.84800000000001</v>
      </c>
      <c r="P337" s="98">
        <v>108.55</v>
      </c>
      <c r="Q337" s="86"/>
      <c r="R337" s="96">
        <v>1.8419566919999999</v>
      </c>
      <c r="S337" s="97">
        <v>3.1723199999999999E-7</v>
      </c>
      <c r="T337" s="97">
        <v>9.751395091881196E-4</v>
      </c>
      <c r="U337" s="97">
        <f>R337/'סכום נכסי הקרן'!$C$42</f>
        <v>4.42505978108988E-4</v>
      </c>
    </row>
    <row r="338" spans="2:21" s="130" customFormat="1">
      <c r="B338" s="89" t="s">
        <v>1106</v>
      </c>
      <c r="C338" s="86" t="s">
        <v>1107</v>
      </c>
      <c r="D338" s="99" t="s">
        <v>29</v>
      </c>
      <c r="E338" s="99" t="s">
        <v>924</v>
      </c>
      <c r="F338" s="86"/>
      <c r="G338" s="99" t="s">
        <v>955</v>
      </c>
      <c r="H338" s="86" t="s">
        <v>1101</v>
      </c>
      <c r="I338" s="86" t="s">
        <v>928</v>
      </c>
      <c r="J338" s="86"/>
      <c r="K338" s="96">
        <v>5.4500000003259039</v>
      </c>
      <c r="L338" s="99" t="s">
        <v>164</v>
      </c>
      <c r="M338" s="100">
        <v>0.06</v>
      </c>
      <c r="N338" s="100">
        <v>4.6500000002293394E-2</v>
      </c>
      <c r="O338" s="96">
        <v>835.37760000000014</v>
      </c>
      <c r="P338" s="98">
        <v>109.6653</v>
      </c>
      <c r="Q338" s="86"/>
      <c r="R338" s="96">
        <v>4.1423265170000008</v>
      </c>
      <c r="S338" s="97">
        <v>6.6830208000000016E-7</v>
      </c>
      <c r="T338" s="97">
        <v>2.1929648314903561E-3</v>
      </c>
      <c r="U338" s="97">
        <f>R338/'סכום נכסי הקרן'!$C$42</f>
        <v>9.951397093172715E-4</v>
      </c>
    </row>
    <row r="339" spans="2:21" s="130" customFormat="1">
      <c r="B339" s="89" t="s">
        <v>1108</v>
      </c>
      <c r="C339" s="86" t="s">
        <v>1109</v>
      </c>
      <c r="D339" s="99" t="s">
        <v>29</v>
      </c>
      <c r="E339" s="99" t="s">
        <v>924</v>
      </c>
      <c r="F339" s="86"/>
      <c r="G339" s="99" t="s">
        <v>955</v>
      </c>
      <c r="H339" s="86" t="s">
        <v>1101</v>
      </c>
      <c r="I339" s="86" t="s">
        <v>928</v>
      </c>
      <c r="J339" s="86"/>
      <c r="K339" s="96">
        <v>5.7000000014691139</v>
      </c>
      <c r="L339" s="99" t="s">
        <v>163</v>
      </c>
      <c r="M339" s="100">
        <v>0.05</v>
      </c>
      <c r="N339" s="100">
        <v>2.9100000009304391E-2</v>
      </c>
      <c r="O339" s="96">
        <v>352.48</v>
      </c>
      <c r="P339" s="98">
        <v>114.1101</v>
      </c>
      <c r="Q339" s="86"/>
      <c r="R339" s="96">
        <v>1.6336373280000001</v>
      </c>
      <c r="S339" s="97">
        <v>3.5248000000000004E-7</v>
      </c>
      <c r="T339" s="97">
        <v>8.6485437422939755E-4</v>
      </c>
      <c r="U339" s="97">
        <f>R339/'סכום נכסי הקרן'!$C$42</f>
        <v>3.9245997847922999E-4</v>
      </c>
    </row>
    <row r="340" spans="2:21" s="130" customFormat="1">
      <c r="B340" s="89" t="s">
        <v>1110</v>
      </c>
      <c r="C340" s="86" t="s">
        <v>1111</v>
      </c>
      <c r="D340" s="99" t="s">
        <v>29</v>
      </c>
      <c r="E340" s="99" t="s">
        <v>924</v>
      </c>
      <c r="F340" s="86"/>
      <c r="G340" s="99" t="s">
        <v>1112</v>
      </c>
      <c r="H340" s="86" t="s">
        <v>1101</v>
      </c>
      <c r="I340" s="86" t="s">
        <v>942</v>
      </c>
      <c r="J340" s="86"/>
      <c r="K340" s="96">
        <v>7.9999999799317656E-2</v>
      </c>
      <c r="L340" s="99" t="s">
        <v>161</v>
      </c>
      <c r="M340" s="100">
        <v>5.3749999999999999E-2</v>
      </c>
      <c r="N340" s="100">
        <v>4.7000000002701495E-3</v>
      </c>
      <c r="O340" s="96">
        <v>704.96</v>
      </c>
      <c r="P340" s="98">
        <v>103.07380000000001</v>
      </c>
      <c r="Q340" s="86"/>
      <c r="R340" s="96">
        <v>2.5911597190000002</v>
      </c>
      <c r="S340" s="97">
        <v>7.0496000000000009E-7</v>
      </c>
      <c r="T340" s="97">
        <v>1.371770697751935E-3</v>
      </c>
      <c r="U340" s="97">
        <f>R340/'סכום נכסי הקרן'!$C$42</f>
        <v>6.2249219586575687E-4</v>
      </c>
    </row>
    <row r="341" spans="2:21" s="130" customFormat="1">
      <c r="B341" s="89" t="s">
        <v>1113</v>
      </c>
      <c r="C341" s="86" t="s">
        <v>1114</v>
      </c>
      <c r="D341" s="99" t="s">
        <v>29</v>
      </c>
      <c r="E341" s="99" t="s">
        <v>924</v>
      </c>
      <c r="F341" s="86"/>
      <c r="G341" s="99" t="s">
        <v>1026</v>
      </c>
      <c r="H341" s="86" t="s">
        <v>1101</v>
      </c>
      <c r="I341" s="86" t="s">
        <v>942</v>
      </c>
      <c r="J341" s="86"/>
      <c r="K341" s="96">
        <v>7</v>
      </c>
      <c r="L341" s="99" t="s">
        <v>161</v>
      </c>
      <c r="M341" s="100">
        <v>5.1820000000000005E-2</v>
      </c>
      <c r="N341" s="100">
        <v>4.5400000000686468E-2</v>
      </c>
      <c r="O341" s="96">
        <v>697.4169280000001</v>
      </c>
      <c r="P341" s="98">
        <v>105.435</v>
      </c>
      <c r="Q341" s="86"/>
      <c r="R341" s="96">
        <v>2.6221574329999999</v>
      </c>
      <c r="S341" s="97">
        <v>6.9741692800000009E-7</v>
      </c>
      <c r="T341" s="97">
        <v>1.388181016054855E-3</v>
      </c>
      <c r="U341" s="97">
        <f>R341/'סכום נכסי הקרן'!$C$42</f>
        <v>6.2993899079437105E-4</v>
      </c>
    </row>
    <row r="342" spans="2:21" s="130" customFormat="1">
      <c r="B342" s="89" t="s">
        <v>1115</v>
      </c>
      <c r="C342" s="86" t="s">
        <v>1116</v>
      </c>
      <c r="D342" s="99" t="s">
        <v>29</v>
      </c>
      <c r="E342" s="99" t="s">
        <v>924</v>
      </c>
      <c r="F342" s="86"/>
      <c r="G342" s="99" t="s">
        <v>965</v>
      </c>
      <c r="H342" s="86" t="s">
        <v>1101</v>
      </c>
      <c r="I342" s="86" t="s">
        <v>928</v>
      </c>
      <c r="J342" s="86"/>
      <c r="K342" s="96">
        <v>3.2899999991156847</v>
      </c>
      <c r="L342" s="99" t="s">
        <v>161</v>
      </c>
      <c r="M342" s="100">
        <v>0.05</v>
      </c>
      <c r="N342" s="100">
        <v>7.6599999981633443E-2</v>
      </c>
      <c r="O342" s="96">
        <v>176.24</v>
      </c>
      <c r="P342" s="98">
        <v>93.564300000000003</v>
      </c>
      <c r="Q342" s="86"/>
      <c r="R342" s="96">
        <v>0.58802548799999999</v>
      </c>
      <c r="S342" s="97">
        <v>8.8120000000000011E-8</v>
      </c>
      <c r="T342" s="97">
        <v>3.1130313120218819E-4</v>
      </c>
      <c r="U342" s="97">
        <f>R342/'סכום נכסי הקרן'!$C$42</f>
        <v>1.4126542434497966E-4</v>
      </c>
    </row>
    <row r="343" spans="2:21" s="130" customFormat="1">
      <c r="B343" s="89" t="s">
        <v>1117</v>
      </c>
      <c r="C343" s="86" t="s">
        <v>1118</v>
      </c>
      <c r="D343" s="99" t="s">
        <v>29</v>
      </c>
      <c r="E343" s="99" t="s">
        <v>924</v>
      </c>
      <c r="F343" s="86"/>
      <c r="G343" s="99" t="s">
        <v>965</v>
      </c>
      <c r="H343" s="86" t="s">
        <v>1101</v>
      </c>
      <c r="I343" s="86" t="s">
        <v>928</v>
      </c>
      <c r="J343" s="86"/>
      <c r="K343" s="96">
        <v>3.9099999998577175</v>
      </c>
      <c r="L343" s="99" t="s">
        <v>161</v>
      </c>
      <c r="M343" s="100">
        <v>7.0000000000000007E-2</v>
      </c>
      <c r="N343" s="100">
        <v>5.4100000000499901E-2</v>
      </c>
      <c r="O343" s="96">
        <v>669.71199999999999</v>
      </c>
      <c r="P343" s="98">
        <v>108.8887</v>
      </c>
      <c r="Q343" s="86"/>
      <c r="R343" s="96">
        <v>2.6004715070000004</v>
      </c>
      <c r="S343" s="97">
        <v>2.6788479999999998E-7</v>
      </c>
      <c r="T343" s="97">
        <v>1.3767003969242454E-3</v>
      </c>
      <c r="U343" s="97">
        <f>R343/'סכום נכסי הקרן'!$C$42</f>
        <v>6.2472923101146904E-4</v>
      </c>
    </row>
    <row r="344" spans="2:21" s="130" customFormat="1">
      <c r="B344" s="89" t="s">
        <v>1119</v>
      </c>
      <c r="C344" s="86" t="s">
        <v>1120</v>
      </c>
      <c r="D344" s="99" t="s">
        <v>29</v>
      </c>
      <c r="E344" s="99" t="s">
        <v>924</v>
      </c>
      <c r="F344" s="86"/>
      <c r="G344" s="99" t="s">
        <v>940</v>
      </c>
      <c r="H344" s="86" t="s">
        <v>1101</v>
      </c>
      <c r="I344" s="86" t="s">
        <v>942</v>
      </c>
      <c r="J344" s="86"/>
      <c r="K344" s="96">
        <v>7.9999999956273077E-2</v>
      </c>
      <c r="L344" s="99" t="s">
        <v>161</v>
      </c>
      <c r="M344" s="100">
        <v>4.6249999999999999E-2</v>
      </c>
      <c r="N344" s="100">
        <v>2.1200000001166053E-2</v>
      </c>
      <c r="O344" s="96">
        <v>753.81372799999997</v>
      </c>
      <c r="P344" s="98">
        <v>102.0908</v>
      </c>
      <c r="Q344" s="86"/>
      <c r="R344" s="96">
        <v>2.7443034389999998</v>
      </c>
      <c r="S344" s="97">
        <v>1.0050849706666666E-6</v>
      </c>
      <c r="T344" s="97">
        <v>1.4528456180280967E-3</v>
      </c>
      <c r="U344" s="97">
        <f>R344/'סכום נכסי הקרן'!$C$42</f>
        <v>6.5928296945135477E-4</v>
      </c>
    </row>
    <row r="345" spans="2:21" s="130" customFormat="1">
      <c r="B345" s="89" t="s">
        <v>1121</v>
      </c>
      <c r="C345" s="86" t="s">
        <v>1122</v>
      </c>
      <c r="D345" s="99" t="s">
        <v>29</v>
      </c>
      <c r="E345" s="99" t="s">
        <v>924</v>
      </c>
      <c r="F345" s="86"/>
      <c r="G345" s="99" t="s">
        <v>958</v>
      </c>
      <c r="H345" s="86" t="s">
        <v>1123</v>
      </c>
      <c r="I345" s="86" t="s">
        <v>942</v>
      </c>
      <c r="J345" s="86"/>
      <c r="K345" s="96">
        <v>2.1300000002380042</v>
      </c>
      <c r="L345" s="99" t="s">
        <v>161</v>
      </c>
      <c r="M345" s="100">
        <v>0.05</v>
      </c>
      <c r="N345" s="100">
        <v>3.9100000002235798E-2</v>
      </c>
      <c r="O345" s="96">
        <v>754.30719999999997</v>
      </c>
      <c r="P345" s="98">
        <v>103.09310000000001</v>
      </c>
      <c r="Q345" s="86"/>
      <c r="R345" s="96">
        <v>2.7730598180000001</v>
      </c>
      <c r="S345" s="97">
        <v>7.5430719999999999E-7</v>
      </c>
      <c r="T345" s="97">
        <v>1.4680693642898182E-3</v>
      </c>
      <c r="U345" s="97">
        <f>R345/'סכום נכסי הקרן'!$C$42</f>
        <v>6.6619131299251115E-4</v>
      </c>
    </row>
    <row r="346" spans="2:21" s="130" customFormat="1">
      <c r="B346" s="89" t="s">
        <v>1124</v>
      </c>
      <c r="C346" s="86" t="s">
        <v>1125</v>
      </c>
      <c r="D346" s="99" t="s">
        <v>29</v>
      </c>
      <c r="E346" s="99" t="s">
        <v>924</v>
      </c>
      <c r="F346" s="86"/>
      <c r="G346" s="99" t="s">
        <v>965</v>
      </c>
      <c r="H346" s="86" t="s">
        <v>1123</v>
      </c>
      <c r="I346" s="86" t="s">
        <v>928</v>
      </c>
      <c r="J346" s="86"/>
      <c r="K346" s="96">
        <v>5.0400000008426922</v>
      </c>
      <c r="L346" s="99" t="s">
        <v>161</v>
      </c>
      <c r="M346" s="100">
        <v>7.2499999999999995E-2</v>
      </c>
      <c r="N346" s="100">
        <v>5.7500000005448443E-2</v>
      </c>
      <c r="O346" s="96">
        <v>352.48</v>
      </c>
      <c r="P346" s="98">
        <v>109.515</v>
      </c>
      <c r="Q346" s="86"/>
      <c r="R346" s="96">
        <v>1.3765418709999999</v>
      </c>
      <c r="S346" s="97">
        <v>2.3498666666666667E-7</v>
      </c>
      <c r="T346" s="97">
        <v>7.287469734189797E-4</v>
      </c>
      <c r="U346" s="97">
        <f>R346/'סכום נכסי הקרן'!$C$42</f>
        <v>3.3069616114233342E-4</v>
      </c>
    </row>
    <row r="347" spans="2:21" s="130" customFormat="1">
      <c r="B347" s="89" t="s">
        <v>1126</v>
      </c>
      <c r="C347" s="86" t="s">
        <v>1127</v>
      </c>
      <c r="D347" s="99" t="s">
        <v>29</v>
      </c>
      <c r="E347" s="99" t="s">
        <v>924</v>
      </c>
      <c r="F347" s="86"/>
      <c r="G347" s="99" t="s">
        <v>982</v>
      </c>
      <c r="H347" s="86" t="s">
        <v>1123</v>
      </c>
      <c r="I347" s="86" t="s">
        <v>928</v>
      </c>
      <c r="J347" s="86"/>
      <c r="K347" s="96">
        <v>3.4700000001623752</v>
      </c>
      <c r="L347" s="99" t="s">
        <v>161</v>
      </c>
      <c r="M347" s="100">
        <v>7.4999999999999997E-2</v>
      </c>
      <c r="N347" s="100">
        <v>5.5E-2</v>
      </c>
      <c r="O347" s="96">
        <v>281.98399999999998</v>
      </c>
      <c r="P347" s="98">
        <v>110.2418</v>
      </c>
      <c r="Q347" s="86"/>
      <c r="R347" s="96">
        <v>1.1085422060000001</v>
      </c>
      <c r="S347" s="97">
        <v>1.40992E-7</v>
      </c>
      <c r="T347" s="97">
        <v>5.8686683968634564E-4</v>
      </c>
      <c r="U347" s="97">
        <f>R347/'סכום נכסי הקרן'!$C$42</f>
        <v>2.6631275060463004E-4</v>
      </c>
    </row>
    <row r="348" spans="2:21" s="130" customFormat="1">
      <c r="B348" s="89" t="s">
        <v>1128</v>
      </c>
      <c r="C348" s="86" t="s">
        <v>1129</v>
      </c>
      <c r="D348" s="99" t="s">
        <v>29</v>
      </c>
      <c r="E348" s="99" t="s">
        <v>924</v>
      </c>
      <c r="F348" s="86"/>
      <c r="G348" s="99" t="s">
        <v>1130</v>
      </c>
      <c r="H348" s="86" t="s">
        <v>1123</v>
      </c>
      <c r="I348" s="86" t="s">
        <v>928</v>
      </c>
      <c r="J348" s="86"/>
      <c r="K348" s="96">
        <v>7.1100000001638799</v>
      </c>
      <c r="L348" s="99" t="s">
        <v>161</v>
      </c>
      <c r="M348" s="100">
        <v>5.8749999999999997E-2</v>
      </c>
      <c r="N348" s="100">
        <v>4.5799999999572495E-2</v>
      </c>
      <c r="O348" s="96">
        <v>704.96</v>
      </c>
      <c r="P348" s="98">
        <v>111.65689999999999</v>
      </c>
      <c r="Q348" s="86"/>
      <c r="R348" s="96">
        <v>2.8069291139999999</v>
      </c>
      <c r="S348" s="97">
        <v>7.0496000000000009E-7</v>
      </c>
      <c r="T348" s="97">
        <v>1.4859999100086353E-3</v>
      </c>
      <c r="U348" s="97">
        <f>R348/'סכום נכסי הקרן'!$C$42</f>
        <v>6.7432796789837067E-4</v>
      </c>
    </row>
    <row r="349" spans="2:21" s="130" customFormat="1">
      <c r="B349" s="89" t="s">
        <v>1131</v>
      </c>
      <c r="C349" s="86" t="s">
        <v>1132</v>
      </c>
      <c r="D349" s="99" t="s">
        <v>29</v>
      </c>
      <c r="E349" s="99" t="s">
        <v>924</v>
      </c>
      <c r="F349" s="86"/>
      <c r="G349" s="99" t="s">
        <v>1112</v>
      </c>
      <c r="H349" s="86" t="s">
        <v>1123</v>
      </c>
      <c r="I349" s="86" t="s">
        <v>928</v>
      </c>
      <c r="J349" s="86"/>
      <c r="K349" s="96">
        <v>6.7600000039494752</v>
      </c>
      <c r="L349" s="99" t="s">
        <v>161</v>
      </c>
      <c r="M349" s="100">
        <v>4.8750000000000002E-2</v>
      </c>
      <c r="N349" s="100">
        <v>4.9600000024867065E-2</v>
      </c>
      <c r="O349" s="96">
        <v>229.11199999999999</v>
      </c>
      <c r="P349" s="98">
        <v>100.40989999999999</v>
      </c>
      <c r="Q349" s="86"/>
      <c r="R349" s="96">
        <v>0.82036212600000002</v>
      </c>
      <c r="S349" s="97">
        <v>2.2911199999999999E-7</v>
      </c>
      <c r="T349" s="97">
        <v>4.3430311058809758E-4</v>
      </c>
      <c r="U349" s="97">
        <f>R349/'סכום נכסי הקרן'!$C$42</f>
        <v>1.9708125958978784E-4</v>
      </c>
    </row>
    <row r="350" spans="2:21" s="130" customFormat="1">
      <c r="B350" s="89" t="s">
        <v>1133</v>
      </c>
      <c r="C350" s="86" t="s">
        <v>1134</v>
      </c>
      <c r="D350" s="99" t="s">
        <v>29</v>
      </c>
      <c r="E350" s="99" t="s">
        <v>924</v>
      </c>
      <c r="F350" s="86"/>
      <c r="G350" s="99" t="s">
        <v>1112</v>
      </c>
      <c r="H350" s="86" t="s">
        <v>1123</v>
      </c>
      <c r="I350" s="86" t="s">
        <v>928</v>
      </c>
      <c r="J350" s="86"/>
      <c r="K350" s="96">
        <v>5.4999999997933431</v>
      </c>
      <c r="L350" s="99" t="s">
        <v>161</v>
      </c>
      <c r="M350" s="100">
        <v>5.2499999999999998E-2</v>
      </c>
      <c r="N350" s="100">
        <v>5.1999999995040264E-2</v>
      </c>
      <c r="O350" s="96">
        <v>669.71199999999999</v>
      </c>
      <c r="P350" s="98">
        <v>101.31019999999999</v>
      </c>
      <c r="Q350" s="86"/>
      <c r="R350" s="96">
        <v>2.4194842910000003</v>
      </c>
      <c r="S350" s="97">
        <v>8.1177212121212118E-7</v>
      </c>
      <c r="T350" s="97">
        <v>1.2808850144312219E-3</v>
      </c>
      <c r="U350" s="97">
        <f>R350/'סכום נכסי הקרן'!$C$42</f>
        <v>5.8124942207288689E-4</v>
      </c>
    </row>
    <row r="351" spans="2:21" s="130" customFormat="1">
      <c r="B351" s="89" t="s">
        <v>1135</v>
      </c>
      <c r="C351" s="86" t="s">
        <v>1136</v>
      </c>
      <c r="D351" s="99" t="s">
        <v>29</v>
      </c>
      <c r="E351" s="99" t="s">
        <v>924</v>
      </c>
      <c r="F351" s="86"/>
      <c r="G351" s="99" t="s">
        <v>965</v>
      </c>
      <c r="H351" s="86" t="s">
        <v>1123</v>
      </c>
      <c r="I351" s="86" t="s">
        <v>928</v>
      </c>
      <c r="J351" s="86"/>
      <c r="K351" s="96">
        <v>5.0699999993136791</v>
      </c>
      <c r="L351" s="99" t="s">
        <v>161</v>
      </c>
      <c r="M351" s="100">
        <v>7.4999999999999997E-2</v>
      </c>
      <c r="N351" s="100">
        <v>6.459999998988239E-2</v>
      </c>
      <c r="O351" s="96">
        <v>828.32799999999997</v>
      </c>
      <c r="P351" s="98">
        <v>105.0675</v>
      </c>
      <c r="Q351" s="86"/>
      <c r="R351" s="96">
        <v>3.1035023590000002</v>
      </c>
      <c r="S351" s="97">
        <v>5.5221866666666663E-7</v>
      </c>
      <c r="T351" s="97">
        <v>1.6430070154545369E-3</v>
      </c>
      <c r="U351" s="97">
        <f>R351/'סכום נכסי הקרן'!$C$42</f>
        <v>7.4557580691090794E-4</v>
      </c>
    </row>
    <row r="352" spans="2:21" s="130" customFormat="1">
      <c r="B352" s="89" t="s">
        <v>1137</v>
      </c>
      <c r="C352" s="86" t="s">
        <v>1138</v>
      </c>
      <c r="D352" s="99" t="s">
        <v>29</v>
      </c>
      <c r="E352" s="99" t="s">
        <v>924</v>
      </c>
      <c r="F352" s="86"/>
      <c r="G352" s="99" t="s">
        <v>1012</v>
      </c>
      <c r="H352" s="86" t="s">
        <v>1123</v>
      </c>
      <c r="I352" s="86" t="s">
        <v>928</v>
      </c>
      <c r="J352" s="86"/>
      <c r="K352" s="96">
        <v>6.2300000016223889</v>
      </c>
      <c r="L352" s="99" t="s">
        <v>161</v>
      </c>
      <c r="M352" s="100">
        <v>5.5E-2</v>
      </c>
      <c r="N352" s="100">
        <v>4.6800000011717247E-2</v>
      </c>
      <c r="O352" s="96">
        <v>352.48</v>
      </c>
      <c r="P352" s="98">
        <v>105.9212</v>
      </c>
      <c r="Q352" s="86"/>
      <c r="R352" s="96">
        <v>1.331370108</v>
      </c>
      <c r="S352" s="97">
        <v>3.5248000000000004E-7</v>
      </c>
      <c r="T352" s="97">
        <v>7.0483285481223127E-4</v>
      </c>
      <c r="U352" s="97">
        <f>R352/'סכום נכסי הקרן'!$C$42</f>
        <v>3.1984423652540956E-4</v>
      </c>
    </row>
    <row r="353" spans="2:21" s="130" customFormat="1">
      <c r="B353" s="89" t="s">
        <v>1139</v>
      </c>
      <c r="C353" s="86" t="s">
        <v>1140</v>
      </c>
      <c r="D353" s="99" t="s">
        <v>29</v>
      </c>
      <c r="E353" s="99" t="s">
        <v>924</v>
      </c>
      <c r="F353" s="86"/>
      <c r="G353" s="99" t="s">
        <v>982</v>
      </c>
      <c r="H353" s="86" t="s">
        <v>1123</v>
      </c>
      <c r="I353" s="86" t="s">
        <v>942</v>
      </c>
      <c r="J353" s="86"/>
      <c r="K353" s="96">
        <v>4.289999999820723</v>
      </c>
      <c r="L353" s="99" t="s">
        <v>161</v>
      </c>
      <c r="M353" s="100">
        <v>6.5000000000000002E-2</v>
      </c>
      <c r="N353" s="100">
        <v>4.7699999976694017E-2</v>
      </c>
      <c r="O353" s="96">
        <v>70.495999999999995</v>
      </c>
      <c r="P353" s="98">
        <v>110.9431</v>
      </c>
      <c r="Q353" s="86"/>
      <c r="R353" s="96">
        <v>0.27889834499999999</v>
      </c>
      <c r="S353" s="97">
        <v>9.399466666666666E-8</v>
      </c>
      <c r="T353" s="97">
        <v>1.4764994010873239E-4</v>
      </c>
      <c r="U353" s="97">
        <f>R353/'סכום נכסי הקרן'!$C$42</f>
        <v>6.7001675708889562E-5</v>
      </c>
    </row>
    <row r="354" spans="2:21" s="130" customFormat="1">
      <c r="B354" s="89" t="s">
        <v>1141</v>
      </c>
      <c r="C354" s="86" t="s">
        <v>1142</v>
      </c>
      <c r="D354" s="99" t="s">
        <v>29</v>
      </c>
      <c r="E354" s="99" t="s">
        <v>924</v>
      </c>
      <c r="F354" s="86"/>
      <c r="G354" s="99" t="s">
        <v>982</v>
      </c>
      <c r="H354" s="86" t="s">
        <v>1123</v>
      </c>
      <c r="I354" s="86" t="s">
        <v>942</v>
      </c>
      <c r="J354" s="86"/>
      <c r="K354" s="96">
        <v>3.9000000005182138</v>
      </c>
      <c r="L354" s="99" t="s">
        <v>161</v>
      </c>
      <c r="M354" s="100">
        <v>6.8750000000000006E-2</v>
      </c>
      <c r="N354" s="100">
        <v>4.8100000007102579E-2</v>
      </c>
      <c r="O354" s="96">
        <v>810.70399999999995</v>
      </c>
      <c r="P354" s="98">
        <v>113.4738</v>
      </c>
      <c r="Q354" s="86"/>
      <c r="R354" s="96">
        <v>3.2804954070000005</v>
      </c>
      <c r="S354" s="97">
        <v>1.0809386666666666E-6</v>
      </c>
      <c r="T354" s="97">
        <v>1.7367078688492103E-3</v>
      </c>
      <c r="U354" s="97">
        <f>R354/'סכום נכסי הקרן'!$C$42</f>
        <v>7.8809606928401002E-4</v>
      </c>
    </row>
    <row r="355" spans="2:21" s="130" customFormat="1">
      <c r="B355" s="89" t="s">
        <v>1143</v>
      </c>
      <c r="C355" s="86" t="s">
        <v>1144</v>
      </c>
      <c r="D355" s="99" t="s">
        <v>29</v>
      </c>
      <c r="E355" s="99" t="s">
        <v>924</v>
      </c>
      <c r="F355" s="86"/>
      <c r="G355" s="99" t="s">
        <v>1002</v>
      </c>
      <c r="H355" s="86" t="s">
        <v>1123</v>
      </c>
      <c r="I355" s="86" t="s">
        <v>942</v>
      </c>
      <c r="J355" s="86"/>
      <c r="K355" s="96">
        <v>3.730000000224694</v>
      </c>
      <c r="L355" s="99" t="s">
        <v>161</v>
      </c>
      <c r="M355" s="100">
        <v>4.6249999999999999E-2</v>
      </c>
      <c r="N355" s="100">
        <v>0.04</v>
      </c>
      <c r="O355" s="96">
        <v>734.03959999999995</v>
      </c>
      <c r="P355" s="98">
        <v>102.014</v>
      </c>
      <c r="Q355" s="86"/>
      <c r="R355" s="96">
        <v>2.67030338</v>
      </c>
      <c r="S355" s="97">
        <v>4.8935973333333327E-7</v>
      </c>
      <c r="T355" s="97">
        <v>1.4136696800016713E-3</v>
      </c>
      <c r="U355" s="97">
        <f>R355/'סכום נכסי הקרן'!$C$42</f>
        <v>6.415054241756498E-4</v>
      </c>
    </row>
    <row r="356" spans="2:21" s="130" customFormat="1">
      <c r="B356" s="89" t="s">
        <v>1145</v>
      </c>
      <c r="C356" s="86" t="s">
        <v>1146</v>
      </c>
      <c r="D356" s="99" t="s">
        <v>29</v>
      </c>
      <c r="E356" s="99" t="s">
        <v>924</v>
      </c>
      <c r="F356" s="86"/>
      <c r="G356" s="99" t="s">
        <v>1002</v>
      </c>
      <c r="H356" s="86" t="s">
        <v>1123</v>
      </c>
      <c r="I356" s="86" t="s">
        <v>942</v>
      </c>
      <c r="J356" s="86"/>
      <c r="K356" s="96">
        <v>0.51999999985804735</v>
      </c>
      <c r="L356" s="99" t="s">
        <v>161</v>
      </c>
      <c r="M356" s="100">
        <v>0.06</v>
      </c>
      <c r="N356" s="100">
        <v>5.4000000022306847E-3</v>
      </c>
      <c r="O356" s="96">
        <v>522.69259199999999</v>
      </c>
      <c r="P356" s="98">
        <v>105.82470000000001</v>
      </c>
      <c r="Q356" s="86"/>
      <c r="R356" s="96">
        <v>1.972489014</v>
      </c>
      <c r="S356" s="97">
        <v>3.4846172800000001E-7</v>
      </c>
      <c r="T356" s="97">
        <v>1.0442438616200202E-3</v>
      </c>
      <c r="U356" s="97">
        <f>R356/'סכום נכסי הקרן'!$C$42</f>
        <v>4.7386465938109221E-4</v>
      </c>
    </row>
    <row r="357" spans="2:21" s="130" customFormat="1">
      <c r="B357" s="89" t="s">
        <v>1147</v>
      </c>
      <c r="C357" s="86" t="s">
        <v>1148</v>
      </c>
      <c r="D357" s="99" t="s">
        <v>29</v>
      </c>
      <c r="E357" s="99" t="s">
        <v>924</v>
      </c>
      <c r="F357" s="86"/>
      <c r="G357" s="99" t="s">
        <v>1002</v>
      </c>
      <c r="H357" s="86" t="s">
        <v>1123</v>
      </c>
      <c r="I357" s="86" t="s">
        <v>942</v>
      </c>
      <c r="J357" s="86"/>
      <c r="K357" s="96">
        <v>0.86000000039793612</v>
      </c>
      <c r="L357" s="99" t="s">
        <v>161</v>
      </c>
      <c r="M357" s="100">
        <v>4.6249999999999999E-2</v>
      </c>
      <c r="N357" s="100">
        <v>3.7399999996020637E-2</v>
      </c>
      <c r="O357" s="96">
        <v>138.771376</v>
      </c>
      <c r="P357" s="98">
        <v>101.563</v>
      </c>
      <c r="Q357" s="86"/>
      <c r="R357" s="96">
        <v>0.50259323000000011</v>
      </c>
      <c r="S357" s="97">
        <v>2.7754275200000001E-7</v>
      </c>
      <c r="T357" s="97">
        <v>2.6607493962918418E-4</v>
      </c>
      <c r="U357" s="97">
        <f>R357/'סכום נכסי הקרן'!$C$42</f>
        <v>1.2074144294382011E-4</v>
      </c>
    </row>
    <row r="358" spans="2:21" s="130" customFormat="1">
      <c r="B358" s="89" t="s">
        <v>1149</v>
      </c>
      <c r="C358" s="86" t="s">
        <v>1150</v>
      </c>
      <c r="D358" s="99" t="s">
        <v>29</v>
      </c>
      <c r="E358" s="99" t="s">
        <v>924</v>
      </c>
      <c r="F358" s="86"/>
      <c r="G358" s="99" t="s">
        <v>936</v>
      </c>
      <c r="H358" s="86" t="s">
        <v>1123</v>
      </c>
      <c r="I358" s="86" t="s">
        <v>942</v>
      </c>
      <c r="J358" s="86"/>
      <c r="K358" s="96">
        <v>4.900000000604039</v>
      </c>
      <c r="L358" s="99" t="s">
        <v>161</v>
      </c>
      <c r="M358" s="100">
        <v>4.8750000000000002E-2</v>
      </c>
      <c r="N358" s="100">
        <v>4.2500000005033664E-2</v>
      </c>
      <c r="O358" s="96">
        <v>808.69486400000005</v>
      </c>
      <c r="P358" s="98">
        <v>103.3336</v>
      </c>
      <c r="Q358" s="86"/>
      <c r="R358" s="96">
        <v>2.9799411579999999</v>
      </c>
      <c r="S358" s="97">
        <v>2.3105567542857144E-6</v>
      </c>
      <c r="T358" s="97">
        <v>1.5775932033811339E-3</v>
      </c>
      <c r="U358" s="97">
        <f>R358/'סכום נכסי הקרן'!$C$42</f>
        <v>7.1589184618463351E-4</v>
      </c>
    </row>
    <row r="359" spans="2:21" s="130" customFormat="1">
      <c r="B359" s="89" t="s">
        <v>1151</v>
      </c>
      <c r="C359" s="86" t="s">
        <v>1152</v>
      </c>
      <c r="D359" s="99" t="s">
        <v>29</v>
      </c>
      <c r="E359" s="99" t="s">
        <v>924</v>
      </c>
      <c r="F359" s="86"/>
      <c r="G359" s="99" t="s">
        <v>936</v>
      </c>
      <c r="H359" s="86" t="s">
        <v>1153</v>
      </c>
      <c r="I359" s="86" t="s">
        <v>942</v>
      </c>
      <c r="J359" s="86"/>
      <c r="K359" s="96">
        <v>2.7400000004322695</v>
      </c>
      <c r="L359" s="99" t="s">
        <v>161</v>
      </c>
      <c r="M359" s="100">
        <v>0.05</v>
      </c>
      <c r="N359" s="100">
        <v>3.9500000006175276E-2</v>
      </c>
      <c r="O359" s="96">
        <v>704.96</v>
      </c>
      <c r="P359" s="98">
        <v>103.06659999999999</v>
      </c>
      <c r="Q359" s="86"/>
      <c r="R359" s="96">
        <v>2.590977112</v>
      </c>
      <c r="S359" s="97">
        <v>9.3994666666666668E-7</v>
      </c>
      <c r="T359" s="97">
        <v>1.371674024849077E-3</v>
      </c>
      <c r="U359" s="97">
        <f>R359/'סכום נכסי הקרן'!$C$42</f>
        <v>6.2244832692492046E-4</v>
      </c>
    </row>
    <row r="360" spans="2:21" s="130" customFormat="1">
      <c r="B360" s="89" t="s">
        <v>1154</v>
      </c>
      <c r="C360" s="86" t="s">
        <v>1155</v>
      </c>
      <c r="D360" s="99" t="s">
        <v>29</v>
      </c>
      <c r="E360" s="99" t="s">
        <v>924</v>
      </c>
      <c r="F360" s="86"/>
      <c r="G360" s="99" t="s">
        <v>965</v>
      </c>
      <c r="H360" s="86" t="s">
        <v>1153</v>
      </c>
      <c r="I360" s="86" t="s">
        <v>928</v>
      </c>
      <c r="J360" s="86"/>
      <c r="K360" s="96">
        <v>4.080000001801884</v>
      </c>
      <c r="L360" s="99" t="s">
        <v>161</v>
      </c>
      <c r="M360" s="100">
        <v>0.08</v>
      </c>
      <c r="N360" s="100">
        <v>6.78000000262928E-2</v>
      </c>
      <c r="O360" s="96">
        <v>285.50880000000001</v>
      </c>
      <c r="P360" s="98">
        <v>106.8387</v>
      </c>
      <c r="Q360" s="86"/>
      <c r="R360" s="96">
        <v>1.087750513</v>
      </c>
      <c r="S360" s="97">
        <v>1.427544E-7</v>
      </c>
      <c r="T360" s="97">
        <v>5.7585963121327573E-4</v>
      </c>
      <c r="U360" s="97">
        <f>R360/'סכום נכסי הקרן'!$C$42</f>
        <v>2.6131781859158851E-4</v>
      </c>
    </row>
    <row r="361" spans="2:21" s="130" customFormat="1">
      <c r="B361" s="89" t="s">
        <v>1156</v>
      </c>
      <c r="C361" s="86" t="s">
        <v>1157</v>
      </c>
      <c r="D361" s="99" t="s">
        <v>29</v>
      </c>
      <c r="E361" s="99" t="s">
        <v>924</v>
      </c>
      <c r="F361" s="86"/>
      <c r="G361" s="99" t="s">
        <v>965</v>
      </c>
      <c r="H361" s="86" t="s">
        <v>1153</v>
      </c>
      <c r="I361" s="86" t="s">
        <v>928</v>
      </c>
      <c r="J361" s="86"/>
      <c r="K361" s="96">
        <v>3.620000000407102</v>
      </c>
      <c r="L361" s="99" t="s">
        <v>161</v>
      </c>
      <c r="M361" s="100">
        <v>7.7499999999999999E-2</v>
      </c>
      <c r="N361" s="100">
        <v>7.0400000009678276E-2</v>
      </c>
      <c r="O361" s="96">
        <v>712.00959999999986</v>
      </c>
      <c r="P361" s="98">
        <v>102.54989999999999</v>
      </c>
      <c r="Q361" s="86"/>
      <c r="R361" s="96">
        <v>2.603769287</v>
      </c>
      <c r="S361" s="97">
        <v>2.8480383999999996E-7</v>
      </c>
      <c r="T361" s="97">
        <v>1.3784462553282878E-3</v>
      </c>
      <c r="U361" s="97">
        <f>R361/'סכום נכסי הקרן'!$C$42</f>
        <v>6.2552147947791015E-4</v>
      </c>
    </row>
    <row r="362" spans="2:21" s="130" customFormat="1">
      <c r="B362" s="89" t="s">
        <v>1158</v>
      </c>
      <c r="C362" s="86" t="s">
        <v>1159</v>
      </c>
      <c r="D362" s="99" t="s">
        <v>29</v>
      </c>
      <c r="E362" s="99" t="s">
        <v>924</v>
      </c>
      <c r="F362" s="86"/>
      <c r="G362" s="99" t="s">
        <v>965</v>
      </c>
      <c r="H362" s="86" t="s">
        <v>1153</v>
      </c>
      <c r="I362" s="86" t="s">
        <v>928</v>
      </c>
      <c r="J362" s="86"/>
      <c r="K362" s="96">
        <v>4.8700000000531087</v>
      </c>
      <c r="L362" s="99" t="s">
        <v>161</v>
      </c>
      <c r="M362" s="100">
        <v>0.08</v>
      </c>
      <c r="N362" s="100">
        <v>6.360000000011802E-2</v>
      </c>
      <c r="O362" s="96">
        <v>881.2</v>
      </c>
      <c r="P362" s="98">
        <v>107.858</v>
      </c>
      <c r="Q362" s="86"/>
      <c r="R362" s="96">
        <v>3.3892857859999999</v>
      </c>
      <c r="S362" s="97">
        <v>7.6626086956521747E-7</v>
      </c>
      <c r="T362" s="97">
        <v>1.7943019465184635E-3</v>
      </c>
      <c r="U362" s="97">
        <f>R362/'סכום נכסי הקרן'!$C$42</f>
        <v>8.1423153342240478E-4</v>
      </c>
    </row>
    <row r="363" spans="2:21" s="130" customFormat="1">
      <c r="B363" s="89" t="s">
        <v>1160</v>
      </c>
      <c r="C363" s="86" t="s">
        <v>1161</v>
      </c>
      <c r="D363" s="99" t="s">
        <v>29</v>
      </c>
      <c r="E363" s="99" t="s">
        <v>924</v>
      </c>
      <c r="F363" s="86"/>
      <c r="G363" s="99" t="s">
        <v>926</v>
      </c>
      <c r="H363" s="86" t="s">
        <v>1153</v>
      </c>
      <c r="I363" s="86" t="s">
        <v>928</v>
      </c>
      <c r="J363" s="86"/>
      <c r="K363" s="96">
        <v>3.0299999994729947</v>
      </c>
      <c r="L363" s="99" t="s">
        <v>161</v>
      </c>
      <c r="M363" s="100">
        <v>7.7499999999999999E-2</v>
      </c>
      <c r="N363" s="100">
        <v>5.4599999992859916E-2</v>
      </c>
      <c r="O363" s="96">
        <v>609.21762000000001</v>
      </c>
      <c r="P363" s="98">
        <v>108.3061</v>
      </c>
      <c r="Q363" s="86"/>
      <c r="R363" s="96">
        <v>2.3529178079999999</v>
      </c>
      <c r="S363" s="97">
        <v>1.2692033749999999E-6</v>
      </c>
      <c r="T363" s="97">
        <v>1.2456444423575548E-3</v>
      </c>
      <c r="U363" s="97">
        <f>R363/'סכום נכסי הקרן'!$C$42</f>
        <v>5.6525769610173658E-4</v>
      </c>
    </row>
    <row r="364" spans="2:21" s="130" customFormat="1">
      <c r="B364" s="89" t="s">
        <v>1162</v>
      </c>
      <c r="C364" s="86" t="s">
        <v>1163</v>
      </c>
      <c r="D364" s="99" t="s">
        <v>29</v>
      </c>
      <c r="E364" s="99" t="s">
        <v>924</v>
      </c>
      <c r="F364" s="86"/>
      <c r="G364" s="99" t="s">
        <v>1037</v>
      </c>
      <c r="H364" s="86" t="s">
        <v>1164</v>
      </c>
      <c r="I364" s="86"/>
      <c r="J364" s="86"/>
      <c r="K364" s="96">
        <v>8.8399999996911127</v>
      </c>
      <c r="L364" s="99" t="s">
        <v>163</v>
      </c>
      <c r="M364" s="100">
        <v>2.8750000000000001E-2</v>
      </c>
      <c r="N364" s="100">
        <v>2.4499999998896831E-2</v>
      </c>
      <c r="O364" s="96">
        <v>1078.5888</v>
      </c>
      <c r="P364" s="98">
        <v>103.4603</v>
      </c>
      <c r="Q364" s="86"/>
      <c r="R364" s="96">
        <v>4.5323839099999992</v>
      </c>
      <c r="S364" s="97">
        <v>1.0785888E-6</v>
      </c>
      <c r="T364" s="97">
        <v>2.3994628324570453E-3</v>
      </c>
      <c r="U364" s="97">
        <f>R364/'סכום נכסי הקרן'!$C$42</f>
        <v>1.0888458908783014E-3</v>
      </c>
    </row>
    <row r="365" spans="2:21" s="130" customFormat="1">
      <c r="B365" s="133"/>
    </row>
    <row r="366" spans="2:21" s="130" customFormat="1">
      <c r="B366" s="133"/>
    </row>
    <row r="367" spans="2:21" s="130" customFormat="1">
      <c r="B367" s="133"/>
    </row>
    <row r="368" spans="2:21" s="130" customFormat="1">
      <c r="B368" s="134" t="s">
        <v>247</v>
      </c>
      <c r="C368" s="129"/>
      <c r="D368" s="129"/>
      <c r="E368" s="129"/>
      <c r="F368" s="129"/>
      <c r="G368" s="129"/>
      <c r="H368" s="129"/>
      <c r="I368" s="129"/>
      <c r="J368" s="129"/>
      <c r="K368" s="129"/>
    </row>
    <row r="369" spans="2:11" s="130" customFormat="1">
      <c r="B369" s="134" t="s">
        <v>109</v>
      </c>
      <c r="C369" s="129"/>
      <c r="D369" s="129"/>
      <c r="E369" s="129"/>
      <c r="F369" s="129"/>
      <c r="G369" s="129"/>
      <c r="H369" s="129"/>
      <c r="I369" s="129"/>
      <c r="J369" s="129"/>
      <c r="K369" s="129"/>
    </row>
    <row r="370" spans="2:11" s="130" customFormat="1">
      <c r="B370" s="134" t="s">
        <v>229</v>
      </c>
      <c r="C370" s="129"/>
      <c r="D370" s="129"/>
      <c r="E370" s="129"/>
      <c r="F370" s="129"/>
      <c r="G370" s="129"/>
      <c r="H370" s="129"/>
      <c r="I370" s="129"/>
      <c r="J370" s="129"/>
      <c r="K370" s="129"/>
    </row>
    <row r="371" spans="2:11" s="130" customFormat="1">
      <c r="B371" s="134" t="s">
        <v>237</v>
      </c>
      <c r="C371" s="129"/>
      <c r="D371" s="129"/>
      <c r="E371" s="129"/>
      <c r="F371" s="129"/>
      <c r="G371" s="129"/>
      <c r="H371" s="129"/>
      <c r="I371" s="129"/>
      <c r="J371" s="129"/>
      <c r="K371" s="129"/>
    </row>
    <row r="372" spans="2:11" s="130" customFormat="1">
      <c r="B372" s="150" t="s">
        <v>243</v>
      </c>
      <c r="C372" s="150"/>
      <c r="D372" s="150"/>
      <c r="E372" s="150"/>
      <c r="F372" s="150"/>
      <c r="G372" s="150"/>
      <c r="H372" s="150"/>
      <c r="I372" s="150"/>
      <c r="J372" s="150"/>
      <c r="K372" s="150"/>
    </row>
    <row r="373" spans="2:11" s="130" customFormat="1">
      <c r="B373" s="133"/>
    </row>
    <row r="374" spans="2:11" s="130" customFormat="1">
      <c r="B374" s="133"/>
    </row>
    <row r="375" spans="2:11" s="130" customFormat="1">
      <c r="B375" s="133"/>
    </row>
    <row r="376" spans="2:11" s="130" customFormat="1">
      <c r="B376" s="133"/>
    </row>
    <row r="377" spans="2:11" s="130" customFormat="1">
      <c r="B377" s="133"/>
    </row>
    <row r="378" spans="2:11" s="130" customFormat="1">
      <c r="B378" s="133"/>
    </row>
    <row r="379" spans="2:11" s="130" customFormat="1">
      <c r="B379" s="133"/>
    </row>
    <row r="380" spans="2:11" s="130" customFormat="1">
      <c r="B380" s="133"/>
    </row>
    <row r="381" spans="2:11" s="130" customFormat="1">
      <c r="B381" s="133"/>
    </row>
    <row r="382" spans="2:11" s="130" customFormat="1">
      <c r="B382" s="133"/>
    </row>
    <row r="383" spans="2:11" s="130" customFormat="1">
      <c r="B383" s="133"/>
    </row>
    <row r="384" spans="2:11" s="130" customFormat="1">
      <c r="B384" s="133"/>
    </row>
    <row r="385" spans="2:2" s="130" customFormat="1">
      <c r="B385" s="133"/>
    </row>
    <row r="386" spans="2:2" s="130" customFormat="1">
      <c r="B386" s="133"/>
    </row>
    <row r="387" spans="2:2" s="130" customFormat="1">
      <c r="B387" s="133"/>
    </row>
    <row r="388" spans="2:2" s="130" customFormat="1">
      <c r="B388" s="133"/>
    </row>
    <row r="389" spans="2:2" s="130" customFormat="1">
      <c r="B389" s="133"/>
    </row>
    <row r="390" spans="2:2" s="130" customFormat="1">
      <c r="B390" s="133"/>
    </row>
    <row r="391" spans="2:2" s="130" customFormat="1">
      <c r="B391" s="133"/>
    </row>
    <row r="392" spans="2:2" s="130" customFormat="1">
      <c r="B392" s="133"/>
    </row>
    <row r="393" spans="2:2" s="130" customFormat="1">
      <c r="B393" s="133"/>
    </row>
    <row r="394" spans="2:2" s="130" customFormat="1">
      <c r="B394" s="133"/>
    </row>
    <row r="395" spans="2:2" s="130" customFormat="1">
      <c r="B395" s="133"/>
    </row>
    <row r="396" spans="2:2" s="130" customFormat="1">
      <c r="B396" s="133"/>
    </row>
    <row r="397" spans="2:2" s="130" customFormat="1">
      <c r="B397" s="133"/>
    </row>
    <row r="398" spans="2:2" s="130" customFormat="1">
      <c r="B398" s="133"/>
    </row>
    <row r="399" spans="2:2" s="130" customFormat="1">
      <c r="B399" s="133"/>
    </row>
    <row r="400" spans="2:2" s="130" customFormat="1">
      <c r="B400" s="133"/>
    </row>
    <row r="401" spans="2:2" s="130" customFormat="1">
      <c r="B401" s="133"/>
    </row>
    <row r="402" spans="2:2" s="130" customFormat="1">
      <c r="B402" s="133"/>
    </row>
    <row r="403" spans="2:2" s="130" customFormat="1">
      <c r="B403" s="133"/>
    </row>
    <row r="404" spans="2:2" s="130" customFormat="1">
      <c r="B404" s="133"/>
    </row>
    <row r="405" spans="2:2" s="130" customFormat="1">
      <c r="B405" s="133"/>
    </row>
    <row r="406" spans="2:2" s="130" customFormat="1">
      <c r="B406" s="133"/>
    </row>
    <row r="407" spans="2:2" s="130" customFormat="1">
      <c r="B407" s="133"/>
    </row>
    <row r="408" spans="2:2" s="130" customFormat="1">
      <c r="B408" s="133"/>
    </row>
    <row r="409" spans="2:2" s="130" customFormat="1">
      <c r="B409" s="133"/>
    </row>
    <row r="410" spans="2:2" s="130" customFormat="1">
      <c r="B410" s="133"/>
    </row>
    <row r="411" spans="2:2" s="130" customFormat="1">
      <c r="B411" s="133"/>
    </row>
    <row r="412" spans="2:2" s="130" customFormat="1">
      <c r="B412" s="133"/>
    </row>
    <row r="413" spans="2:2" s="130" customFormat="1">
      <c r="B413" s="133"/>
    </row>
    <row r="414" spans="2:2" s="130" customFormat="1">
      <c r="B414" s="133"/>
    </row>
    <row r="415" spans="2:2" s="130" customFormat="1">
      <c r="B415" s="133"/>
    </row>
    <row r="416" spans="2:2" s="130" customFormat="1">
      <c r="B416" s="133"/>
    </row>
    <row r="417" spans="2:2" s="130" customFormat="1">
      <c r="B417" s="133"/>
    </row>
    <row r="418" spans="2:2" s="130" customFormat="1">
      <c r="B418" s="133"/>
    </row>
    <row r="419" spans="2:2" s="130" customFormat="1">
      <c r="B419" s="133"/>
    </row>
    <row r="420" spans="2:2" s="130" customFormat="1">
      <c r="B420" s="133"/>
    </row>
    <row r="421" spans="2:2" s="130" customFormat="1">
      <c r="B421" s="133"/>
    </row>
    <row r="422" spans="2:2" s="130" customFormat="1">
      <c r="B422" s="133"/>
    </row>
    <row r="423" spans="2:2" s="130" customFormat="1">
      <c r="B423" s="133"/>
    </row>
    <row r="424" spans="2:2" s="130" customFormat="1">
      <c r="B424" s="133"/>
    </row>
    <row r="425" spans="2:2" s="130" customFormat="1">
      <c r="B425" s="133"/>
    </row>
    <row r="426" spans="2:2" s="130" customFormat="1">
      <c r="B426" s="133"/>
    </row>
    <row r="427" spans="2:2" s="130" customFormat="1">
      <c r="B427" s="133"/>
    </row>
    <row r="428" spans="2:2" s="130" customFormat="1">
      <c r="B428" s="133"/>
    </row>
    <row r="429" spans="2:2" s="130" customFormat="1">
      <c r="B429" s="133"/>
    </row>
    <row r="430" spans="2:2" s="130" customFormat="1">
      <c r="B430" s="133"/>
    </row>
    <row r="431" spans="2:2" s="130" customFormat="1">
      <c r="B431" s="133"/>
    </row>
    <row r="432" spans="2:2" s="130" customFormat="1">
      <c r="B432" s="133"/>
    </row>
    <row r="433" spans="2:2" s="130" customFormat="1">
      <c r="B433" s="133"/>
    </row>
    <row r="434" spans="2:2" s="130" customFormat="1">
      <c r="B434" s="133"/>
    </row>
    <row r="435" spans="2:2" s="130" customFormat="1">
      <c r="B435" s="133"/>
    </row>
    <row r="436" spans="2:2" s="130" customFormat="1">
      <c r="B436" s="133"/>
    </row>
    <row r="437" spans="2:2" s="130" customFormat="1">
      <c r="B437" s="133"/>
    </row>
    <row r="438" spans="2:2" s="130" customFormat="1">
      <c r="B438" s="133"/>
    </row>
    <row r="439" spans="2:2" s="130" customFormat="1">
      <c r="B439" s="133"/>
    </row>
    <row r="440" spans="2:2" s="130" customFormat="1">
      <c r="B440" s="133"/>
    </row>
    <row r="441" spans="2:2" s="130" customFormat="1">
      <c r="B441" s="133"/>
    </row>
    <row r="442" spans="2:2" s="130" customFormat="1">
      <c r="B442" s="133"/>
    </row>
    <row r="443" spans="2:2" s="130" customFormat="1">
      <c r="B443" s="133"/>
    </row>
    <row r="444" spans="2:2" s="130" customFormat="1">
      <c r="B444" s="133"/>
    </row>
    <row r="445" spans="2:2" s="130" customFormat="1">
      <c r="B445" s="133"/>
    </row>
    <row r="446" spans="2:2" s="130" customFormat="1">
      <c r="B446" s="133"/>
    </row>
    <row r="447" spans="2:2" s="130" customFormat="1">
      <c r="B447" s="133"/>
    </row>
    <row r="448" spans="2:2" s="130" customFormat="1">
      <c r="B448" s="133"/>
    </row>
    <row r="449" spans="2:2" s="130" customFormat="1">
      <c r="B449" s="133"/>
    </row>
    <row r="450" spans="2:2" s="130" customFormat="1">
      <c r="B450" s="133"/>
    </row>
    <row r="451" spans="2:2" s="130" customFormat="1">
      <c r="B451" s="133"/>
    </row>
    <row r="452" spans="2:2" s="130" customFormat="1">
      <c r="B452" s="133"/>
    </row>
    <row r="453" spans="2:2" s="130" customFormat="1">
      <c r="B453" s="133"/>
    </row>
    <row r="454" spans="2:2" s="130" customFormat="1">
      <c r="B454" s="133"/>
    </row>
    <row r="455" spans="2:2" s="130" customFormat="1">
      <c r="B455" s="133"/>
    </row>
    <row r="456" spans="2:2" s="130" customFormat="1">
      <c r="B456" s="133"/>
    </row>
    <row r="457" spans="2:2" s="130" customFormat="1">
      <c r="B457" s="133"/>
    </row>
    <row r="458" spans="2:2" s="130" customFormat="1">
      <c r="B458" s="133"/>
    </row>
    <row r="459" spans="2:2" s="130" customFormat="1">
      <c r="B459" s="133"/>
    </row>
    <row r="460" spans="2:2" s="130" customFormat="1">
      <c r="B460" s="133"/>
    </row>
    <row r="461" spans="2:2" s="130" customFormat="1">
      <c r="B461" s="133"/>
    </row>
    <row r="462" spans="2:2" s="130" customFormat="1">
      <c r="B462" s="133"/>
    </row>
    <row r="463" spans="2:2" s="130" customFormat="1">
      <c r="B463" s="133"/>
    </row>
    <row r="464" spans="2:2" s="130" customFormat="1">
      <c r="B464" s="133"/>
    </row>
    <row r="465" spans="2:2" s="130" customFormat="1">
      <c r="B465" s="133"/>
    </row>
    <row r="466" spans="2:2" s="130" customFormat="1">
      <c r="B466" s="133"/>
    </row>
    <row r="467" spans="2:2" s="130" customFormat="1">
      <c r="B467" s="133"/>
    </row>
    <row r="468" spans="2:2" s="130" customFormat="1">
      <c r="B468" s="133"/>
    </row>
    <row r="469" spans="2:2" s="130" customFormat="1">
      <c r="B469" s="133"/>
    </row>
    <row r="470" spans="2:2" s="130" customFormat="1">
      <c r="B470" s="133"/>
    </row>
    <row r="471" spans="2:2" s="130" customFormat="1">
      <c r="B471" s="133"/>
    </row>
    <row r="472" spans="2:2" s="130" customFormat="1">
      <c r="B472" s="133"/>
    </row>
    <row r="473" spans="2:2" s="130" customFormat="1">
      <c r="B473" s="133"/>
    </row>
    <row r="474" spans="2:2" s="130" customFormat="1">
      <c r="B474" s="133"/>
    </row>
    <row r="475" spans="2:2" s="130" customFormat="1">
      <c r="B475" s="133"/>
    </row>
    <row r="476" spans="2:2" s="130" customFormat="1">
      <c r="B476" s="133"/>
    </row>
    <row r="477" spans="2:2" s="130" customFormat="1">
      <c r="B477" s="133"/>
    </row>
    <row r="478" spans="2:2" s="130" customFormat="1">
      <c r="B478" s="133"/>
    </row>
    <row r="479" spans="2:2" s="130" customFormat="1">
      <c r="B479" s="133"/>
    </row>
    <row r="480" spans="2:2" s="130" customFormat="1">
      <c r="B480" s="133"/>
    </row>
    <row r="481" spans="2:2" s="130" customFormat="1">
      <c r="B481" s="133"/>
    </row>
    <row r="482" spans="2:2" s="130" customFormat="1">
      <c r="B482" s="133"/>
    </row>
    <row r="483" spans="2:2" s="130" customFormat="1">
      <c r="B483" s="133"/>
    </row>
    <row r="484" spans="2:2" s="130" customFormat="1">
      <c r="B484" s="133"/>
    </row>
    <row r="485" spans="2:2" s="130" customFormat="1">
      <c r="B485" s="133"/>
    </row>
    <row r="486" spans="2:2" s="130" customFormat="1">
      <c r="B486" s="133"/>
    </row>
    <row r="487" spans="2:2" s="130" customFormat="1">
      <c r="B487" s="133"/>
    </row>
    <row r="488" spans="2:2" s="130" customFormat="1">
      <c r="B488" s="133"/>
    </row>
    <row r="489" spans="2:2" s="130" customFormat="1">
      <c r="B489" s="133"/>
    </row>
    <row r="490" spans="2:2" s="130" customFormat="1">
      <c r="B490" s="133"/>
    </row>
    <row r="491" spans="2:2" s="130" customFormat="1">
      <c r="B491" s="133"/>
    </row>
    <row r="492" spans="2:2" s="130" customFormat="1">
      <c r="B492" s="133"/>
    </row>
    <row r="493" spans="2:2" s="130" customFormat="1">
      <c r="B493" s="133"/>
    </row>
    <row r="494" spans="2:2" s="130" customFormat="1">
      <c r="B494" s="133"/>
    </row>
    <row r="495" spans="2:2" s="130" customFormat="1">
      <c r="B495" s="133"/>
    </row>
    <row r="496" spans="2:2" s="130" customFormat="1">
      <c r="B496" s="133"/>
    </row>
    <row r="497" spans="2:2" s="130" customFormat="1">
      <c r="B497" s="133"/>
    </row>
    <row r="498" spans="2:2" s="130" customFormat="1">
      <c r="B498" s="133"/>
    </row>
    <row r="499" spans="2:2" s="130" customFormat="1">
      <c r="B499" s="133"/>
    </row>
    <row r="500" spans="2:2" s="130" customFormat="1">
      <c r="B500" s="133"/>
    </row>
    <row r="501" spans="2:2" s="130" customFormat="1">
      <c r="B501" s="133"/>
    </row>
    <row r="502" spans="2:2" s="130" customFormat="1">
      <c r="B502" s="133"/>
    </row>
    <row r="503" spans="2:2" s="130" customFormat="1">
      <c r="B503" s="133"/>
    </row>
    <row r="504" spans="2:2" s="130" customFormat="1">
      <c r="B504" s="133"/>
    </row>
    <row r="505" spans="2:2" s="130" customFormat="1">
      <c r="B505" s="133"/>
    </row>
    <row r="506" spans="2:2" s="130" customFormat="1">
      <c r="B506" s="133"/>
    </row>
    <row r="507" spans="2:2" s="130" customFormat="1">
      <c r="B507" s="133"/>
    </row>
    <row r="508" spans="2:2" s="130" customFormat="1">
      <c r="B508" s="133"/>
    </row>
    <row r="509" spans="2:2" s="130" customFormat="1">
      <c r="B509" s="133"/>
    </row>
    <row r="510" spans="2:2" s="130" customFormat="1">
      <c r="B510" s="133"/>
    </row>
    <row r="511" spans="2:2" s="130" customFormat="1">
      <c r="B511" s="133"/>
    </row>
    <row r="512" spans="2:2" s="130" customFormat="1">
      <c r="B512" s="133"/>
    </row>
    <row r="513" spans="2:2" s="130" customFormat="1">
      <c r="B513" s="133"/>
    </row>
    <row r="514" spans="2:2" s="130" customFormat="1">
      <c r="B514" s="133"/>
    </row>
    <row r="515" spans="2:2" s="130" customFormat="1">
      <c r="B515" s="133"/>
    </row>
    <row r="516" spans="2:2" s="130" customFormat="1">
      <c r="B516" s="133"/>
    </row>
    <row r="517" spans="2:2" s="130" customFormat="1">
      <c r="B517" s="133"/>
    </row>
    <row r="518" spans="2:2" s="130" customFormat="1">
      <c r="B518" s="133"/>
    </row>
    <row r="519" spans="2:2" s="130" customFormat="1">
      <c r="B519" s="133"/>
    </row>
    <row r="520" spans="2:2" s="130" customFormat="1">
      <c r="B520" s="133"/>
    </row>
    <row r="521" spans="2:2" s="130" customFormat="1">
      <c r="B521" s="133"/>
    </row>
    <row r="522" spans="2:2" s="130" customFormat="1">
      <c r="B522" s="133"/>
    </row>
    <row r="523" spans="2:2" s="130" customFormat="1">
      <c r="B523" s="133"/>
    </row>
    <row r="524" spans="2:2" s="130" customFormat="1">
      <c r="B524" s="133"/>
    </row>
    <row r="525" spans="2:2" s="130" customFormat="1">
      <c r="B525" s="133"/>
    </row>
    <row r="526" spans="2:2" s="130" customFormat="1">
      <c r="B526" s="133"/>
    </row>
    <row r="527" spans="2:2" s="130" customFormat="1">
      <c r="B527" s="133"/>
    </row>
    <row r="528" spans="2:2" s="130" customFormat="1">
      <c r="B528" s="133"/>
    </row>
    <row r="529" spans="2:2" s="130" customFormat="1">
      <c r="B529" s="133"/>
    </row>
    <row r="530" spans="2:2" s="130" customFormat="1">
      <c r="B530" s="133"/>
    </row>
    <row r="531" spans="2:2" s="130" customFormat="1">
      <c r="B531" s="133"/>
    </row>
    <row r="532" spans="2:2" s="130" customFormat="1">
      <c r="B532" s="133"/>
    </row>
    <row r="533" spans="2:2" s="130" customFormat="1">
      <c r="B533" s="133"/>
    </row>
    <row r="534" spans="2:2" s="130" customFormat="1">
      <c r="B534" s="133"/>
    </row>
    <row r="535" spans="2:2" s="130" customFormat="1">
      <c r="B535" s="133"/>
    </row>
    <row r="536" spans="2:2" s="130" customFormat="1">
      <c r="B536" s="133"/>
    </row>
    <row r="537" spans="2:2" s="130" customFormat="1">
      <c r="B537" s="133"/>
    </row>
    <row r="538" spans="2:2" s="130" customFormat="1">
      <c r="B538" s="133"/>
    </row>
    <row r="539" spans="2:2" s="130" customFormat="1">
      <c r="B539" s="133"/>
    </row>
    <row r="540" spans="2:2" s="130" customFormat="1">
      <c r="B540" s="133"/>
    </row>
    <row r="541" spans="2:2" s="130" customFormat="1">
      <c r="B541" s="133"/>
    </row>
    <row r="542" spans="2:2" s="130" customFormat="1">
      <c r="B542" s="133"/>
    </row>
    <row r="543" spans="2:2" s="130" customFormat="1">
      <c r="B543" s="133"/>
    </row>
    <row r="544" spans="2:2" s="130" customFormat="1">
      <c r="B544" s="133"/>
    </row>
    <row r="545" spans="2:2" s="130" customFormat="1">
      <c r="B545" s="133"/>
    </row>
    <row r="546" spans="2:2" s="130" customFormat="1">
      <c r="B546" s="133"/>
    </row>
    <row r="547" spans="2:2" s="130" customFormat="1">
      <c r="B547" s="133"/>
    </row>
    <row r="548" spans="2:2" s="130" customFormat="1">
      <c r="B548" s="133"/>
    </row>
    <row r="549" spans="2:2" s="130" customFormat="1">
      <c r="B549" s="133"/>
    </row>
    <row r="550" spans="2:2" s="130" customFormat="1">
      <c r="B550" s="133"/>
    </row>
    <row r="551" spans="2:2" s="130" customFormat="1">
      <c r="B551" s="133"/>
    </row>
    <row r="552" spans="2:2" s="130" customFormat="1">
      <c r="B552" s="133"/>
    </row>
    <row r="553" spans="2:2" s="130" customFormat="1">
      <c r="B553" s="133"/>
    </row>
    <row r="554" spans="2:2" s="130" customFormat="1">
      <c r="B554" s="133"/>
    </row>
    <row r="555" spans="2:2" s="130" customFormat="1">
      <c r="B555" s="133"/>
    </row>
    <row r="556" spans="2:2" s="130" customFormat="1">
      <c r="B556" s="133"/>
    </row>
    <row r="557" spans="2:2" s="130" customFormat="1">
      <c r="B557" s="133"/>
    </row>
    <row r="558" spans="2:2" s="130" customFormat="1">
      <c r="B558" s="133"/>
    </row>
    <row r="559" spans="2:2" s="130" customFormat="1">
      <c r="B559" s="133"/>
    </row>
    <row r="560" spans="2:2" s="130" customFormat="1">
      <c r="B560" s="133"/>
    </row>
    <row r="561" spans="2:2" s="130" customFormat="1">
      <c r="B561" s="133"/>
    </row>
    <row r="562" spans="2:2" s="130" customFormat="1">
      <c r="B562" s="133"/>
    </row>
    <row r="563" spans="2:2" s="130" customFormat="1">
      <c r="B563" s="133"/>
    </row>
    <row r="564" spans="2:2" s="130" customFormat="1">
      <c r="B564" s="133"/>
    </row>
    <row r="565" spans="2:2" s="130" customFormat="1">
      <c r="B565" s="133"/>
    </row>
    <row r="566" spans="2:2" s="130" customFormat="1">
      <c r="B566" s="133"/>
    </row>
    <row r="567" spans="2:2" s="130" customFormat="1">
      <c r="B567" s="133"/>
    </row>
    <row r="568" spans="2:2" s="130" customFormat="1">
      <c r="B568" s="133"/>
    </row>
    <row r="569" spans="2:2" s="130" customFormat="1">
      <c r="B569" s="133"/>
    </row>
    <row r="570" spans="2:2" s="130" customFormat="1">
      <c r="B570" s="133"/>
    </row>
    <row r="571" spans="2:2" s="130" customFormat="1">
      <c r="B571" s="133"/>
    </row>
    <row r="572" spans="2:2" s="130" customFormat="1">
      <c r="B572" s="133"/>
    </row>
    <row r="573" spans="2:2" s="130" customFormat="1">
      <c r="B573" s="133"/>
    </row>
    <row r="574" spans="2:2" s="130" customFormat="1">
      <c r="B574" s="133"/>
    </row>
    <row r="575" spans="2:2" s="130" customFormat="1">
      <c r="B575" s="133"/>
    </row>
    <row r="576" spans="2:2" s="130" customFormat="1">
      <c r="B576" s="133"/>
    </row>
    <row r="577" spans="2:2" s="130" customFormat="1">
      <c r="B577" s="133"/>
    </row>
    <row r="578" spans="2:2" s="130" customFormat="1">
      <c r="B578" s="133"/>
    </row>
    <row r="579" spans="2:2" s="130" customFormat="1">
      <c r="B579" s="133"/>
    </row>
    <row r="580" spans="2:2" s="130" customFormat="1">
      <c r="B580" s="133"/>
    </row>
    <row r="581" spans="2:2" s="130" customFormat="1">
      <c r="B581" s="133"/>
    </row>
    <row r="582" spans="2:2" s="130" customFormat="1">
      <c r="B582" s="133"/>
    </row>
    <row r="583" spans="2:2" s="130" customFormat="1">
      <c r="B583" s="133"/>
    </row>
    <row r="584" spans="2:2" s="130" customFormat="1">
      <c r="B584" s="133"/>
    </row>
    <row r="585" spans="2:2" s="130" customFormat="1">
      <c r="B585" s="133"/>
    </row>
    <row r="586" spans="2:2" s="130" customFormat="1">
      <c r="B586" s="133"/>
    </row>
    <row r="587" spans="2:2" s="130" customFormat="1">
      <c r="B587" s="133"/>
    </row>
    <row r="588" spans="2:2" s="130" customFormat="1">
      <c r="B588" s="133"/>
    </row>
    <row r="589" spans="2:2" s="130" customFormat="1">
      <c r="B589" s="133"/>
    </row>
    <row r="590" spans="2:2" s="130" customFormat="1">
      <c r="B590" s="133"/>
    </row>
    <row r="591" spans="2:2" s="130" customFormat="1">
      <c r="B591" s="133"/>
    </row>
    <row r="592" spans="2:2" s="130" customFormat="1">
      <c r="B592" s="133"/>
    </row>
    <row r="593" spans="2:6" s="130" customFormat="1">
      <c r="B593" s="133"/>
    </row>
    <row r="594" spans="2:6" s="130" customFormat="1">
      <c r="B594" s="133"/>
    </row>
    <row r="595" spans="2:6" s="130" customFormat="1">
      <c r="B595" s="133"/>
    </row>
    <row r="596" spans="2:6" s="130" customFormat="1">
      <c r="B596" s="133"/>
    </row>
    <row r="597" spans="2:6" s="130" customFormat="1">
      <c r="B597" s="133"/>
    </row>
    <row r="598" spans="2:6" s="130" customFormat="1">
      <c r="B598" s="133"/>
    </row>
    <row r="599" spans="2:6">
      <c r="C599" s="1"/>
      <c r="D599" s="1"/>
      <c r="E599" s="1"/>
      <c r="F599" s="1"/>
    </row>
    <row r="600" spans="2:6">
      <c r="C600" s="1"/>
      <c r="D600" s="1"/>
      <c r="E600" s="1"/>
      <c r="F600" s="1"/>
    </row>
    <row r="601" spans="2:6">
      <c r="C601" s="1"/>
      <c r="D601" s="1"/>
      <c r="E601" s="1"/>
      <c r="F601" s="1"/>
    </row>
    <row r="602" spans="2:6">
      <c r="C602" s="1"/>
      <c r="D602" s="1"/>
      <c r="E602" s="1"/>
      <c r="F602" s="1"/>
    </row>
    <row r="603" spans="2:6">
      <c r="C603" s="1"/>
      <c r="D603" s="1"/>
      <c r="E603" s="1"/>
      <c r="F603" s="1"/>
    </row>
    <row r="604" spans="2:6">
      <c r="C604" s="1"/>
      <c r="D604" s="1"/>
      <c r="E604" s="1"/>
      <c r="F604" s="1"/>
    </row>
    <row r="605" spans="2:6">
      <c r="C605" s="1"/>
      <c r="D605" s="1"/>
      <c r="E605" s="1"/>
      <c r="F605" s="1"/>
    </row>
    <row r="606" spans="2:6">
      <c r="C606" s="1"/>
      <c r="D606" s="1"/>
      <c r="E606" s="1"/>
      <c r="F606" s="1"/>
    </row>
    <row r="607" spans="2:6">
      <c r="C607" s="1"/>
      <c r="D607" s="1"/>
      <c r="E607" s="1"/>
      <c r="F607" s="1"/>
    </row>
    <row r="608" spans="2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5"/>
      <c r="C796" s="1"/>
      <c r="D796" s="1"/>
      <c r="E796" s="1"/>
      <c r="F796" s="1"/>
    </row>
    <row r="797" spans="2:6">
      <c r="B797" s="45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372:K372"/>
  </mergeCells>
  <phoneticPr fontId="3" type="noConversion"/>
  <conditionalFormatting sqref="B12:B364">
    <cfRule type="cellIs" dxfId="14" priority="2" operator="equal">
      <formula>"NR3"</formula>
    </cfRule>
  </conditionalFormatting>
  <conditionalFormatting sqref="B12:B364">
    <cfRule type="containsText" dxfId="13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6:G828">
      <formula1>$BK$7:$BK$24</formula1>
    </dataValidation>
    <dataValidation allowBlank="1" showInputMessage="1" showErrorMessage="1" sqref="H2 B34 Q9 B36 B370 B372"/>
    <dataValidation type="list" allowBlank="1" showInputMessage="1" showErrorMessage="1" sqref="I12:I35 I37:I371 I373:I828">
      <formula1>$BM$7:$BM$10</formula1>
    </dataValidation>
    <dataValidation type="list" allowBlank="1" showInputMessage="1" showErrorMessage="1" sqref="E12:E35 E37:E371 E373:E822">
      <formula1>$BI$7:$BI$24</formula1>
    </dataValidation>
    <dataValidation type="list" allowBlank="1" showInputMessage="1" showErrorMessage="1" sqref="L12:L828">
      <formula1>$BN$7:$BN$20</formula1>
    </dataValidation>
    <dataValidation type="list" allowBlank="1" showInputMessage="1" showErrorMessage="1" sqref="G12:G35 G37:G371 G373:G555">
      <formula1>$BK$7:$BK$29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8" t="s">
        <v>177</v>
      </c>
      <c r="C1" s="80" t="s" vm="1">
        <v>248</v>
      </c>
    </row>
    <row r="2" spans="2:62">
      <c r="B2" s="58" t="s">
        <v>176</v>
      </c>
      <c r="C2" s="80" t="s">
        <v>249</v>
      </c>
    </row>
    <row r="3" spans="2:62">
      <c r="B3" s="58" t="s">
        <v>178</v>
      </c>
      <c r="C3" s="80" t="s">
        <v>250</v>
      </c>
    </row>
    <row r="4" spans="2:62">
      <c r="B4" s="58" t="s">
        <v>179</v>
      </c>
      <c r="C4" s="80">
        <v>2148</v>
      </c>
    </row>
    <row r="6" spans="2:62" ht="26.25" customHeight="1">
      <c r="B6" s="153" t="s">
        <v>207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5"/>
      <c r="BJ6" s="3"/>
    </row>
    <row r="7" spans="2:62" ht="26.25" customHeight="1">
      <c r="B7" s="153" t="s">
        <v>85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5"/>
      <c r="BF7" s="3"/>
      <c r="BJ7" s="3"/>
    </row>
    <row r="8" spans="2:62" s="3" customFormat="1" ht="78.75">
      <c r="B8" s="23" t="s">
        <v>112</v>
      </c>
      <c r="C8" s="31" t="s">
        <v>42</v>
      </c>
      <c r="D8" s="31" t="s">
        <v>117</v>
      </c>
      <c r="E8" s="31" t="s">
        <v>223</v>
      </c>
      <c r="F8" s="31" t="s">
        <v>114</v>
      </c>
      <c r="G8" s="31" t="s">
        <v>59</v>
      </c>
      <c r="H8" s="31" t="s">
        <v>97</v>
      </c>
      <c r="I8" s="14" t="s">
        <v>231</v>
      </c>
      <c r="J8" s="14" t="s">
        <v>230</v>
      </c>
      <c r="K8" s="31" t="s">
        <v>246</v>
      </c>
      <c r="L8" s="14" t="s">
        <v>56</v>
      </c>
      <c r="M8" s="14" t="s">
        <v>55</v>
      </c>
      <c r="N8" s="14" t="s">
        <v>180</v>
      </c>
      <c r="O8" s="15" t="s">
        <v>182</v>
      </c>
      <c r="BF8" s="1"/>
      <c r="BG8" s="1"/>
      <c r="BH8" s="1"/>
      <c r="BJ8" s="4"/>
    </row>
    <row r="9" spans="2:62" s="3" customFormat="1" ht="24" customHeight="1">
      <c r="B9" s="16"/>
      <c r="C9" s="17"/>
      <c r="D9" s="17"/>
      <c r="E9" s="17"/>
      <c r="F9" s="17"/>
      <c r="G9" s="17"/>
      <c r="H9" s="17"/>
      <c r="I9" s="17" t="s">
        <v>238</v>
      </c>
      <c r="J9" s="17"/>
      <c r="K9" s="17" t="s">
        <v>234</v>
      </c>
      <c r="L9" s="17" t="s">
        <v>234</v>
      </c>
      <c r="M9" s="17" t="s">
        <v>20</v>
      </c>
      <c r="N9" s="17" t="s">
        <v>20</v>
      </c>
      <c r="O9" s="18" t="s">
        <v>20</v>
      </c>
      <c r="BF9" s="1"/>
      <c r="BH9" s="1"/>
      <c r="BJ9" s="4"/>
    </row>
    <row r="10" spans="2:6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BF10" s="1"/>
      <c r="BG10" s="3"/>
      <c r="BH10" s="1"/>
      <c r="BJ10" s="1"/>
    </row>
    <row r="11" spans="2:62" s="4" customFormat="1" ht="18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BF11" s="1"/>
      <c r="BG11" s="3"/>
      <c r="BH11" s="1"/>
      <c r="BJ11" s="1"/>
    </row>
    <row r="12" spans="2:62" ht="20.25">
      <c r="B12" s="101" t="s">
        <v>247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BG12" s="4"/>
    </row>
    <row r="13" spans="2:62">
      <c r="B13" s="101" t="s">
        <v>109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</row>
    <row r="14" spans="2:62">
      <c r="B14" s="101" t="s">
        <v>229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</row>
    <row r="15" spans="2:62">
      <c r="B15" s="101" t="s">
        <v>237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</row>
    <row r="16" spans="2:62" ht="20.25">
      <c r="B16" s="101" t="s">
        <v>244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BF16" s="4"/>
    </row>
    <row r="17" spans="2:15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</row>
    <row r="18" spans="2:15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</row>
    <row r="19" spans="2:15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</row>
    <row r="20" spans="2:15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</row>
    <row r="21" spans="2:15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</row>
    <row r="22" spans="2:15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</row>
    <row r="23" spans="2:15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</row>
    <row r="24" spans="2:15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</row>
    <row r="25" spans="2:15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</row>
    <row r="26" spans="2:15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</row>
    <row r="27" spans="2:15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2:15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</row>
    <row r="29" spans="2:15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</row>
    <row r="30" spans="2:15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</row>
    <row r="31" spans="2:15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</row>
    <row r="32" spans="2:1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</row>
    <row r="33" spans="2:15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</row>
    <row r="34" spans="2:15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</row>
    <row r="35" spans="2:15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</row>
    <row r="36" spans="2:15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</row>
    <row r="37" spans="2:15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</row>
    <row r="38" spans="2:15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</row>
    <row r="39" spans="2:15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</row>
    <row r="40" spans="2:15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</row>
    <row r="41" spans="2:15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</row>
    <row r="42" spans="2:15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</row>
    <row r="43" spans="2:15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</row>
    <row r="44" spans="2:15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</row>
    <row r="45" spans="2:15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</row>
    <row r="46" spans="2:15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</row>
    <row r="47" spans="2:15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2:15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</row>
    <row r="49" spans="2:15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</row>
    <row r="50" spans="2:15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</row>
    <row r="51" spans="2:15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</row>
    <row r="52" spans="2:15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</row>
    <row r="53" spans="2:15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</row>
    <row r="54" spans="2:15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</row>
    <row r="55" spans="2:15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</row>
    <row r="56" spans="2:15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</row>
    <row r="57" spans="2:15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</row>
    <row r="58" spans="2:15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</row>
    <row r="59" spans="2:15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</row>
    <row r="60" spans="2:15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</row>
    <row r="61" spans="2:15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</row>
    <row r="62" spans="2:15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</row>
    <row r="63" spans="2:15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</row>
    <row r="64" spans="2:15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</row>
    <row r="65" spans="2:15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</row>
    <row r="66" spans="2:15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</row>
    <row r="67" spans="2:15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</row>
    <row r="68" spans="2:15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</row>
    <row r="69" spans="2:15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</row>
    <row r="70" spans="2:15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</row>
    <row r="71" spans="2:15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</row>
    <row r="72" spans="2:15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</row>
    <row r="73" spans="2:15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</row>
    <row r="74" spans="2:15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</row>
    <row r="75" spans="2:15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</row>
    <row r="76" spans="2:15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</row>
    <row r="77" spans="2:15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</row>
    <row r="78" spans="2:15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</row>
    <row r="79" spans="2:15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</row>
    <row r="80" spans="2:15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</row>
    <row r="81" spans="2:15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</row>
    <row r="82" spans="2:15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</row>
    <row r="83" spans="2:15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</row>
    <row r="84" spans="2:15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</row>
    <row r="85" spans="2:15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</row>
    <row r="86" spans="2:15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</row>
    <row r="87" spans="2:15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</row>
    <row r="88" spans="2:15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</row>
    <row r="89" spans="2:15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</row>
    <row r="90" spans="2:15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</row>
    <row r="91" spans="2:15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</row>
    <row r="92" spans="2:15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</row>
    <row r="93" spans="2:15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</row>
    <row r="94" spans="2:15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</row>
    <row r="95" spans="2:15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</row>
    <row r="96" spans="2:15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</row>
    <row r="97" spans="2:15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</row>
    <row r="98" spans="2:15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</row>
    <row r="99" spans="2:15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</row>
    <row r="100" spans="2:15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</row>
    <row r="101" spans="2:15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</row>
    <row r="102" spans="2:15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</row>
    <row r="103" spans="2:15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</row>
    <row r="104" spans="2:15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</row>
    <row r="105" spans="2:15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</row>
    <row r="106" spans="2:15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</row>
    <row r="107" spans="2:15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</row>
    <row r="108" spans="2:15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</row>
    <row r="109" spans="2:15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</row>
    <row r="110" spans="2:15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</row>
    <row r="111" spans="2:15">
      <c r="E111" s="1"/>
      <c r="F111" s="1"/>
      <c r="G111" s="1"/>
    </row>
    <row r="112" spans="2:15">
      <c r="E112" s="1"/>
      <c r="F112" s="1"/>
      <c r="G112" s="1"/>
    </row>
    <row r="113" spans="5:7">
      <c r="E113" s="1"/>
      <c r="F113" s="1"/>
      <c r="G113" s="1"/>
    </row>
    <row r="114" spans="5:7">
      <c r="E114" s="1"/>
      <c r="F114" s="1"/>
      <c r="G114" s="1"/>
    </row>
    <row r="115" spans="5:7">
      <c r="E115" s="1"/>
      <c r="F115" s="1"/>
      <c r="G115" s="1"/>
    </row>
    <row r="116" spans="5:7">
      <c r="E116" s="1"/>
      <c r="F116" s="1"/>
      <c r="G116" s="1"/>
    </row>
    <row r="117" spans="5:7">
      <c r="E117" s="1"/>
      <c r="F117" s="1"/>
      <c r="G117" s="1"/>
    </row>
    <row r="118" spans="5:7">
      <c r="E118" s="1"/>
      <c r="F118" s="1"/>
      <c r="G118" s="1"/>
    </row>
    <row r="119" spans="5:7">
      <c r="E119" s="1"/>
      <c r="F119" s="1"/>
      <c r="G119" s="1"/>
    </row>
    <row r="120" spans="5:7">
      <c r="E120" s="1"/>
      <c r="F120" s="1"/>
      <c r="G120" s="1"/>
    </row>
    <row r="121" spans="5:7">
      <c r="E121" s="1"/>
      <c r="F121" s="1"/>
      <c r="G121" s="1"/>
    </row>
    <row r="122" spans="5:7">
      <c r="E122" s="1"/>
      <c r="F122" s="1"/>
      <c r="G122" s="1"/>
    </row>
    <row r="123" spans="5:7">
      <c r="E123" s="1"/>
      <c r="F123" s="1"/>
      <c r="G123" s="1"/>
    </row>
    <row r="124" spans="5:7">
      <c r="E124" s="1"/>
      <c r="F124" s="1"/>
      <c r="G124" s="1"/>
    </row>
    <row r="125" spans="5:7">
      <c r="E125" s="1"/>
      <c r="F125" s="1"/>
      <c r="G125" s="1"/>
    </row>
    <row r="126" spans="5:7">
      <c r="E126" s="1"/>
      <c r="F126" s="1"/>
      <c r="G126" s="1"/>
    </row>
    <row r="127" spans="5:7">
      <c r="E127" s="1"/>
      <c r="F127" s="1"/>
      <c r="G127" s="1"/>
    </row>
    <row r="128" spans="5:7">
      <c r="E128" s="1"/>
      <c r="F128" s="1"/>
      <c r="G128" s="1"/>
    </row>
    <row r="129" spans="5:7">
      <c r="E129" s="1"/>
      <c r="F129" s="1"/>
      <c r="G129" s="1"/>
    </row>
    <row r="130" spans="5:7">
      <c r="E130" s="1"/>
      <c r="F130" s="1"/>
      <c r="G130" s="1"/>
    </row>
    <row r="131" spans="5:7">
      <c r="E131" s="1"/>
      <c r="F131" s="1"/>
      <c r="G131" s="1"/>
    </row>
    <row r="132" spans="5:7">
      <c r="E132" s="1"/>
      <c r="F132" s="1"/>
      <c r="G132" s="1"/>
    </row>
    <row r="133" spans="5:7">
      <c r="E133" s="1"/>
      <c r="F133" s="1"/>
      <c r="G133" s="1"/>
    </row>
    <row r="134" spans="5:7">
      <c r="E134" s="1"/>
      <c r="F134" s="1"/>
      <c r="G134" s="1"/>
    </row>
    <row r="135" spans="5:7">
      <c r="E135" s="1"/>
      <c r="F135" s="1"/>
      <c r="G135" s="1"/>
    </row>
    <row r="136" spans="5:7">
      <c r="E136" s="1"/>
      <c r="F136" s="1"/>
      <c r="G136" s="1"/>
    </row>
    <row r="137" spans="5:7">
      <c r="E137" s="1"/>
      <c r="F137" s="1"/>
      <c r="G137" s="1"/>
    </row>
    <row r="138" spans="5:7">
      <c r="E138" s="1"/>
      <c r="F138" s="1"/>
      <c r="G138" s="1"/>
    </row>
    <row r="139" spans="5:7">
      <c r="E139" s="1"/>
      <c r="F139" s="1"/>
      <c r="G139" s="1"/>
    </row>
    <row r="140" spans="5:7">
      <c r="E140" s="1"/>
      <c r="F140" s="1"/>
      <c r="G140" s="1"/>
    </row>
    <row r="141" spans="5:7">
      <c r="E141" s="1"/>
      <c r="F141" s="1"/>
      <c r="G141" s="1"/>
    </row>
    <row r="142" spans="5:7">
      <c r="E142" s="1"/>
      <c r="F142" s="1"/>
      <c r="G142" s="1"/>
    </row>
    <row r="143" spans="5:7">
      <c r="E143" s="1"/>
      <c r="F143" s="1"/>
      <c r="G143" s="1"/>
    </row>
    <row r="144" spans="5:7">
      <c r="E144" s="1"/>
      <c r="F144" s="1"/>
      <c r="G144" s="1"/>
    </row>
    <row r="145" spans="5:7">
      <c r="E145" s="1"/>
      <c r="F145" s="1"/>
      <c r="G145" s="1"/>
    </row>
    <row r="146" spans="5:7">
      <c r="E146" s="1"/>
      <c r="F146" s="1"/>
      <c r="G146" s="1"/>
    </row>
    <row r="147" spans="5:7">
      <c r="E147" s="1"/>
      <c r="F147" s="1"/>
      <c r="G147" s="1"/>
    </row>
    <row r="148" spans="5:7">
      <c r="E148" s="1"/>
      <c r="F148" s="1"/>
      <c r="G148" s="1"/>
    </row>
    <row r="149" spans="5:7">
      <c r="E149" s="1"/>
      <c r="F149" s="1"/>
      <c r="G149" s="1"/>
    </row>
    <row r="150" spans="5:7">
      <c r="E150" s="1"/>
      <c r="F150" s="1"/>
      <c r="G150" s="1"/>
    </row>
    <row r="151" spans="5:7">
      <c r="E151" s="1"/>
      <c r="F151" s="1"/>
      <c r="G151" s="1"/>
    </row>
    <row r="152" spans="5:7">
      <c r="E152" s="1"/>
      <c r="F152" s="1"/>
      <c r="G152" s="1"/>
    </row>
    <row r="153" spans="5:7">
      <c r="E153" s="1"/>
      <c r="F153" s="1"/>
      <c r="G153" s="1"/>
    </row>
    <row r="154" spans="5:7">
      <c r="E154" s="1"/>
      <c r="F154" s="1"/>
      <c r="G154" s="1"/>
    </row>
    <row r="155" spans="5:7">
      <c r="E155" s="1"/>
      <c r="F155" s="1"/>
      <c r="G155" s="1"/>
    </row>
    <row r="156" spans="5:7">
      <c r="E156" s="1"/>
      <c r="F156" s="1"/>
      <c r="G156" s="1"/>
    </row>
    <row r="157" spans="5:7">
      <c r="E157" s="1"/>
      <c r="F157" s="1"/>
      <c r="G157" s="1"/>
    </row>
    <row r="158" spans="5:7">
      <c r="E158" s="1"/>
      <c r="F158" s="1"/>
      <c r="G158" s="1"/>
    </row>
    <row r="159" spans="5:7">
      <c r="E159" s="1"/>
      <c r="F159" s="1"/>
      <c r="G159" s="1"/>
    </row>
    <row r="160" spans="5:7">
      <c r="E160" s="1"/>
      <c r="F160" s="1"/>
      <c r="G160" s="1"/>
    </row>
    <row r="161" spans="5:7">
      <c r="E161" s="1"/>
      <c r="F161" s="1"/>
      <c r="G161" s="1"/>
    </row>
    <row r="162" spans="5:7">
      <c r="E162" s="1"/>
      <c r="F162" s="1"/>
      <c r="G162" s="1"/>
    </row>
    <row r="163" spans="5:7">
      <c r="E163" s="1"/>
      <c r="F163" s="1"/>
      <c r="G163" s="1"/>
    </row>
    <row r="164" spans="5:7">
      <c r="E164" s="1"/>
      <c r="F164" s="1"/>
      <c r="G164" s="1"/>
    </row>
    <row r="165" spans="5:7">
      <c r="E165" s="1"/>
      <c r="F165" s="1"/>
      <c r="G165" s="1"/>
    </row>
    <row r="166" spans="5:7">
      <c r="E166" s="1"/>
      <c r="F166" s="1"/>
      <c r="G166" s="1"/>
    </row>
    <row r="167" spans="5:7">
      <c r="E167" s="1"/>
      <c r="F167" s="1"/>
      <c r="G167" s="1"/>
    </row>
    <row r="168" spans="5:7">
      <c r="E168" s="1"/>
      <c r="F168" s="1"/>
      <c r="G168" s="1"/>
    </row>
    <row r="169" spans="5:7">
      <c r="E169" s="1"/>
      <c r="F169" s="1"/>
      <c r="G169" s="1"/>
    </row>
    <row r="170" spans="5:7">
      <c r="E170" s="1"/>
      <c r="F170" s="1"/>
      <c r="G170" s="1"/>
    </row>
    <row r="171" spans="5:7">
      <c r="E171" s="1"/>
      <c r="F171" s="1"/>
      <c r="G171" s="1"/>
    </row>
    <row r="172" spans="5:7">
      <c r="E172" s="1"/>
      <c r="F172" s="1"/>
      <c r="G172" s="1"/>
    </row>
    <row r="173" spans="5:7">
      <c r="E173" s="1"/>
      <c r="F173" s="1"/>
      <c r="G173" s="1"/>
    </row>
    <row r="174" spans="5:7">
      <c r="E174" s="1"/>
      <c r="F174" s="1"/>
      <c r="G174" s="1"/>
    </row>
    <row r="175" spans="5:7">
      <c r="E175" s="1"/>
      <c r="F175" s="1"/>
      <c r="G175" s="1"/>
    </row>
    <row r="176" spans="5:7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5"/>
      <c r="E273" s="1"/>
      <c r="F273" s="1"/>
      <c r="G273" s="1"/>
    </row>
    <row r="274" spans="2:7">
      <c r="B274" s="45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5"/>
      <c r="E294" s="1"/>
      <c r="F294" s="1"/>
      <c r="G294" s="1"/>
    </row>
    <row r="295" spans="2:7">
      <c r="B295" s="45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5"/>
      <c r="E361" s="1"/>
      <c r="F361" s="1"/>
      <c r="G361" s="1"/>
    </row>
    <row r="362" spans="2:7">
      <c r="B362" s="45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$BF$6:$BF$23</formula1>
    </dataValidation>
    <dataValidation type="list" allowBlank="1" showInputMessage="1" showErrorMessage="1" sqref="H12:H35 H37:H357">
      <formula1>$BJ$6:$BJ$19</formula1>
    </dataValidation>
    <dataValidation type="list" allowBlank="1" showInputMessage="1" showErrorMessage="1" sqref="G12:G35 G37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zoomScale="90" zoomScaleNormal="90" workbookViewId="0">
      <selection activeCell="N21" sqref="N21"/>
    </sheetView>
  </sheetViews>
  <sheetFormatPr defaultColWidth="9.140625" defaultRowHeight="18"/>
  <cols>
    <col min="1" max="1" width="6.28515625" style="1" customWidth="1"/>
    <col min="2" max="2" width="44.42578125" style="2" bestFit="1" customWidth="1"/>
    <col min="3" max="3" width="41.7109375" style="2" bestFit="1" customWidth="1"/>
    <col min="4" max="4" width="6.4257812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9" style="1" bestFit="1" customWidth="1"/>
    <col min="9" max="9" width="9.5703125" style="1" bestFit="1" customWidth="1"/>
    <col min="10" max="10" width="8.28515625" style="1" bestFit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8" t="s">
        <v>177</v>
      </c>
      <c r="C1" s="80" t="s" vm="1">
        <v>248</v>
      </c>
    </row>
    <row r="2" spans="2:63">
      <c r="B2" s="58" t="s">
        <v>176</v>
      </c>
      <c r="C2" s="80" t="s">
        <v>249</v>
      </c>
    </row>
    <row r="3" spans="2:63">
      <c r="B3" s="58" t="s">
        <v>178</v>
      </c>
      <c r="C3" s="80" t="s">
        <v>250</v>
      </c>
    </row>
    <row r="4" spans="2:63">
      <c r="B4" s="58" t="s">
        <v>179</v>
      </c>
      <c r="C4" s="80">
        <v>2148</v>
      </c>
    </row>
    <row r="6" spans="2:63" ht="26.25" customHeight="1">
      <c r="B6" s="153" t="s">
        <v>207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5"/>
      <c r="BK6" s="3"/>
    </row>
    <row r="7" spans="2:63" ht="26.25" customHeight="1">
      <c r="B7" s="153" t="s">
        <v>86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5"/>
      <c r="BH7" s="3"/>
      <c r="BK7" s="3"/>
    </row>
    <row r="8" spans="2:63" s="3" customFormat="1" ht="74.25" customHeight="1">
      <c r="B8" s="23" t="s">
        <v>112</v>
      </c>
      <c r="C8" s="31" t="s">
        <v>42</v>
      </c>
      <c r="D8" s="31" t="s">
        <v>117</v>
      </c>
      <c r="E8" s="31" t="s">
        <v>114</v>
      </c>
      <c r="F8" s="31" t="s">
        <v>59</v>
      </c>
      <c r="G8" s="31" t="s">
        <v>97</v>
      </c>
      <c r="H8" s="31" t="s">
        <v>231</v>
      </c>
      <c r="I8" s="31" t="s">
        <v>230</v>
      </c>
      <c r="J8" s="31" t="s">
        <v>246</v>
      </c>
      <c r="K8" s="31" t="s">
        <v>56</v>
      </c>
      <c r="L8" s="31" t="s">
        <v>55</v>
      </c>
      <c r="M8" s="31" t="s">
        <v>180</v>
      </c>
      <c r="N8" s="15" t="s">
        <v>182</v>
      </c>
      <c r="O8" s="1"/>
      <c r="BH8" s="1"/>
      <c r="BI8" s="1"/>
      <c r="BK8" s="4"/>
    </row>
    <row r="9" spans="2:63" s="3" customFormat="1" ht="26.25" customHeight="1">
      <c r="B9" s="16"/>
      <c r="C9" s="17"/>
      <c r="D9" s="17"/>
      <c r="E9" s="17"/>
      <c r="F9" s="17"/>
      <c r="G9" s="17"/>
      <c r="H9" s="33" t="s">
        <v>238</v>
      </c>
      <c r="I9" s="33"/>
      <c r="J9" s="17" t="s">
        <v>234</v>
      </c>
      <c r="K9" s="33" t="s">
        <v>234</v>
      </c>
      <c r="L9" s="33" t="s">
        <v>20</v>
      </c>
      <c r="M9" s="18" t="s">
        <v>20</v>
      </c>
      <c r="N9" s="18" t="s">
        <v>20</v>
      </c>
      <c r="BH9" s="1"/>
      <c r="BK9" s="4"/>
    </row>
    <row r="10" spans="2:6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BH10" s="1"/>
      <c r="BI10" s="3"/>
      <c r="BK10" s="1"/>
    </row>
    <row r="11" spans="2:63" s="128" customFormat="1" ht="18" customHeight="1">
      <c r="B11" s="120" t="s">
        <v>30</v>
      </c>
      <c r="C11" s="84"/>
      <c r="D11" s="84"/>
      <c r="E11" s="84"/>
      <c r="F11" s="84"/>
      <c r="G11" s="84"/>
      <c r="H11" s="93"/>
      <c r="I11" s="95"/>
      <c r="J11" s="84"/>
      <c r="K11" s="93">
        <v>117.87999669999998</v>
      </c>
      <c r="L11" s="84"/>
      <c r="M11" s="94">
        <v>1</v>
      </c>
      <c r="N11" s="94">
        <f>K11/'סכום נכסי הקרן'!$C$42</f>
        <v>2.831912577845656E-2</v>
      </c>
      <c r="O11" s="131"/>
      <c r="BH11" s="129"/>
      <c r="BI11" s="132"/>
      <c r="BK11" s="129"/>
    </row>
    <row r="12" spans="2:63" s="129" customFormat="1" ht="20.25">
      <c r="B12" s="83" t="s">
        <v>228</v>
      </c>
      <c r="C12" s="84"/>
      <c r="D12" s="84"/>
      <c r="E12" s="84"/>
      <c r="F12" s="84"/>
      <c r="G12" s="84"/>
      <c r="H12" s="93"/>
      <c r="I12" s="95"/>
      <c r="J12" s="84"/>
      <c r="K12" s="93">
        <v>104.041620354</v>
      </c>
      <c r="L12" s="84"/>
      <c r="M12" s="94">
        <v>0.8826062374160214</v>
      </c>
      <c r="N12" s="94">
        <f>K12/'סכום נכסי הקרן'!$C$42</f>
        <v>2.4994637050234605E-2</v>
      </c>
      <c r="BI12" s="128"/>
    </row>
    <row r="13" spans="2:63" s="130" customFormat="1">
      <c r="B13" s="104" t="s">
        <v>61</v>
      </c>
      <c r="C13" s="84"/>
      <c r="D13" s="84"/>
      <c r="E13" s="84"/>
      <c r="F13" s="84"/>
      <c r="G13" s="84"/>
      <c r="H13" s="93"/>
      <c r="I13" s="95"/>
      <c r="J13" s="84"/>
      <c r="K13" s="93">
        <v>104.041620354</v>
      </c>
      <c r="L13" s="84"/>
      <c r="M13" s="94">
        <v>0.8826062374160214</v>
      </c>
      <c r="N13" s="94">
        <f>K13/'סכום נכסי הקרן'!$C$42</f>
        <v>2.4994637050234605E-2</v>
      </c>
    </row>
    <row r="14" spans="2:63" s="130" customFormat="1">
      <c r="B14" s="89" t="s">
        <v>1165</v>
      </c>
      <c r="C14" s="86" t="s">
        <v>1166</v>
      </c>
      <c r="D14" s="99" t="s">
        <v>118</v>
      </c>
      <c r="E14" s="86" t="s">
        <v>1167</v>
      </c>
      <c r="F14" s="99" t="s">
        <v>1168</v>
      </c>
      <c r="G14" s="99" t="s">
        <v>162</v>
      </c>
      <c r="H14" s="96">
        <v>139.89309299999999</v>
      </c>
      <c r="I14" s="98">
        <v>353.19</v>
      </c>
      <c r="J14" s="86"/>
      <c r="K14" s="96">
        <v>0.494088413</v>
      </c>
      <c r="L14" s="97">
        <v>9.0050081839868454E-7</v>
      </c>
      <c r="M14" s="97">
        <v>4.1914525520172505E-3</v>
      </c>
      <c r="N14" s="97">
        <f>K14/'סכום נכסי הקרן'!$C$42</f>
        <v>1.1869827201500927E-4</v>
      </c>
    </row>
    <row r="15" spans="2:63" s="130" customFormat="1">
      <c r="B15" s="89" t="s">
        <v>1169</v>
      </c>
      <c r="C15" s="86" t="s">
        <v>1170</v>
      </c>
      <c r="D15" s="99" t="s">
        <v>118</v>
      </c>
      <c r="E15" s="86" t="s">
        <v>1167</v>
      </c>
      <c r="F15" s="99" t="s">
        <v>1168</v>
      </c>
      <c r="G15" s="99" t="s">
        <v>162</v>
      </c>
      <c r="H15" s="96">
        <v>555.75156000000004</v>
      </c>
      <c r="I15" s="98">
        <v>327.56</v>
      </c>
      <c r="J15" s="86"/>
      <c r="K15" s="96">
        <v>1.820419808</v>
      </c>
      <c r="L15" s="97">
        <v>2.5160205888001339E-5</v>
      </c>
      <c r="M15" s="97">
        <v>1.5442991677654165E-2</v>
      </c>
      <c r="N15" s="97">
        <f>K15/'סכום נכסי הקרן'!$C$42</f>
        <v>4.3733202371514619E-4</v>
      </c>
    </row>
    <row r="16" spans="2:63" s="130" customFormat="1" ht="20.25">
      <c r="B16" s="89" t="s">
        <v>1171</v>
      </c>
      <c r="C16" s="86" t="s">
        <v>1172</v>
      </c>
      <c r="D16" s="99" t="s">
        <v>118</v>
      </c>
      <c r="E16" s="86" t="s">
        <v>1167</v>
      </c>
      <c r="F16" s="99" t="s">
        <v>1168</v>
      </c>
      <c r="G16" s="99" t="s">
        <v>162</v>
      </c>
      <c r="H16" s="96">
        <v>7996.0214589999996</v>
      </c>
      <c r="I16" s="98">
        <v>340.72</v>
      </c>
      <c r="J16" s="86"/>
      <c r="K16" s="96">
        <v>27.244044314000003</v>
      </c>
      <c r="L16" s="97">
        <v>3.5698238842202963E-5</v>
      </c>
      <c r="M16" s="97">
        <v>0.23111677194337762</v>
      </c>
      <c r="N16" s="97">
        <f>K16/'סכום נכסי הקרן'!$C$42</f>
        <v>6.5450249341753716E-3</v>
      </c>
      <c r="BH16" s="128"/>
    </row>
    <row r="17" spans="2:14" s="130" customFormat="1">
      <c r="B17" s="89" t="s">
        <v>1173</v>
      </c>
      <c r="C17" s="86" t="s">
        <v>1174</v>
      </c>
      <c r="D17" s="99" t="s">
        <v>118</v>
      </c>
      <c r="E17" s="86" t="s">
        <v>1167</v>
      </c>
      <c r="F17" s="99" t="s">
        <v>1168</v>
      </c>
      <c r="G17" s="99" t="s">
        <v>162</v>
      </c>
      <c r="H17" s="96">
        <v>55.938374999999994</v>
      </c>
      <c r="I17" s="98">
        <v>370.4</v>
      </c>
      <c r="J17" s="86"/>
      <c r="K17" s="96">
        <v>0.20719574099999996</v>
      </c>
      <c r="L17" s="97">
        <v>4.0427129438586362E-7</v>
      </c>
      <c r="M17" s="97">
        <v>1.7576836342072955E-3</v>
      </c>
      <c r="N17" s="97">
        <f>K17/'סכום נכסי הקרן'!$C$42</f>
        <v>4.9776063915851032E-5</v>
      </c>
    </row>
    <row r="18" spans="2:14" s="130" customFormat="1">
      <c r="B18" s="89" t="s">
        <v>1175</v>
      </c>
      <c r="C18" s="86" t="s">
        <v>1176</v>
      </c>
      <c r="D18" s="99" t="s">
        <v>118</v>
      </c>
      <c r="E18" s="86" t="s">
        <v>1177</v>
      </c>
      <c r="F18" s="99" t="s">
        <v>1168</v>
      </c>
      <c r="G18" s="99" t="s">
        <v>162</v>
      </c>
      <c r="H18" s="96">
        <v>6031.0375509999994</v>
      </c>
      <c r="I18" s="98">
        <v>341.36</v>
      </c>
      <c r="J18" s="86"/>
      <c r="K18" s="96">
        <v>20.587549784000004</v>
      </c>
      <c r="L18" s="97">
        <v>1.4603410231242409E-5</v>
      </c>
      <c r="M18" s="97">
        <v>0.17464837428180899</v>
      </c>
      <c r="N18" s="97">
        <f>K18/'סכום נכסי הקרן'!$C$42</f>
        <v>4.9458892782895062E-3</v>
      </c>
    </row>
    <row r="19" spans="2:14" s="130" customFormat="1">
      <c r="B19" s="89" t="s">
        <v>1178</v>
      </c>
      <c r="C19" s="86" t="s">
        <v>1179</v>
      </c>
      <c r="D19" s="99" t="s">
        <v>118</v>
      </c>
      <c r="E19" s="86" t="s">
        <v>1177</v>
      </c>
      <c r="F19" s="99" t="s">
        <v>1168</v>
      </c>
      <c r="G19" s="99" t="s">
        <v>162</v>
      </c>
      <c r="H19" s="96">
        <v>303.19233100000002</v>
      </c>
      <c r="I19" s="98">
        <v>349.32</v>
      </c>
      <c r="J19" s="86"/>
      <c r="K19" s="96">
        <v>1.0591114509999999</v>
      </c>
      <c r="L19" s="97">
        <v>1.0523820299626504E-6</v>
      </c>
      <c r="M19" s="97">
        <v>8.9846579627534048E-3</v>
      </c>
      <c r="N19" s="97">
        <f>K19/'סכום נכסי הקרן'!$C$42</f>
        <v>2.5443765892362496E-4</v>
      </c>
    </row>
    <row r="20" spans="2:14" s="130" customFormat="1">
      <c r="B20" s="89" t="s">
        <v>1180</v>
      </c>
      <c r="C20" s="86" t="s">
        <v>1181</v>
      </c>
      <c r="D20" s="99" t="s">
        <v>118</v>
      </c>
      <c r="E20" s="86" t="s">
        <v>1177</v>
      </c>
      <c r="F20" s="99" t="s">
        <v>1168</v>
      </c>
      <c r="G20" s="99" t="s">
        <v>162</v>
      </c>
      <c r="H20" s="96">
        <v>284.36386399999998</v>
      </c>
      <c r="I20" s="98">
        <v>328.36</v>
      </c>
      <c r="J20" s="86"/>
      <c r="K20" s="96">
        <v>0.9337371849999998</v>
      </c>
      <c r="L20" s="97">
        <v>4.4670716446599293E-6</v>
      </c>
      <c r="M20" s="97">
        <v>7.92108255123492E-3</v>
      </c>
      <c r="N20" s="97">
        <f>K20/'סכום נכסי הקרן'!$C$42</f>
        <v>2.2431813306995928E-4</v>
      </c>
    </row>
    <row r="21" spans="2:14" s="130" customFormat="1">
      <c r="B21" s="89" t="s">
        <v>1182</v>
      </c>
      <c r="C21" s="86" t="s">
        <v>1183</v>
      </c>
      <c r="D21" s="99" t="s">
        <v>118</v>
      </c>
      <c r="E21" s="86" t="s">
        <v>1177</v>
      </c>
      <c r="F21" s="99" t="s">
        <v>1168</v>
      </c>
      <c r="G21" s="99" t="s">
        <v>162</v>
      </c>
      <c r="H21" s="96">
        <v>1332.0360619999999</v>
      </c>
      <c r="I21" s="98">
        <v>367.79</v>
      </c>
      <c r="J21" s="86"/>
      <c r="K21" s="96">
        <v>4.8990954320000002</v>
      </c>
      <c r="L21" s="97">
        <v>5.1374374528620568E-6</v>
      </c>
      <c r="M21" s="97">
        <v>4.1560023491246004E-2</v>
      </c>
      <c r="N21" s="97">
        <f>K21/'סכום נכסי הקרן'!$C$42</f>
        <v>1.1769435326042048E-3</v>
      </c>
    </row>
    <row r="22" spans="2:14" s="130" customFormat="1">
      <c r="B22" s="89" t="s">
        <v>1184</v>
      </c>
      <c r="C22" s="86" t="s">
        <v>1185</v>
      </c>
      <c r="D22" s="99" t="s">
        <v>118</v>
      </c>
      <c r="E22" s="86" t="s">
        <v>1186</v>
      </c>
      <c r="F22" s="99" t="s">
        <v>1168</v>
      </c>
      <c r="G22" s="99" t="s">
        <v>162</v>
      </c>
      <c r="H22" s="96">
        <v>2.7975029999999999</v>
      </c>
      <c r="I22" s="98">
        <v>3501.18</v>
      </c>
      <c r="J22" s="86"/>
      <c r="K22" s="96">
        <v>9.7945599999999994E-2</v>
      </c>
      <c r="L22" s="97">
        <v>1.1884268126133942E-7</v>
      </c>
      <c r="M22" s="97">
        <v>8.30892456243172E-4</v>
      </c>
      <c r="N22" s="97">
        <f>K22/'סכום נכסי הקרן'!$C$42</f>
        <v>2.3530147976721104E-5</v>
      </c>
    </row>
    <row r="23" spans="2:14" s="130" customFormat="1">
      <c r="B23" s="89" t="s">
        <v>1187</v>
      </c>
      <c r="C23" s="86" t="s">
        <v>1188</v>
      </c>
      <c r="D23" s="99" t="s">
        <v>118</v>
      </c>
      <c r="E23" s="86" t="s">
        <v>1186</v>
      </c>
      <c r="F23" s="99" t="s">
        <v>1168</v>
      </c>
      <c r="G23" s="99" t="s">
        <v>162</v>
      </c>
      <c r="H23" s="96">
        <v>12.395022000000001</v>
      </c>
      <c r="I23" s="98">
        <v>3265.59</v>
      </c>
      <c r="J23" s="86"/>
      <c r="K23" s="96">
        <v>0.40477059900000001</v>
      </c>
      <c r="L23" s="97">
        <v>2.1076177109628914E-6</v>
      </c>
      <c r="M23" s="97">
        <v>3.4337513601236814E-3</v>
      </c>
      <c r="N23" s="97">
        <f>K23/'סכום נכסי הקרן'!$C$42</f>
        <v>9.7240836659288817E-5</v>
      </c>
    </row>
    <row r="24" spans="2:14" s="130" customFormat="1">
      <c r="B24" s="89" t="s">
        <v>1189</v>
      </c>
      <c r="C24" s="86" t="s">
        <v>1190</v>
      </c>
      <c r="D24" s="99" t="s">
        <v>118</v>
      </c>
      <c r="E24" s="86" t="s">
        <v>1186</v>
      </c>
      <c r="F24" s="99" t="s">
        <v>1168</v>
      </c>
      <c r="G24" s="99" t="s">
        <v>162</v>
      </c>
      <c r="H24" s="96">
        <v>194.81211200000001</v>
      </c>
      <c r="I24" s="98">
        <v>3396.02</v>
      </c>
      <c r="J24" s="86"/>
      <c r="K24" s="96">
        <v>6.6158582750000008</v>
      </c>
      <c r="L24" s="97">
        <v>5.0048870917060536E-6</v>
      </c>
      <c r="M24" s="97">
        <v>5.6123672041127587E-2</v>
      </c>
      <c r="N24" s="97">
        <f>K24/'סכום נכסי הקרן'!$C$42</f>
        <v>1.589373327681538E-3</v>
      </c>
    </row>
    <row r="25" spans="2:14" s="130" customFormat="1">
      <c r="B25" s="89" t="s">
        <v>1191</v>
      </c>
      <c r="C25" s="86" t="s">
        <v>1192</v>
      </c>
      <c r="D25" s="99" t="s">
        <v>118</v>
      </c>
      <c r="E25" s="86" t="s">
        <v>1186</v>
      </c>
      <c r="F25" s="99" t="s">
        <v>1168</v>
      </c>
      <c r="G25" s="99" t="s">
        <v>162</v>
      </c>
      <c r="H25" s="96">
        <v>153.54261600000001</v>
      </c>
      <c r="I25" s="98">
        <v>3693.63</v>
      </c>
      <c r="J25" s="86"/>
      <c r="K25" s="96">
        <v>5.6712961450000003</v>
      </c>
      <c r="L25" s="97">
        <v>9.1990336446197181E-6</v>
      </c>
      <c r="M25" s="97">
        <v>4.8110759278635111E-2</v>
      </c>
      <c r="N25" s="97">
        <f>K25/'סכום נכסי הקרן'!$C$42</f>
        <v>1.3624546433087137E-3</v>
      </c>
    </row>
    <row r="26" spans="2:14" s="130" customFormat="1">
      <c r="B26" s="89" t="s">
        <v>1193</v>
      </c>
      <c r="C26" s="86" t="s">
        <v>1194</v>
      </c>
      <c r="D26" s="99" t="s">
        <v>118</v>
      </c>
      <c r="E26" s="86" t="s">
        <v>1195</v>
      </c>
      <c r="F26" s="99" t="s">
        <v>1168</v>
      </c>
      <c r="G26" s="99" t="s">
        <v>162</v>
      </c>
      <c r="H26" s="96">
        <v>391.08516300000002</v>
      </c>
      <c r="I26" s="98">
        <v>350.38</v>
      </c>
      <c r="J26" s="86"/>
      <c r="K26" s="96">
        <v>1.3702841930000003</v>
      </c>
      <c r="L26" s="97">
        <v>1.1501463708685004E-6</v>
      </c>
      <c r="M26" s="97">
        <v>1.1624399655247026E-2</v>
      </c>
      <c r="N26" s="97">
        <f>K26/'סכום נכסי הקרן'!$C$42</f>
        <v>3.291928359359876E-4</v>
      </c>
    </row>
    <row r="27" spans="2:14" s="130" customFormat="1">
      <c r="B27" s="89" t="s">
        <v>1196</v>
      </c>
      <c r="C27" s="86" t="s">
        <v>1197</v>
      </c>
      <c r="D27" s="99" t="s">
        <v>118</v>
      </c>
      <c r="E27" s="86" t="s">
        <v>1195</v>
      </c>
      <c r="F27" s="99" t="s">
        <v>1168</v>
      </c>
      <c r="G27" s="99" t="s">
        <v>162</v>
      </c>
      <c r="H27" s="96">
        <v>251.120181</v>
      </c>
      <c r="I27" s="98">
        <v>327.57</v>
      </c>
      <c r="J27" s="86"/>
      <c r="K27" s="96">
        <v>0.82259437499999999</v>
      </c>
      <c r="L27" s="97">
        <v>6.4057495846545775E-6</v>
      </c>
      <c r="M27" s="97">
        <v>6.9782354769950565E-3</v>
      </c>
      <c r="N27" s="97">
        <f>K27/'סכום נכסי הקרן'!$C$42</f>
        <v>1.9761752818471081E-4</v>
      </c>
    </row>
    <row r="28" spans="2:14" s="130" customFormat="1">
      <c r="B28" s="89" t="s">
        <v>1198</v>
      </c>
      <c r="C28" s="86" t="s">
        <v>1199</v>
      </c>
      <c r="D28" s="99" t="s">
        <v>118</v>
      </c>
      <c r="E28" s="86" t="s">
        <v>1195</v>
      </c>
      <c r="F28" s="99" t="s">
        <v>1168</v>
      </c>
      <c r="G28" s="99" t="s">
        <v>162</v>
      </c>
      <c r="H28" s="96">
        <v>8609.0011460000005</v>
      </c>
      <c r="I28" s="98">
        <v>340.67</v>
      </c>
      <c r="J28" s="86"/>
      <c r="K28" s="96">
        <v>29.328284202999999</v>
      </c>
      <c r="L28" s="97">
        <v>2.1257261872537208E-5</v>
      </c>
      <c r="M28" s="97">
        <v>0.24879780305423105</v>
      </c>
      <c r="N28" s="97">
        <f>K28/'סכום נכסי הקרן'!$C$42</f>
        <v>7.0457362780964325E-3</v>
      </c>
    </row>
    <row r="29" spans="2:14" s="130" customFormat="1">
      <c r="B29" s="89" t="s">
        <v>1200</v>
      </c>
      <c r="C29" s="86" t="s">
        <v>1201</v>
      </c>
      <c r="D29" s="99" t="s">
        <v>118</v>
      </c>
      <c r="E29" s="86" t="s">
        <v>1195</v>
      </c>
      <c r="F29" s="99" t="s">
        <v>1168</v>
      </c>
      <c r="G29" s="99" t="s">
        <v>162</v>
      </c>
      <c r="H29" s="96">
        <v>669.59744499999999</v>
      </c>
      <c r="I29" s="98">
        <v>371.17</v>
      </c>
      <c r="J29" s="86"/>
      <c r="K29" s="96">
        <v>2.4853448360000003</v>
      </c>
      <c r="L29" s="97">
        <v>3.3679588843885354E-6</v>
      </c>
      <c r="M29" s="97">
        <v>2.1083685999119143E-2</v>
      </c>
      <c r="N29" s="97">
        <f>K29/'סכום נכסי הקרן'!$C$42</f>
        <v>5.9707155568253863E-4</v>
      </c>
    </row>
    <row r="30" spans="2:14" s="130" customFormat="1">
      <c r="B30" s="85"/>
      <c r="C30" s="86"/>
      <c r="D30" s="86"/>
      <c r="E30" s="86"/>
      <c r="F30" s="86"/>
      <c r="G30" s="86"/>
      <c r="H30" s="96"/>
      <c r="I30" s="98"/>
      <c r="J30" s="86"/>
      <c r="K30" s="86"/>
      <c r="L30" s="86"/>
      <c r="M30" s="97"/>
      <c r="N30" s="86"/>
    </row>
    <row r="31" spans="2:14" s="129" customFormat="1">
      <c r="B31" s="83" t="s">
        <v>227</v>
      </c>
      <c r="C31" s="84"/>
      <c r="D31" s="84"/>
      <c r="E31" s="84"/>
      <c r="F31" s="84"/>
      <c r="G31" s="84"/>
      <c r="H31" s="93"/>
      <c r="I31" s="95"/>
      <c r="J31" s="84"/>
      <c r="K31" s="93">
        <v>13.838376345999999</v>
      </c>
      <c r="L31" s="84"/>
      <c r="M31" s="94">
        <v>0.11739376258397877</v>
      </c>
      <c r="N31" s="94">
        <f>K31/'סכום נכסי הקרן'!$C$42</f>
        <v>3.3244887282219623E-3</v>
      </c>
    </row>
    <row r="32" spans="2:14" s="130" customFormat="1">
      <c r="B32" s="104" t="s">
        <v>62</v>
      </c>
      <c r="C32" s="84"/>
      <c r="D32" s="84"/>
      <c r="E32" s="84"/>
      <c r="F32" s="84"/>
      <c r="G32" s="84"/>
      <c r="H32" s="93"/>
      <c r="I32" s="95"/>
      <c r="J32" s="84"/>
      <c r="K32" s="93">
        <v>13.838376345999999</v>
      </c>
      <c r="L32" s="84"/>
      <c r="M32" s="94">
        <v>0.11739376258397877</v>
      </c>
      <c r="N32" s="94">
        <f>K32/'סכום נכסי הקרן'!$C$42</f>
        <v>3.3244887282219623E-3</v>
      </c>
    </row>
    <row r="33" spans="2:14" s="130" customFormat="1">
      <c r="B33" s="89" t="s">
        <v>1202</v>
      </c>
      <c r="C33" s="86" t="s">
        <v>1203</v>
      </c>
      <c r="D33" s="99" t="s">
        <v>121</v>
      </c>
      <c r="E33" s="86"/>
      <c r="F33" s="99" t="s">
        <v>1168</v>
      </c>
      <c r="G33" s="99" t="s">
        <v>161</v>
      </c>
      <c r="H33" s="96">
        <v>8.1189889999999991</v>
      </c>
      <c r="I33" s="98">
        <v>10110</v>
      </c>
      <c r="J33" s="86"/>
      <c r="K33" s="96">
        <v>2.9270790499999997</v>
      </c>
      <c r="L33" s="97">
        <v>1.4555681788233993E-6</v>
      </c>
      <c r="M33" s="97">
        <v>2.48310072271999E-2</v>
      </c>
      <c r="N33" s="97">
        <f>K33/'סכום נכסי הקרן'!$C$42</f>
        <v>7.0319241687283784E-4</v>
      </c>
    </row>
    <row r="34" spans="2:14" s="130" customFormat="1">
      <c r="B34" s="89" t="s">
        <v>1204</v>
      </c>
      <c r="C34" s="86" t="s">
        <v>1205</v>
      </c>
      <c r="D34" s="99" t="s">
        <v>121</v>
      </c>
      <c r="E34" s="86"/>
      <c r="F34" s="99" t="s">
        <v>1168</v>
      </c>
      <c r="G34" s="99" t="s">
        <v>164</v>
      </c>
      <c r="H34" s="96">
        <v>641.540706</v>
      </c>
      <c r="I34" s="98">
        <v>170.5</v>
      </c>
      <c r="J34" s="86"/>
      <c r="K34" s="96">
        <v>4.9458477270000003</v>
      </c>
      <c r="L34" s="97">
        <v>3.2205271053412254E-6</v>
      </c>
      <c r="M34" s="97">
        <v>4.1956632723590848E-2</v>
      </c>
      <c r="N34" s="97">
        <f>K34/'סכום נכסי הקרן'!$C$42</f>
        <v>1.1881751593398756E-3</v>
      </c>
    </row>
    <row r="35" spans="2:14" s="130" customFormat="1">
      <c r="B35" s="89" t="s">
        <v>1206</v>
      </c>
      <c r="C35" s="86" t="s">
        <v>1207</v>
      </c>
      <c r="D35" s="99" t="s">
        <v>121</v>
      </c>
      <c r="E35" s="86"/>
      <c r="F35" s="99" t="s">
        <v>1168</v>
      </c>
      <c r="G35" s="99" t="s">
        <v>161</v>
      </c>
      <c r="H35" s="96">
        <v>23.125082000000003</v>
      </c>
      <c r="I35" s="98">
        <v>7234</v>
      </c>
      <c r="J35" s="86"/>
      <c r="K35" s="96">
        <v>5.9654495689999987</v>
      </c>
      <c r="L35" s="97">
        <v>5.1444333757640992E-7</v>
      </c>
      <c r="M35" s="97">
        <v>5.0606122633188026E-2</v>
      </c>
      <c r="N35" s="97">
        <f>K35/'סכום נכסי הקרן'!$C$42</f>
        <v>1.433121152009249E-3</v>
      </c>
    </row>
    <row r="36" spans="2:14" s="130" customFormat="1">
      <c r="B36" s="85"/>
      <c r="C36" s="86"/>
      <c r="D36" s="86"/>
      <c r="E36" s="86"/>
      <c r="F36" s="86"/>
      <c r="G36" s="86"/>
      <c r="H36" s="96"/>
      <c r="I36" s="98"/>
      <c r="J36" s="86"/>
      <c r="K36" s="86"/>
      <c r="L36" s="86"/>
      <c r="M36" s="97"/>
      <c r="N36" s="86"/>
    </row>
    <row r="37" spans="2:14" s="130" customFormat="1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</row>
    <row r="38" spans="2:14" s="130" customFormat="1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</row>
    <row r="39" spans="2:14" s="130" customFormat="1">
      <c r="B39" s="134" t="s">
        <v>247</v>
      </c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</row>
    <row r="40" spans="2:14" s="130" customFormat="1">
      <c r="B40" s="134" t="s">
        <v>109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</row>
    <row r="41" spans="2:14" s="130" customFormat="1">
      <c r="B41" s="134" t="s">
        <v>229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</row>
    <row r="42" spans="2:14">
      <c r="B42" s="101" t="s">
        <v>237</v>
      </c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</row>
    <row r="43" spans="2:14">
      <c r="B43" s="101" t="s">
        <v>245</v>
      </c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</row>
    <row r="44" spans="2:14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</row>
    <row r="45" spans="2:14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</row>
    <row r="46" spans="2:14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</row>
    <row r="47" spans="2:14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</row>
    <row r="48" spans="2:14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</row>
    <row r="49" spans="2:14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</row>
    <row r="50" spans="2:14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</row>
    <row r="51" spans="2:14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</row>
    <row r="52" spans="2:14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</row>
    <row r="53" spans="2:14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</row>
    <row r="54" spans="2:14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</row>
    <row r="55" spans="2:14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</row>
    <row r="56" spans="2:14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</row>
    <row r="57" spans="2:14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</row>
    <row r="58" spans="2:14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</row>
    <row r="59" spans="2:14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</row>
    <row r="60" spans="2:14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</row>
    <row r="61" spans="2:14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</row>
    <row r="62" spans="2:14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</row>
    <row r="63" spans="2:14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</row>
    <row r="64" spans="2:14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</row>
    <row r="65" spans="2:14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</row>
    <row r="66" spans="2:14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</row>
    <row r="67" spans="2:14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</row>
    <row r="68" spans="2:14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</row>
    <row r="69" spans="2:14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</row>
    <row r="70" spans="2:14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</row>
    <row r="71" spans="2:14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</row>
    <row r="72" spans="2:14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</row>
    <row r="73" spans="2:14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</row>
    <row r="74" spans="2:14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</row>
    <row r="75" spans="2:14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</row>
    <row r="76" spans="2:14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</row>
    <row r="77" spans="2:14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</row>
    <row r="78" spans="2:14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</row>
    <row r="79" spans="2:14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</row>
    <row r="80" spans="2:14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</row>
    <row r="81" spans="2:14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</row>
    <row r="82" spans="2:14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</row>
    <row r="83" spans="2:14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</row>
    <row r="84" spans="2:14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</row>
    <row r="85" spans="2:14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</row>
    <row r="86" spans="2:14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</row>
    <row r="87" spans="2:14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</row>
    <row r="88" spans="2:14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</row>
    <row r="89" spans="2:14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</row>
    <row r="90" spans="2:14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</row>
    <row r="91" spans="2:14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</row>
    <row r="92" spans="2:14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</row>
    <row r="93" spans="2:14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</row>
    <row r="94" spans="2:14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</row>
    <row r="95" spans="2:14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</row>
    <row r="96" spans="2:14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</row>
    <row r="97" spans="2:14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</row>
    <row r="98" spans="2:14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</row>
    <row r="99" spans="2:14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</row>
    <row r="100" spans="2:14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</row>
    <row r="101" spans="2:14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</row>
    <row r="102" spans="2:14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</row>
    <row r="103" spans="2:14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</row>
    <row r="104" spans="2:14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</row>
    <row r="105" spans="2:14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</row>
    <row r="106" spans="2:14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</row>
    <row r="107" spans="2:14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</row>
    <row r="108" spans="2:14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</row>
    <row r="109" spans="2:14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</row>
    <row r="110" spans="2:14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</row>
    <row r="111" spans="2:14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</row>
    <row r="112" spans="2:14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</row>
    <row r="113" spans="2:14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</row>
    <row r="114" spans="2:14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</row>
    <row r="115" spans="2:14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</row>
    <row r="116" spans="2:14"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</row>
    <row r="117" spans="2:14"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</row>
    <row r="118" spans="2:14"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</row>
    <row r="119" spans="2:14"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</row>
    <row r="120" spans="2:14"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</row>
    <row r="121" spans="2:14"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</row>
    <row r="122" spans="2:14"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</row>
    <row r="123" spans="2:14"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</row>
    <row r="124" spans="2:14"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</row>
    <row r="125" spans="2:14"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</row>
    <row r="126" spans="2:14"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</row>
    <row r="127" spans="2:14"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</row>
    <row r="128" spans="2:14"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</row>
    <row r="129" spans="2:14"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</row>
    <row r="130" spans="2:14"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</row>
    <row r="131" spans="2:14"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</row>
    <row r="132" spans="2:14"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</row>
    <row r="133" spans="2:14"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</row>
    <row r="134" spans="2:14"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</row>
    <row r="135" spans="2:14"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</row>
    <row r="136" spans="2:14">
      <c r="D136" s="1"/>
      <c r="E136" s="1"/>
      <c r="F136" s="1"/>
      <c r="G136" s="1"/>
    </row>
    <row r="137" spans="2:14">
      <c r="D137" s="1"/>
      <c r="E137" s="1"/>
      <c r="F137" s="1"/>
      <c r="G137" s="1"/>
    </row>
    <row r="138" spans="2:14">
      <c r="D138" s="1"/>
      <c r="E138" s="1"/>
      <c r="F138" s="1"/>
      <c r="G138" s="1"/>
    </row>
    <row r="139" spans="2:14">
      <c r="D139" s="1"/>
      <c r="E139" s="1"/>
      <c r="F139" s="1"/>
      <c r="G139" s="1"/>
    </row>
    <row r="140" spans="2:14">
      <c r="D140" s="1"/>
      <c r="E140" s="1"/>
      <c r="F140" s="1"/>
      <c r="G140" s="1"/>
    </row>
    <row r="141" spans="2:14">
      <c r="D141" s="1"/>
      <c r="E141" s="1"/>
      <c r="F141" s="1"/>
      <c r="G141" s="1"/>
    </row>
    <row r="142" spans="2:14">
      <c r="D142" s="1"/>
      <c r="E142" s="1"/>
      <c r="F142" s="1"/>
      <c r="G142" s="1"/>
    </row>
    <row r="143" spans="2:14">
      <c r="D143" s="1"/>
      <c r="E143" s="1"/>
      <c r="F143" s="1"/>
      <c r="G143" s="1"/>
    </row>
    <row r="144" spans="2:14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5"/>
      <c r="D250" s="1"/>
      <c r="E250" s="1"/>
      <c r="F250" s="1"/>
      <c r="G250" s="1"/>
    </row>
    <row r="251" spans="2:7">
      <c r="B251" s="45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K1:AF1048576 AH1:XFD1048576 AG1:AG43 B1:B38 B40:B43 AG49:AG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zoomScale="90" zoomScaleNormal="90" workbookViewId="0">
      <selection activeCell="C28" sqref="C28"/>
    </sheetView>
  </sheetViews>
  <sheetFormatPr defaultColWidth="9.140625" defaultRowHeight="18"/>
  <cols>
    <col min="1" max="1" width="6.28515625" style="1" customWidth="1"/>
    <col min="2" max="2" width="44" style="2" bestFit="1" customWidth="1"/>
    <col min="3" max="3" width="41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8.140625" style="1" bestFit="1" customWidth="1"/>
    <col min="9" max="9" width="12.28515625" style="1" bestFit="1" customWidth="1"/>
    <col min="10" max="10" width="7.28515625" style="1" bestFit="1" customWidth="1"/>
    <col min="11" max="11" width="11.85546875" style="1" bestFit="1" customWidth="1"/>
    <col min="12" max="12" width="7.28515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8" t="s">
        <v>177</v>
      </c>
      <c r="C1" s="80" t="s" vm="1">
        <v>248</v>
      </c>
    </row>
    <row r="2" spans="2:65">
      <c r="B2" s="58" t="s">
        <v>176</v>
      </c>
      <c r="C2" s="80" t="s">
        <v>249</v>
      </c>
    </row>
    <row r="3" spans="2:65">
      <c r="B3" s="58" t="s">
        <v>178</v>
      </c>
      <c r="C3" s="80" t="s">
        <v>250</v>
      </c>
    </row>
    <row r="4" spans="2:65">
      <c r="B4" s="58" t="s">
        <v>179</v>
      </c>
      <c r="C4" s="80">
        <v>2148</v>
      </c>
    </row>
    <row r="6" spans="2:65" ht="26.25" customHeight="1">
      <c r="B6" s="153" t="s">
        <v>207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5"/>
    </row>
    <row r="7" spans="2:65" ht="26.25" customHeight="1">
      <c r="B7" s="153" t="s">
        <v>87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5"/>
      <c r="BM7" s="3"/>
    </row>
    <row r="8" spans="2:65" s="3" customFormat="1" ht="78.75">
      <c r="B8" s="23" t="s">
        <v>112</v>
      </c>
      <c r="C8" s="31" t="s">
        <v>42</v>
      </c>
      <c r="D8" s="31" t="s">
        <v>117</v>
      </c>
      <c r="E8" s="31" t="s">
        <v>114</v>
      </c>
      <c r="F8" s="31" t="s">
        <v>59</v>
      </c>
      <c r="G8" s="31" t="s">
        <v>15</v>
      </c>
      <c r="H8" s="31" t="s">
        <v>60</v>
      </c>
      <c r="I8" s="31" t="s">
        <v>97</v>
      </c>
      <c r="J8" s="31" t="s">
        <v>231</v>
      </c>
      <c r="K8" s="31" t="s">
        <v>230</v>
      </c>
      <c r="L8" s="31" t="s">
        <v>56</v>
      </c>
      <c r="M8" s="31" t="s">
        <v>55</v>
      </c>
      <c r="N8" s="31" t="s">
        <v>180</v>
      </c>
      <c r="O8" s="21" t="s">
        <v>182</v>
      </c>
      <c r="P8" s="1"/>
      <c r="Q8" s="1"/>
      <c r="BH8" s="1"/>
      <c r="BI8" s="1"/>
    </row>
    <row r="9" spans="2:65" s="3" customFormat="1" ht="25.5">
      <c r="B9" s="16"/>
      <c r="C9" s="17"/>
      <c r="D9" s="17"/>
      <c r="E9" s="17"/>
      <c r="F9" s="17"/>
      <c r="G9" s="17"/>
      <c r="H9" s="17"/>
      <c r="I9" s="17"/>
      <c r="J9" s="33" t="s">
        <v>238</v>
      </c>
      <c r="K9" s="33"/>
      <c r="L9" s="33" t="s">
        <v>234</v>
      </c>
      <c r="M9" s="33" t="s">
        <v>20</v>
      </c>
      <c r="N9" s="33" t="s">
        <v>20</v>
      </c>
      <c r="O9" s="34" t="s">
        <v>20</v>
      </c>
      <c r="BG9" s="1"/>
      <c r="BH9" s="1"/>
      <c r="BI9" s="1"/>
      <c r="BM9" s="4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G10" s="1"/>
      <c r="BH10" s="3"/>
      <c r="BI10" s="1"/>
    </row>
    <row r="11" spans="2:65" s="128" customFormat="1" ht="18" customHeight="1">
      <c r="B11" s="120" t="s">
        <v>31</v>
      </c>
      <c r="C11" s="84"/>
      <c r="D11" s="84"/>
      <c r="E11" s="84"/>
      <c r="F11" s="84"/>
      <c r="G11" s="84"/>
      <c r="H11" s="84"/>
      <c r="I11" s="84"/>
      <c r="J11" s="93"/>
      <c r="K11" s="95"/>
      <c r="L11" s="93">
        <v>216.701497416</v>
      </c>
      <c r="M11" s="84"/>
      <c r="N11" s="94">
        <v>1</v>
      </c>
      <c r="O11" s="94">
        <f>L11/'סכום נכסי הקרן'!$C$42</f>
        <v>5.2059697433835983E-2</v>
      </c>
      <c r="P11" s="131"/>
      <c r="BG11" s="129"/>
      <c r="BH11" s="132"/>
      <c r="BI11" s="129"/>
      <c r="BM11" s="129"/>
    </row>
    <row r="12" spans="2:65" s="128" customFormat="1" ht="18" customHeight="1">
      <c r="B12" s="83" t="s">
        <v>227</v>
      </c>
      <c r="C12" s="84"/>
      <c r="D12" s="84"/>
      <c r="E12" s="84"/>
      <c r="F12" s="84"/>
      <c r="G12" s="84"/>
      <c r="H12" s="84"/>
      <c r="I12" s="84"/>
      <c r="J12" s="93"/>
      <c r="K12" s="95"/>
      <c r="L12" s="93">
        <v>216.70149741600002</v>
      </c>
      <c r="M12" s="84"/>
      <c r="N12" s="94">
        <v>1.0000000000000002</v>
      </c>
      <c r="O12" s="94">
        <f>L12/'סכום נכסי הקרן'!$C$42</f>
        <v>5.205969743383599E-2</v>
      </c>
      <c r="P12" s="131"/>
      <c r="BG12" s="129"/>
      <c r="BH12" s="132"/>
      <c r="BI12" s="129"/>
      <c r="BM12" s="129"/>
    </row>
    <row r="13" spans="2:65" s="130" customFormat="1">
      <c r="B13" s="104" t="s">
        <v>47</v>
      </c>
      <c r="C13" s="84"/>
      <c r="D13" s="84"/>
      <c r="E13" s="84"/>
      <c r="F13" s="84"/>
      <c r="G13" s="84"/>
      <c r="H13" s="84"/>
      <c r="I13" s="84"/>
      <c r="J13" s="93"/>
      <c r="K13" s="95"/>
      <c r="L13" s="93">
        <v>211.49986749700003</v>
      </c>
      <c r="M13" s="84"/>
      <c r="N13" s="94">
        <v>0.97599633606123892</v>
      </c>
      <c r="O13" s="94">
        <f>L13/'סכום נכסי הקרן'!$C$42</f>
        <v>5.0810073951880599E-2</v>
      </c>
      <c r="BH13" s="132"/>
    </row>
    <row r="14" spans="2:65" s="130" customFormat="1" ht="20.25">
      <c r="B14" s="89" t="s">
        <v>1208</v>
      </c>
      <c r="C14" s="86" t="s">
        <v>1209</v>
      </c>
      <c r="D14" s="99" t="s">
        <v>29</v>
      </c>
      <c r="E14" s="86"/>
      <c r="F14" s="99" t="s">
        <v>1168</v>
      </c>
      <c r="G14" s="86" t="s">
        <v>1308</v>
      </c>
      <c r="H14" s="86" t="s">
        <v>928</v>
      </c>
      <c r="I14" s="99" t="s">
        <v>164</v>
      </c>
      <c r="J14" s="96">
        <v>3.288945</v>
      </c>
      <c r="K14" s="98">
        <v>113364</v>
      </c>
      <c r="L14" s="96">
        <v>16.858691892</v>
      </c>
      <c r="M14" s="97">
        <v>7.837118238531272E-6</v>
      </c>
      <c r="N14" s="97">
        <v>7.7796840783414214E-2</v>
      </c>
      <c r="O14" s="97">
        <f>L14/'סכום נכסי הקרן'!$C$42</f>
        <v>4.050079992492856E-3</v>
      </c>
      <c r="BH14" s="128"/>
    </row>
    <row r="15" spans="2:65" s="130" customFormat="1">
      <c r="B15" s="89" t="s">
        <v>1210</v>
      </c>
      <c r="C15" s="86" t="s">
        <v>1211</v>
      </c>
      <c r="D15" s="99" t="s">
        <v>29</v>
      </c>
      <c r="E15" s="86"/>
      <c r="F15" s="99" t="s">
        <v>1168</v>
      </c>
      <c r="G15" s="86" t="s">
        <v>952</v>
      </c>
      <c r="H15" s="86" t="s">
        <v>928</v>
      </c>
      <c r="I15" s="99" t="s">
        <v>161</v>
      </c>
      <c r="J15" s="96">
        <v>21.565282000000003</v>
      </c>
      <c r="K15" s="98">
        <v>12020</v>
      </c>
      <c r="L15" s="96">
        <v>9.2435959650000008</v>
      </c>
      <c r="M15" s="97">
        <v>4.8091663851997752E-6</v>
      </c>
      <c r="N15" s="97">
        <v>4.26558933612496E-2</v>
      </c>
      <c r="O15" s="97">
        <f>L15/'סכום נכסי הקרן'!$C$42</f>
        <v>2.2206529021566268E-3</v>
      </c>
    </row>
    <row r="16" spans="2:65" s="130" customFormat="1">
      <c r="B16" s="89" t="s">
        <v>1239</v>
      </c>
      <c r="C16" s="86" t="s">
        <v>1240</v>
      </c>
      <c r="D16" s="99" t="s">
        <v>29</v>
      </c>
      <c r="E16" s="86"/>
      <c r="F16" s="99" t="s">
        <v>1168</v>
      </c>
      <c r="G16" s="86" t="s">
        <v>927</v>
      </c>
      <c r="H16" s="86" t="s">
        <v>928</v>
      </c>
      <c r="I16" s="99" t="s">
        <v>161</v>
      </c>
      <c r="J16" s="96">
        <v>4.0993209999999998</v>
      </c>
      <c r="K16" s="98">
        <v>106570</v>
      </c>
      <c r="L16" s="96">
        <v>15.578590765</v>
      </c>
      <c r="M16" s="97">
        <v>6.7749344562255316E-6</v>
      </c>
      <c r="N16" s="97">
        <v>7.1889631362786172E-2</v>
      </c>
      <c r="O16" s="97">
        <f>L16/'סכום נכסי הקרן'!$C$42</f>
        <v>3.742552457376654E-3</v>
      </c>
    </row>
    <row r="17" spans="2:15" s="130" customFormat="1">
      <c r="B17" s="89" t="s">
        <v>1214</v>
      </c>
      <c r="C17" s="86" t="s">
        <v>1215</v>
      </c>
      <c r="D17" s="99" t="s">
        <v>29</v>
      </c>
      <c r="E17" s="86"/>
      <c r="F17" s="99" t="s">
        <v>1168</v>
      </c>
      <c r="G17" s="86" t="s">
        <v>1064</v>
      </c>
      <c r="H17" s="86" t="s">
        <v>928</v>
      </c>
      <c r="I17" s="99" t="s">
        <v>161</v>
      </c>
      <c r="J17" s="96">
        <v>0.17624000000000004</v>
      </c>
      <c r="K17" s="98">
        <v>1038309</v>
      </c>
      <c r="L17" s="96">
        <v>6.5254796769999999</v>
      </c>
      <c r="M17" s="97">
        <v>1.277960714900348E-6</v>
      </c>
      <c r="N17" s="97">
        <v>3.0112757663474252E-2</v>
      </c>
      <c r="O17" s="97">
        <f>L17/'סכום נכסי הקרן'!$C$42</f>
        <v>1.5676610528588954E-3</v>
      </c>
    </row>
    <row r="18" spans="2:15" s="130" customFormat="1">
      <c r="B18" s="89" t="s">
        <v>1212</v>
      </c>
      <c r="C18" s="86" t="s">
        <v>1213</v>
      </c>
      <c r="D18" s="99" t="s">
        <v>29</v>
      </c>
      <c r="E18" s="86"/>
      <c r="F18" s="99" t="s">
        <v>1168</v>
      </c>
      <c r="G18" s="86" t="s">
        <v>1064</v>
      </c>
      <c r="H18" s="86" t="s">
        <v>928</v>
      </c>
      <c r="I18" s="99" t="s">
        <v>163</v>
      </c>
      <c r="J18" s="96">
        <v>2.3841399999999999</v>
      </c>
      <c r="K18" s="98">
        <v>98691</v>
      </c>
      <c r="L18" s="96">
        <v>9.5566677259999988</v>
      </c>
      <c r="M18" s="97">
        <v>8.9139726007556138E-6</v>
      </c>
      <c r="N18" s="97">
        <v>4.4100607702096985E-2</v>
      </c>
      <c r="O18" s="97">
        <f>L18/'סכום נכסי הקרן'!$C$42</f>
        <v>2.2958642936194659E-3</v>
      </c>
    </row>
    <row r="19" spans="2:15" s="130" customFormat="1">
      <c r="B19" s="89" t="s">
        <v>1216</v>
      </c>
      <c r="C19" s="86" t="s">
        <v>1217</v>
      </c>
      <c r="D19" s="99" t="s">
        <v>29</v>
      </c>
      <c r="E19" s="86"/>
      <c r="F19" s="99" t="s">
        <v>1168</v>
      </c>
      <c r="G19" s="86" t="s">
        <v>1064</v>
      </c>
      <c r="H19" s="86" t="s">
        <v>928</v>
      </c>
      <c r="I19" s="99" t="s">
        <v>161</v>
      </c>
      <c r="J19" s="96">
        <v>1.3219620000000001</v>
      </c>
      <c r="K19" s="98">
        <v>195505.59</v>
      </c>
      <c r="L19" s="96">
        <v>9.216362242999999</v>
      </c>
      <c r="M19" s="97">
        <v>4.6648476923797931E-6</v>
      </c>
      <c r="N19" s="97">
        <v>4.2530219462708317E-2</v>
      </c>
      <c r="O19" s="97">
        <f>L19/'סכום נכסי הקרן'!$C$42</f>
        <v>2.2141103570232374E-3</v>
      </c>
    </row>
    <row r="20" spans="2:15" s="130" customFormat="1">
      <c r="B20" s="89" t="s">
        <v>1218</v>
      </c>
      <c r="C20" s="86" t="s">
        <v>1219</v>
      </c>
      <c r="D20" s="99" t="s">
        <v>29</v>
      </c>
      <c r="E20" s="86"/>
      <c r="F20" s="99" t="s">
        <v>1168</v>
      </c>
      <c r="G20" s="86" t="s">
        <v>1101</v>
      </c>
      <c r="H20" s="86" t="s">
        <v>928</v>
      </c>
      <c r="I20" s="99" t="s">
        <v>163</v>
      </c>
      <c r="J20" s="96">
        <v>4.1383460000000003</v>
      </c>
      <c r="K20" s="98">
        <v>25854</v>
      </c>
      <c r="L20" s="96">
        <v>4.3456196890000003</v>
      </c>
      <c r="M20" s="97">
        <v>3.530606412801461E-7</v>
      </c>
      <c r="N20" s="97">
        <v>2.0053482513126115E-2</v>
      </c>
      <c r="O20" s="97">
        <f>L20/'סכום נכסי הקרן'!$C$42</f>
        <v>1.0439782321280664E-3</v>
      </c>
    </row>
    <row r="21" spans="2:15" s="130" customFormat="1">
      <c r="B21" s="89" t="s">
        <v>1220</v>
      </c>
      <c r="C21" s="86" t="s">
        <v>1221</v>
      </c>
      <c r="D21" s="99" t="s">
        <v>29</v>
      </c>
      <c r="E21" s="86"/>
      <c r="F21" s="99" t="s">
        <v>1168</v>
      </c>
      <c r="G21" s="86" t="s">
        <v>1101</v>
      </c>
      <c r="H21" s="86" t="s">
        <v>928</v>
      </c>
      <c r="I21" s="99" t="s">
        <v>163</v>
      </c>
      <c r="J21" s="96">
        <v>0.185947</v>
      </c>
      <c r="K21" s="98">
        <v>204420</v>
      </c>
      <c r="L21" s="96">
        <v>1.5438665249999999</v>
      </c>
      <c r="M21" s="97">
        <v>4.2788405028483915E-7</v>
      </c>
      <c r="N21" s="97">
        <v>7.1243925095554493E-3</v>
      </c>
      <c r="O21" s="97">
        <f>L21/'סכום נכסי הקרן'!$C$42</f>
        <v>3.7089371844734411E-4</v>
      </c>
    </row>
    <row r="22" spans="2:15" s="130" customFormat="1">
      <c r="B22" s="89" t="s">
        <v>1222</v>
      </c>
      <c r="C22" s="86" t="s">
        <v>1223</v>
      </c>
      <c r="D22" s="99" t="s">
        <v>29</v>
      </c>
      <c r="E22" s="86"/>
      <c r="F22" s="99" t="s">
        <v>1168</v>
      </c>
      <c r="G22" s="86" t="s">
        <v>1123</v>
      </c>
      <c r="H22" s="86" t="s">
        <v>928</v>
      </c>
      <c r="I22" s="99" t="s">
        <v>161</v>
      </c>
      <c r="J22" s="96">
        <v>158.40854899999999</v>
      </c>
      <c r="K22" s="98">
        <v>1698</v>
      </c>
      <c r="L22" s="96">
        <v>9.5917453849999994</v>
      </c>
      <c r="M22" s="97">
        <v>1.543519475261489E-6</v>
      </c>
      <c r="N22" s="97">
        <v>4.4262478567865214E-2</v>
      </c>
      <c r="O22" s="97">
        <f>L22/'סכום נכסי הקרן'!$C$42</f>
        <v>2.3042912419147131E-3</v>
      </c>
    </row>
    <row r="23" spans="2:15" s="130" customFormat="1">
      <c r="B23" s="89" t="s">
        <v>1224</v>
      </c>
      <c r="C23" s="86" t="s">
        <v>1225</v>
      </c>
      <c r="D23" s="99" t="s">
        <v>29</v>
      </c>
      <c r="E23" s="86"/>
      <c r="F23" s="99" t="s">
        <v>1168</v>
      </c>
      <c r="G23" s="86" t="s">
        <v>1153</v>
      </c>
      <c r="H23" s="86" t="s">
        <v>942</v>
      </c>
      <c r="I23" s="99" t="s">
        <v>163</v>
      </c>
      <c r="J23" s="96">
        <v>6.0080000000000003E-3</v>
      </c>
      <c r="K23" s="98">
        <v>19039.82</v>
      </c>
      <c r="L23" s="96">
        <v>4.6464319999999998E-3</v>
      </c>
      <c r="M23" s="97">
        <v>6.9565784637254241E-10</v>
      </c>
      <c r="N23" s="97">
        <v>2.1441623871570598E-5</v>
      </c>
      <c r="O23" s="97">
        <f>L23/'סכום נכסי הקרן'!$C$42</f>
        <v>1.1162444512440802E-6</v>
      </c>
    </row>
    <row r="24" spans="2:15" s="130" customFormat="1">
      <c r="B24" s="89" t="s">
        <v>1226</v>
      </c>
      <c r="C24" s="86" t="s">
        <v>1227</v>
      </c>
      <c r="D24" s="99" t="s">
        <v>29</v>
      </c>
      <c r="E24" s="86"/>
      <c r="F24" s="99" t="s">
        <v>1168</v>
      </c>
      <c r="G24" s="86" t="s">
        <v>1153</v>
      </c>
      <c r="H24" s="86" t="s">
        <v>933</v>
      </c>
      <c r="I24" s="99" t="s">
        <v>161</v>
      </c>
      <c r="J24" s="96">
        <v>2.84639</v>
      </c>
      <c r="K24" s="98">
        <v>131606</v>
      </c>
      <c r="L24" s="96">
        <v>13.358307531000001</v>
      </c>
      <c r="M24" s="97">
        <v>6.1592063432743392E-7</v>
      </c>
      <c r="N24" s="97">
        <v>6.1643817372226892E-2</v>
      </c>
      <c r="O24" s="97">
        <f>L24/'סכום נכסי הקרן'!$C$42</f>
        <v>3.2091584810647741E-3</v>
      </c>
    </row>
    <row r="25" spans="2:15" s="130" customFormat="1">
      <c r="B25" s="89" t="s">
        <v>1232</v>
      </c>
      <c r="C25" s="86" t="s">
        <v>1233</v>
      </c>
      <c r="D25" s="99" t="s">
        <v>29</v>
      </c>
      <c r="E25" s="86"/>
      <c r="F25" s="99" t="s">
        <v>1168</v>
      </c>
      <c r="G25" s="86" t="s">
        <v>1153</v>
      </c>
      <c r="H25" s="86" t="s">
        <v>928</v>
      </c>
      <c r="I25" s="99" t="s">
        <v>161</v>
      </c>
      <c r="J25" s="96">
        <v>0.210233</v>
      </c>
      <c r="K25" s="98">
        <v>1176297</v>
      </c>
      <c r="L25" s="96">
        <v>8.8185984889999993</v>
      </c>
      <c r="M25" s="97">
        <v>7.9950732028822986E-7</v>
      </c>
      <c r="N25" s="97">
        <v>4.0694681828021759E-2</v>
      </c>
      <c r="O25" s="97">
        <f>L25/'סכום נכסי הקרן'!$C$42</f>
        <v>2.1185528231330362E-3</v>
      </c>
    </row>
    <row r="26" spans="2:15" s="130" customFormat="1">
      <c r="B26" s="89" t="s">
        <v>1234</v>
      </c>
      <c r="C26" s="86" t="s">
        <v>1235</v>
      </c>
      <c r="D26" s="99" t="s">
        <v>29</v>
      </c>
      <c r="E26" s="86"/>
      <c r="F26" s="99" t="s">
        <v>1168</v>
      </c>
      <c r="G26" s="86" t="s">
        <v>1236</v>
      </c>
      <c r="H26" s="86" t="s">
        <v>928</v>
      </c>
      <c r="I26" s="99" t="s">
        <v>163</v>
      </c>
      <c r="J26" s="96">
        <v>16.903485</v>
      </c>
      <c r="K26" s="98">
        <v>15046</v>
      </c>
      <c r="L26" s="96">
        <v>10.329860433</v>
      </c>
      <c r="M26" s="97">
        <v>4.6638066946128775E-7</v>
      </c>
      <c r="N26" s="97">
        <v>4.7668615843340742E-2</v>
      </c>
      <c r="O26" s="97">
        <f>L26/'סכום נכסי הקרן'!$C$42</f>
        <v>2.4816137178940794E-3</v>
      </c>
    </row>
    <row r="27" spans="2:15" s="130" customFormat="1">
      <c r="B27" s="89" t="s">
        <v>1228</v>
      </c>
      <c r="C27" s="86" t="s">
        <v>1229</v>
      </c>
      <c r="D27" s="99" t="s">
        <v>29</v>
      </c>
      <c r="E27" s="86"/>
      <c r="F27" s="99" t="s">
        <v>1168</v>
      </c>
      <c r="G27" s="86" t="s">
        <v>1236</v>
      </c>
      <c r="H27" s="86" t="s">
        <v>928</v>
      </c>
      <c r="I27" s="99" t="s">
        <v>161</v>
      </c>
      <c r="J27" s="96">
        <v>177.94952799999999</v>
      </c>
      <c r="K27" s="98">
        <v>1394</v>
      </c>
      <c r="L27" s="96">
        <v>8.8458781550000012</v>
      </c>
      <c r="M27" s="97">
        <v>7.8668062689174914E-7</v>
      </c>
      <c r="N27" s="97">
        <v>4.0820567741710827E-2</v>
      </c>
      <c r="O27" s="97">
        <f>L27/'סכום נכסי הקרן'!$C$42</f>
        <v>2.125106405710871E-3</v>
      </c>
    </row>
    <row r="28" spans="2:15" s="130" customFormat="1">
      <c r="B28" s="89" t="s">
        <v>1230</v>
      </c>
      <c r="C28" s="86" t="s">
        <v>1231</v>
      </c>
      <c r="D28" s="99" t="s">
        <v>29</v>
      </c>
      <c r="E28" s="86"/>
      <c r="F28" s="99" t="s">
        <v>1168</v>
      </c>
      <c r="G28" s="86" t="s">
        <v>1236</v>
      </c>
      <c r="H28" s="86" t="s">
        <v>928</v>
      </c>
      <c r="I28" s="99" t="s">
        <v>161</v>
      </c>
      <c r="J28" s="96">
        <v>27.241322</v>
      </c>
      <c r="K28" s="98">
        <v>12810.09</v>
      </c>
      <c r="L28" s="96">
        <v>12.444048668999999</v>
      </c>
      <c r="M28" s="97">
        <v>3.5335517985800907E-6</v>
      </c>
      <c r="N28" s="97">
        <v>5.7424839317613323E-2</v>
      </c>
      <c r="O28" s="97">
        <f>L28/'סכום נכסי הקרן'!$C$42</f>
        <v>2.9895197600615982E-3</v>
      </c>
    </row>
    <row r="29" spans="2:15" s="130" customFormat="1">
      <c r="B29" s="89" t="s">
        <v>1237</v>
      </c>
      <c r="C29" s="86" t="s">
        <v>1238</v>
      </c>
      <c r="D29" s="99" t="s">
        <v>29</v>
      </c>
      <c r="E29" s="86"/>
      <c r="F29" s="99" t="s">
        <v>1168</v>
      </c>
      <c r="G29" s="86" t="s">
        <v>1236</v>
      </c>
      <c r="H29" s="86" t="s">
        <v>928</v>
      </c>
      <c r="I29" s="99" t="s">
        <v>163</v>
      </c>
      <c r="J29" s="96">
        <v>2.0710679999999999</v>
      </c>
      <c r="K29" s="98">
        <v>192219</v>
      </c>
      <c r="L29" s="96">
        <v>16.169177437000002</v>
      </c>
      <c r="M29" s="97">
        <v>6.6481727864596504E-6</v>
      </c>
      <c r="N29" s="97">
        <v>7.4614977883425387E-2</v>
      </c>
      <c r="O29" s="97">
        <f>L29/'סכום נכסי הקרן'!$C$42</f>
        <v>3.884433172643489E-3</v>
      </c>
    </row>
    <row r="30" spans="2:15" s="130" customFormat="1">
      <c r="B30" s="89" t="s">
        <v>1241</v>
      </c>
      <c r="C30" s="86" t="s">
        <v>1242</v>
      </c>
      <c r="D30" s="99" t="s">
        <v>29</v>
      </c>
      <c r="E30" s="86"/>
      <c r="F30" s="99" t="s">
        <v>1168</v>
      </c>
      <c r="G30" s="86" t="s">
        <v>1236</v>
      </c>
      <c r="H30" s="86" t="s">
        <v>928</v>
      </c>
      <c r="I30" s="99" t="s">
        <v>161</v>
      </c>
      <c r="J30" s="96">
        <v>10.603726</v>
      </c>
      <c r="K30" s="98">
        <v>30720.59</v>
      </c>
      <c r="L30" s="96">
        <v>11.616342325</v>
      </c>
      <c r="M30" s="97">
        <v>7.0267040396136181E-7</v>
      </c>
      <c r="N30" s="97">
        <v>5.3605270215093197E-2</v>
      </c>
      <c r="O30" s="97">
        <f>L30/'סכום נכסי הקרן'!$C$42</f>
        <v>2.7906741482567718E-3</v>
      </c>
    </row>
    <row r="31" spans="2:15" s="130" customFormat="1">
      <c r="B31" s="89" t="s">
        <v>1243</v>
      </c>
      <c r="C31" s="86" t="s">
        <v>1244</v>
      </c>
      <c r="D31" s="99" t="s">
        <v>29</v>
      </c>
      <c r="E31" s="86"/>
      <c r="F31" s="99" t="s">
        <v>1168</v>
      </c>
      <c r="G31" s="86" t="s">
        <v>1236</v>
      </c>
      <c r="H31" s="86" t="s">
        <v>928</v>
      </c>
      <c r="I31" s="99" t="s">
        <v>163</v>
      </c>
      <c r="J31" s="96">
        <v>33.264448000000002</v>
      </c>
      <c r="K31" s="98">
        <v>9786</v>
      </c>
      <c r="L31" s="96">
        <v>13.221559341000001</v>
      </c>
      <c r="M31" s="97">
        <v>8.8363826128361742E-7</v>
      </c>
      <c r="N31" s="97">
        <v>6.1012773324859347E-2</v>
      </c>
      <c r="O31" s="97">
        <f>L31/'סכום נכסי הקרן'!$C$42</f>
        <v>3.1763065188913967E-3</v>
      </c>
    </row>
    <row r="32" spans="2:15" s="130" customFormat="1">
      <c r="B32" s="89" t="s">
        <v>1245</v>
      </c>
      <c r="C32" s="86" t="s">
        <v>1246</v>
      </c>
      <c r="D32" s="99" t="s">
        <v>29</v>
      </c>
      <c r="E32" s="86"/>
      <c r="F32" s="99" t="s">
        <v>1168</v>
      </c>
      <c r="G32" s="86" t="s">
        <v>1164</v>
      </c>
      <c r="H32" s="86"/>
      <c r="I32" s="99" t="s">
        <v>164</v>
      </c>
      <c r="J32" s="96">
        <v>47.425998</v>
      </c>
      <c r="K32" s="98">
        <v>15962.79</v>
      </c>
      <c r="L32" s="96">
        <v>34.230828817999999</v>
      </c>
      <c r="M32" s="97">
        <v>2.7599768655532664E-5</v>
      </c>
      <c r="N32" s="97">
        <v>0.15796304698479943</v>
      </c>
      <c r="O32" s="97">
        <f>L32/'סכום נכסי הקרן'!$C$42</f>
        <v>8.223508431755476E-3</v>
      </c>
    </row>
    <row r="33" spans="2:59" s="130" customFormat="1">
      <c r="B33" s="85"/>
      <c r="C33" s="86"/>
      <c r="D33" s="86"/>
      <c r="E33" s="86"/>
      <c r="F33" s="86"/>
      <c r="G33" s="86"/>
      <c r="H33" s="86"/>
      <c r="I33" s="86"/>
      <c r="J33" s="96"/>
      <c r="K33" s="98"/>
      <c r="L33" s="86"/>
      <c r="M33" s="86"/>
      <c r="N33" s="97"/>
      <c r="O33" s="86"/>
    </row>
    <row r="34" spans="2:59" s="130" customFormat="1">
      <c r="B34" s="104" t="s">
        <v>242</v>
      </c>
      <c r="C34" s="84"/>
      <c r="D34" s="84"/>
      <c r="E34" s="84"/>
      <c r="F34" s="84"/>
      <c r="G34" s="84"/>
      <c r="H34" s="84"/>
      <c r="I34" s="84"/>
      <c r="J34" s="93"/>
      <c r="K34" s="95"/>
      <c r="L34" s="93">
        <v>5.2016299190000002</v>
      </c>
      <c r="M34" s="84"/>
      <c r="N34" s="94">
        <v>2.4003663938761237E-2</v>
      </c>
      <c r="O34" s="94">
        <f>L34/'סכום נכסי הקרן'!$C$42</f>
        <v>1.2496234819553897E-3</v>
      </c>
    </row>
    <row r="35" spans="2:59" s="130" customFormat="1">
      <c r="B35" s="89" t="s">
        <v>1247</v>
      </c>
      <c r="C35" s="86" t="s">
        <v>1248</v>
      </c>
      <c r="D35" s="99" t="s">
        <v>29</v>
      </c>
      <c r="E35" s="86"/>
      <c r="F35" s="99" t="s">
        <v>1168</v>
      </c>
      <c r="G35" s="135" t="s">
        <v>952</v>
      </c>
      <c r="H35" s="86" t="s">
        <v>928</v>
      </c>
      <c r="I35" s="99" t="s">
        <v>161</v>
      </c>
      <c r="J35" s="96">
        <v>151.47181199999997</v>
      </c>
      <c r="K35" s="98">
        <v>963</v>
      </c>
      <c r="L35" s="96">
        <v>5.2016299190000002</v>
      </c>
      <c r="M35" s="97">
        <v>4.6744941463867815E-7</v>
      </c>
      <c r="N35" s="97">
        <v>2.4003663938761237E-2</v>
      </c>
      <c r="O35" s="97">
        <f>L35/'סכום נכסי הקרן'!$C$42</f>
        <v>1.2496234819553897E-3</v>
      </c>
    </row>
    <row r="36" spans="2:59" s="130" customFormat="1">
      <c r="B36" s="85"/>
      <c r="C36" s="86"/>
      <c r="D36" s="86"/>
      <c r="E36" s="86"/>
      <c r="F36" s="86"/>
      <c r="G36" s="86"/>
      <c r="H36" s="86"/>
      <c r="I36" s="86"/>
      <c r="J36" s="96"/>
      <c r="K36" s="98"/>
      <c r="L36" s="86"/>
      <c r="M36" s="86"/>
      <c r="N36" s="97"/>
      <c r="O36" s="86"/>
    </row>
    <row r="37" spans="2:59" s="130" customFormat="1" ht="20.25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BG37" s="128"/>
    </row>
    <row r="38" spans="2:59" s="130" customFormat="1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BG38" s="132"/>
    </row>
    <row r="39" spans="2:59" s="130" customFormat="1">
      <c r="B39" s="134" t="s">
        <v>247</v>
      </c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</row>
    <row r="40" spans="2:59">
      <c r="B40" s="101" t="s">
        <v>109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</row>
    <row r="41" spans="2:59">
      <c r="B41" s="101" t="s">
        <v>229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</row>
    <row r="42" spans="2:59">
      <c r="B42" s="101" t="s">
        <v>237</v>
      </c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</row>
    <row r="43" spans="2:59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</row>
    <row r="44" spans="2:59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</row>
    <row r="45" spans="2:59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</row>
    <row r="46" spans="2:59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</row>
    <row r="47" spans="2:59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spans="2:59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</row>
    <row r="49" spans="2:15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</row>
    <row r="50" spans="2:15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</row>
    <row r="51" spans="2:15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</row>
    <row r="52" spans="2:15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</row>
    <row r="53" spans="2:15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</row>
    <row r="54" spans="2:15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</row>
    <row r="55" spans="2:15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</row>
    <row r="56" spans="2:15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</row>
    <row r="57" spans="2:15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</row>
    <row r="58" spans="2:15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</row>
    <row r="59" spans="2:15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</row>
    <row r="60" spans="2:15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</row>
    <row r="61" spans="2:15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</row>
    <row r="62" spans="2:15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</row>
    <row r="63" spans="2:15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</row>
    <row r="64" spans="2:15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</row>
    <row r="65" spans="2:15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</row>
    <row r="66" spans="2:15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</row>
    <row r="67" spans="2:15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</row>
    <row r="68" spans="2:15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</row>
    <row r="69" spans="2:15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</row>
    <row r="70" spans="2:15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</row>
    <row r="71" spans="2:15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</row>
    <row r="72" spans="2:15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</row>
    <row r="73" spans="2:15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</row>
    <row r="74" spans="2:15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</row>
    <row r="75" spans="2:15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</row>
    <row r="76" spans="2:15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</row>
    <row r="77" spans="2:15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</row>
    <row r="78" spans="2:15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</row>
    <row r="79" spans="2:15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</row>
    <row r="80" spans="2:15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</row>
    <row r="81" spans="2:15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</row>
    <row r="82" spans="2:15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</row>
    <row r="83" spans="2:15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</row>
    <row r="84" spans="2:15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</row>
    <row r="85" spans="2:15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</row>
    <row r="86" spans="2:15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</row>
    <row r="87" spans="2:15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</row>
    <row r="88" spans="2:15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</row>
    <row r="89" spans="2:15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</row>
    <row r="90" spans="2:15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</row>
    <row r="91" spans="2:15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</row>
    <row r="92" spans="2:15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</row>
    <row r="93" spans="2:15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</row>
    <row r="94" spans="2:15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</row>
    <row r="95" spans="2:15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</row>
    <row r="96" spans="2:15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</row>
    <row r="97" spans="2:15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</row>
    <row r="98" spans="2:15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</row>
    <row r="99" spans="2:15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</row>
    <row r="100" spans="2:15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</row>
    <row r="101" spans="2:15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</row>
    <row r="102" spans="2:15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</row>
    <row r="103" spans="2:15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</row>
    <row r="104" spans="2:15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</row>
    <row r="105" spans="2:15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</row>
    <row r="106" spans="2:15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</row>
    <row r="107" spans="2:15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</row>
    <row r="108" spans="2:15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</row>
    <row r="109" spans="2:15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</row>
    <row r="110" spans="2:15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</row>
    <row r="111" spans="2:15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</row>
    <row r="112" spans="2:15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</row>
    <row r="113" spans="2:15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</row>
    <row r="114" spans="2:15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</row>
    <row r="115" spans="2:15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</row>
    <row r="116" spans="2:15"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</row>
    <row r="117" spans="2:15"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</row>
    <row r="118" spans="2:15"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</row>
    <row r="119" spans="2:15"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</row>
    <row r="120" spans="2:15"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</row>
    <row r="121" spans="2:15"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</row>
    <row r="122" spans="2:15"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</row>
    <row r="123" spans="2:15"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</row>
    <row r="124" spans="2:15"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</row>
    <row r="125" spans="2:15"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</row>
    <row r="126" spans="2:15"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</row>
    <row r="127" spans="2:15"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</row>
    <row r="128" spans="2:15"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</row>
    <row r="129" spans="2:15"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</row>
    <row r="130" spans="2:15"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</row>
    <row r="131" spans="2:15"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</row>
    <row r="132" spans="2:15"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</row>
    <row r="133" spans="2:15"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</row>
    <row r="134" spans="2:15"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</row>
    <row r="135" spans="2:15"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</row>
    <row r="136" spans="2:15">
      <c r="C136" s="1"/>
      <c r="D136" s="1"/>
      <c r="E136" s="1"/>
    </row>
    <row r="137" spans="2:15">
      <c r="C137" s="1"/>
      <c r="D137" s="1"/>
      <c r="E137" s="1"/>
    </row>
    <row r="138" spans="2:15">
      <c r="C138" s="1"/>
      <c r="D138" s="1"/>
      <c r="E138" s="1"/>
    </row>
    <row r="139" spans="2:15">
      <c r="C139" s="1"/>
      <c r="D139" s="1"/>
      <c r="E139" s="1"/>
    </row>
    <row r="140" spans="2:15">
      <c r="C140" s="1"/>
      <c r="D140" s="1"/>
      <c r="E140" s="1"/>
    </row>
    <row r="141" spans="2:15">
      <c r="C141" s="1"/>
      <c r="D141" s="1"/>
      <c r="E141" s="1"/>
    </row>
    <row r="142" spans="2:15">
      <c r="C142" s="1"/>
      <c r="D142" s="1"/>
      <c r="E142" s="1"/>
    </row>
    <row r="143" spans="2:15">
      <c r="C143" s="1"/>
      <c r="D143" s="1"/>
      <c r="E143" s="1"/>
    </row>
    <row r="144" spans="2:1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5"/>
      <c r="C325" s="1"/>
      <c r="D325" s="1"/>
      <c r="E325" s="1"/>
    </row>
    <row r="326" spans="2:5">
      <c r="B326" s="45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G42:AG1048576 B40:B1048576 H35 G36:H1048576 A30:A1048576 B30:B37 G30:H34 I30:AF1048576 AG30:AG37 AH30:XFD1048576 C30:F1048576 A1:B16 D1:XFD16 C5:C16 A17:XFD24 A25:XFD29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purl.org/dc/dcmitype/"/>
    <ds:schemaRef ds:uri="http://purl.org/dc/elements/1.1/"/>
    <ds:schemaRef ds:uri="http://www.w3.org/XML/1998/namespace"/>
    <ds:schemaRef ds:uri="a46656d4-8850-49b3-aebd-68bd05f7f43d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'לא סחיר- תעודות התחייבות ממשלתי'!Print_Area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2019-09-01T11:45:48Z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