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Structure="1"/>
  <bookViews>
    <workbookView xWindow="-15" yWindow="885" windowWidth="19320" windowHeight="11130" tabRatio="938"/>
  </bookViews>
  <sheets>
    <sheet name="סכום נכסי הקרן" sheetId="88" r:id="rId1"/>
    <sheet name="Sheet1" sheetId="89" state="hidden" r:id="rId2"/>
    <sheet name="מזומנים" sheetId="58" r:id="rId3"/>
    <sheet name="תעודות התחייבות ממשלתיות" sheetId="59" r:id="rId4"/>
    <sheet name="תעודות חוב מסחריות " sheetId="60" r:id="rId5"/>
    <sheet name="אג&quot;ח קונצרני" sheetId="61" r:id="rId6"/>
    <sheet name="מניות" sheetId="62" r:id="rId7"/>
    <sheet name="תעודות סל" sheetId="63" r:id="rId8"/>
    <sheet name="קרנות נאמנות" sheetId="64" r:id="rId9"/>
    <sheet name="כתבי אופציה" sheetId="65" r:id="rId10"/>
    <sheet name="אופציות" sheetId="66" r:id="rId11"/>
    <sheet name="חוזים עתידיים" sheetId="67" r:id="rId12"/>
    <sheet name="מוצרים מובנים" sheetId="68" r:id="rId13"/>
    <sheet name="לא סחיר- תעודות התחייבות ממשלתי" sheetId="69" r:id="rId14"/>
    <sheet name="לא סחיר - תעודות חוב מסחריות" sheetId="70" r:id="rId15"/>
    <sheet name="לא סחיר - אג&quot;ח קונצרני" sheetId="71" r:id="rId16"/>
    <sheet name="לא סחיר - מניות" sheetId="72" r:id="rId17"/>
    <sheet name="לא סחיר - קרנות השקעה" sheetId="73" r:id="rId18"/>
    <sheet name="לא סחיר - כתבי אופציה" sheetId="74" r:id="rId19"/>
    <sheet name="לא סחיר - אופציות" sheetId="75" r:id="rId20"/>
    <sheet name="לא סחיר - חוזים עתידיים" sheetId="76" r:id="rId21"/>
    <sheet name="לא סחיר - מוצרים מובנים" sheetId="77" r:id="rId22"/>
    <sheet name="הלוואות" sheetId="78" r:id="rId23"/>
    <sheet name="פקדונות מעל 3 חודשים" sheetId="79" r:id="rId24"/>
    <sheet name="זכויות מקרקעין" sheetId="80" r:id="rId25"/>
    <sheet name="השקעה בחברות מוחזקות" sheetId="90" r:id="rId26"/>
    <sheet name="השקעות אחרות " sheetId="81" r:id="rId27"/>
    <sheet name="יתרת התחייבות להשקעה" sheetId="84" r:id="rId28"/>
    <sheet name="עלות מתואמת אג&quot;ח קונצרני סחיר" sheetId="91" r:id="rId29"/>
    <sheet name="עלות מתואמת אג&quot;ח קונצרני ל.סחיר" sheetId="92" r:id="rId30"/>
    <sheet name="עלות מתואמת מסגרות אשראי ללווים" sheetId="93" r:id="rId31"/>
  </sheets>
  <externalReferences>
    <externalReference r:id="rId32"/>
    <externalReference r:id="rId33"/>
    <externalReference r:id="rId34"/>
    <externalReference r:id="rId35"/>
    <externalReference r:id="rId36"/>
  </externalReferences>
  <definedNames>
    <definedName name="_new1">[1]הערות!$E$55</definedName>
    <definedName name="_new2">[2]הערות!$E$55</definedName>
    <definedName name="a">#REF!</definedName>
    <definedName name="adi_1212" localSheetId="3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5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9">'לא סחיר - אופציות'!$B$6:$L$44</definedName>
    <definedName name="Print_Area" localSheetId="1">Sheet1!$B$5:$Y$36</definedName>
    <definedName name="Print_Area" localSheetId="5">'אג"ח קונצרני'!$B$6:$U$32</definedName>
    <definedName name="Print_Area" localSheetId="10">אופציות!$B$6:$L$41</definedName>
    <definedName name="Print_Area" localSheetId="22">הלוואות!$B$6:$Q$53</definedName>
    <definedName name="Print_Area" localSheetId="25">'השקעה בחברות מוחזקות'!$B$6:$K$17</definedName>
    <definedName name="Print_Area" localSheetId="26">'השקעות אחרות '!$B$6:$K$17</definedName>
    <definedName name="Print_Area" localSheetId="24">'זכויות מקרקעין'!$B$6:$J$24</definedName>
    <definedName name="Print_Area" localSheetId="11">'חוזים עתידיים'!$B$6:$I$18</definedName>
    <definedName name="Print_Area" localSheetId="27">'יתרת התחייבות להשקעה'!$B$6:$D$16</definedName>
    <definedName name="Print_Area" localSheetId="9">'כתבי אופציה'!$B$6:$L$20</definedName>
    <definedName name="Print_Area" localSheetId="15">'לא סחיר - אג"ח קונצרני'!$B$6:$S$32</definedName>
    <definedName name="Print_Area" localSheetId="19">'לא סחיר - אופציות'!$B$12:$B$43</definedName>
    <definedName name="Print_Area" localSheetId="20">'לא סחיר - חוזים עתידיים'!$B$6:$K$41</definedName>
    <definedName name="Print_Area" localSheetId="18">'לא סחיר - כתבי אופציה'!$B$6:$L$19</definedName>
    <definedName name="Print_Area" localSheetId="21">'לא סחיר - מוצרים מובנים'!$B$6:$Q$36</definedName>
    <definedName name="Print_Area" localSheetId="16">'לא סחיר - מניות'!$B$6:$M$21</definedName>
    <definedName name="Print_Area" localSheetId="17">'לא סחיר - קרנות השקעה'!$B$6:$K$38</definedName>
    <definedName name="Print_Area" localSheetId="14">'לא סחיר - תעודות חוב מסחריות'!$B$6:$S$32</definedName>
    <definedName name="Print_Area" localSheetId="13">'לא סחיר- תעודות התחייבות ממשלתי'!$B$6:$P$24</definedName>
    <definedName name="Print_Area" localSheetId="12">'מוצרים מובנים'!$B$6:$Q$37</definedName>
    <definedName name="Print_Area" localSheetId="2">מזומנים!$B$6:$K$39</definedName>
    <definedName name="Print_Area" localSheetId="6">מניות!$B$6:$O$32</definedName>
    <definedName name="Print_Area" localSheetId="0">'סכום נכסי הקרן'!$B$6:$D$49</definedName>
    <definedName name="Print_Area" localSheetId="23">'פקדונות מעל 3 חודשים'!$B$6:$O$30</definedName>
    <definedName name="Print_Area" localSheetId="8">'קרנות נאמנות'!$B$6:$O$38</definedName>
    <definedName name="Print_Area" localSheetId="3">'תעודות התחייבות ממשלתיות'!$B$8:$R$12</definedName>
    <definedName name="Print_Area" localSheetId="4">'תעודות חוב מסחריות '!$B$6:$T$29</definedName>
    <definedName name="Print_Area" localSheetId="7">'תעודות סל'!$B$6:$N$44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calcChain.xml><?xml version="1.0" encoding="utf-8"?>
<calcChain xmlns="http://schemas.openxmlformats.org/spreadsheetml/2006/main">
  <c r="L62" i="58" l="1"/>
  <c r="L61" i="58"/>
  <c r="L59" i="58"/>
  <c r="L58" i="58"/>
  <c r="L57" i="58"/>
  <c r="L56" i="58"/>
  <c r="L55" i="58"/>
  <c r="L54" i="58"/>
  <c r="L53" i="58"/>
  <c r="L52" i="58"/>
  <c r="L51" i="58"/>
  <c r="L50" i="58"/>
  <c r="L49" i="58"/>
  <c r="L48" i="58"/>
  <c r="J47" i="58"/>
  <c r="L47" i="58" s="1"/>
  <c r="C47" i="58"/>
  <c r="L45" i="58"/>
  <c r="L44" i="58"/>
  <c r="L43" i="58"/>
  <c r="L42" i="58"/>
  <c r="L41" i="58"/>
  <c r="L40" i="58"/>
  <c r="L39" i="58"/>
  <c r="L38" i="58"/>
  <c r="L37" i="58"/>
  <c r="L36" i="58"/>
  <c r="L35" i="58"/>
  <c r="L34" i="58"/>
  <c r="L33" i="58"/>
  <c r="L32" i="58"/>
  <c r="L31" i="58"/>
  <c r="L30" i="58"/>
  <c r="L29" i="58"/>
  <c r="L28" i="58"/>
  <c r="L27" i="58"/>
  <c r="J26" i="58"/>
  <c r="L26" i="58" s="1"/>
  <c r="L25" i="58"/>
  <c r="L24" i="58"/>
  <c r="L23" i="58"/>
  <c r="L22" i="58"/>
  <c r="J21" i="58"/>
  <c r="J11" i="58" s="1"/>
  <c r="L19" i="58"/>
  <c r="L18" i="58"/>
  <c r="L17" i="58"/>
  <c r="L16" i="58"/>
  <c r="L15" i="58"/>
  <c r="L14" i="58"/>
  <c r="L13" i="58"/>
  <c r="L12" i="58"/>
  <c r="J12" i="58"/>
  <c r="J10" i="58" l="1"/>
  <c r="L10" i="58" s="1"/>
  <c r="L11" i="58"/>
  <c r="L21" i="58"/>
  <c r="C26" i="84"/>
  <c r="C11" i="84"/>
  <c r="C10" i="84" l="1"/>
  <c r="C43" i="88" s="1"/>
  <c r="O172" i="78"/>
  <c r="O33" i="78" s="1"/>
  <c r="O30" i="78"/>
  <c r="O31" i="78"/>
  <c r="O29" i="78"/>
  <c r="O28" i="78"/>
  <c r="O27" i="78"/>
  <c r="O26" i="78"/>
  <c r="O22" i="78"/>
  <c r="O20" i="78"/>
  <c r="O23" i="78"/>
  <c r="L143" i="62"/>
  <c r="N143" i="62" s="1"/>
  <c r="L120" i="62"/>
  <c r="N208" i="62"/>
  <c r="N207" i="62"/>
  <c r="N206" i="62"/>
  <c r="N205" i="62"/>
  <c r="N204" i="62"/>
  <c r="N203" i="62"/>
  <c r="N202" i="62"/>
  <c r="N201" i="62"/>
  <c r="N200" i="62"/>
  <c r="N199" i="62"/>
  <c r="N198" i="62"/>
  <c r="N197" i="62"/>
  <c r="N196" i="62"/>
  <c r="N195" i="62"/>
  <c r="N194" i="62"/>
  <c r="N193" i="62"/>
  <c r="N192" i="62"/>
  <c r="N191" i="62"/>
  <c r="N190" i="62"/>
  <c r="N189" i="62"/>
  <c r="N188" i="62"/>
  <c r="N187" i="62"/>
  <c r="N185" i="62"/>
  <c r="N184" i="62"/>
  <c r="N182" i="62"/>
  <c r="N181" i="62"/>
  <c r="N180" i="62"/>
  <c r="N179" i="62"/>
  <c r="N178" i="62"/>
  <c r="N177" i="62"/>
  <c r="N176" i="62"/>
  <c r="N175" i="62"/>
  <c r="N174" i="62"/>
  <c r="N173" i="62"/>
  <c r="N172" i="62"/>
  <c r="N171" i="62"/>
  <c r="N170" i="62"/>
  <c r="N169" i="62"/>
  <c r="N168" i="62"/>
  <c r="N167" i="62"/>
  <c r="N166" i="62"/>
  <c r="N165" i="62"/>
  <c r="N164" i="62"/>
  <c r="N163" i="62"/>
  <c r="N162" i="62"/>
  <c r="N161" i="62"/>
  <c r="N160" i="62"/>
  <c r="N159" i="62"/>
  <c r="N158" i="62"/>
  <c r="N157" i="62"/>
  <c r="N156" i="62"/>
  <c r="N155" i="62"/>
  <c r="N154" i="62"/>
  <c r="N153" i="62"/>
  <c r="N152" i="62"/>
  <c r="N151" i="62"/>
  <c r="N150" i="62"/>
  <c r="N149" i="62"/>
  <c r="N148" i="62"/>
  <c r="N147" i="62"/>
  <c r="N146" i="62"/>
  <c r="N145" i="62"/>
  <c r="N144" i="62"/>
  <c r="N141" i="62"/>
  <c r="N140" i="62"/>
  <c r="N139" i="62"/>
  <c r="N138" i="62"/>
  <c r="N137" i="62"/>
  <c r="N136" i="62"/>
  <c r="N135" i="62"/>
  <c r="N134" i="62"/>
  <c r="N186" i="62"/>
  <c r="N133" i="62"/>
  <c r="N183" i="62"/>
  <c r="N132" i="62"/>
  <c r="N131" i="62"/>
  <c r="N130" i="62"/>
  <c r="N129" i="62"/>
  <c r="N128" i="62"/>
  <c r="N127" i="62"/>
  <c r="N126" i="62"/>
  <c r="N125" i="62"/>
  <c r="N124" i="62"/>
  <c r="N123" i="62"/>
  <c r="N122" i="62"/>
  <c r="N121" i="62"/>
  <c r="N120" i="62"/>
  <c r="N119" i="62"/>
  <c r="N117" i="62"/>
  <c r="N116" i="62"/>
  <c r="N115" i="62"/>
  <c r="N114" i="62"/>
  <c r="N113" i="62"/>
  <c r="N112" i="62"/>
  <c r="N111" i="62"/>
  <c r="N110" i="62"/>
  <c r="N109" i="62"/>
  <c r="N108" i="62"/>
  <c r="N107" i="62"/>
  <c r="N106" i="62"/>
  <c r="N105" i="62"/>
  <c r="N104" i="62"/>
  <c r="N103" i="62"/>
  <c r="N102" i="62"/>
  <c r="N101" i="62"/>
  <c r="N100" i="62"/>
  <c r="N99" i="62"/>
  <c r="N98" i="62"/>
  <c r="N97" i="62"/>
  <c r="N96" i="62"/>
  <c r="N95" i="62"/>
  <c r="N94" i="62"/>
  <c r="N93" i="62"/>
  <c r="N92" i="62"/>
  <c r="N91" i="62"/>
  <c r="N90" i="62"/>
  <c r="N89" i="62"/>
  <c r="N88" i="62"/>
  <c r="N87" i="62"/>
  <c r="N86" i="62"/>
  <c r="N85" i="62"/>
  <c r="N84" i="62"/>
  <c r="N83" i="62"/>
  <c r="N81" i="62"/>
  <c r="N80" i="62"/>
  <c r="N79" i="62"/>
  <c r="N78" i="62"/>
  <c r="N77" i="62"/>
  <c r="N76" i="62"/>
  <c r="N75" i="62"/>
  <c r="N74" i="62"/>
  <c r="N73" i="62"/>
  <c r="N72" i="62"/>
  <c r="N71" i="62"/>
  <c r="N70" i="62"/>
  <c r="N69" i="62"/>
  <c r="N68" i="62"/>
  <c r="N67" i="62"/>
  <c r="N66" i="62"/>
  <c r="N65" i="62"/>
  <c r="N64" i="62"/>
  <c r="N63" i="62"/>
  <c r="N62" i="62"/>
  <c r="N61" i="62"/>
  <c r="N60" i="62"/>
  <c r="N59" i="62"/>
  <c r="N58" i="62"/>
  <c r="N57" i="62"/>
  <c r="N56" i="62"/>
  <c r="N55" i="62"/>
  <c r="N54" i="62"/>
  <c r="N53" i="62"/>
  <c r="N52" i="62"/>
  <c r="N51" i="62"/>
  <c r="N50" i="62"/>
  <c r="N49" i="62"/>
  <c r="N48" i="62"/>
  <c r="N47" i="62"/>
  <c r="N46" i="62"/>
  <c r="N45" i="62"/>
  <c r="N44" i="62"/>
  <c r="N43" i="62"/>
  <c r="N41" i="62"/>
  <c r="N40" i="62"/>
  <c r="N39" i="62"/>
  <c r="N38" i="62"/>
  <c r="N37" i="62"/>
  <c r="N36" i="62"/>
  <c r="N35" i="62"/>
  <c r="N34" i="62"/>
  <c r="N33" i="62"/>
  <c r="N32" i="62"/>
  <c r="N31" i="62"/>
  <c r="N30" i="62"/>
  <c r="N29" i="62"/>
  <c r="N28" i="62"/>
  <c r="N27" i="62"/>
  <c r="N26" i="62"/>
  <c r="N25" i="62"/>
  <c r="N24" i="62"/>
  <c r="N23" i="62"/>
  <c r="N22" i="62"/>
  <c r="N21" i="62"/>
  <c r="N20" i="62"/>
  <c r="N19" i="62"/>
  <c r="N18" i="62"/>
  <c r="N17" i="62"/>
  <c r="N16" i="62"/>
  <c r="N15" i="62"/>
  <c r="N14" i="62"/>
  <c r="N13" i="62"/>
  <c r="N12" i="62"/>
  <c r="N11" i="62"/>
  <c r="S219" i="61"/>
  <c r="O219" i="61"/>
  <c r="S190" i="61"/>
  <c r="O190" i="61"/>
  <c r="S122" i="61"/>
  <c r="S121" i="61"/>
  <c r="O122" i="61"/>
  <c r="O121" i="61"/>
  <c r="S114" i="61"/>
  <c r="S113" i="61"/>
  <c r="S112" i="61"/>
  <c r="O114" i="61"/>
  <c r="O113" i="61"/>
  <c r="O112" i="61"/>
  <c r="S94" i="61"/>
  <c r="S93" i="61"/>
  <c r="S92" i="61"/>
  <c r="O94" i="61"/>
  <c r="O93" i="61"/>
  <c r="O92" i="61"/>
  <c r="S72" i="61"/>
  <c r="S71" i="61"/>
  <c r="S70" i="61"/>
  <c r="O72" i="61"/>
  <c r="O71" i="61"/>
  <c r="O70" i="61"/>
  <c r="C15" i="88"/>
  <c r="C37" i="88"/>
  <c r="C31" i="88"/>
  <c r="C29" i="88"/>
  <c r="C28" i="88"/>
  <c r="C27" i="88"/>
  <c r="C26" i="88"/>
  <c r="C21" i="88"/>
  <c r="C20" i="88"/>
  <c r="C19" i="88"/>
  <c r="C18" i="88"/>
  <c r="C17" i="88"/>
  <c r="C16" i="88"/>
  <c r="C13" i="88"/>
  <c r="C11" i="88"/>
  <c r="O12" i="78" l="1"/>
  <c r="C23" i="88"/>
  <c r="C12" i="88"/>
  <c r="O11" i="78" l="1"/>
  <c r="O10" i="78" l="1"/>
  <c r="P11" i="78" s="1"/>
  <c r="P169" i="78" l="1"/>
  <c r="P153" i="78"/>
  <c r="P137" i="78"/>
  <c r="P121" i="78"/>
  <c r="P105" i="78"/>
  <c r="P89" i="78"/>
  <c r="P73" i="78"/>
  <c r="P57" i="78"/>
  <c r="P41" i="78"/>
  <c r="P20" i="78"/>
  <c r="P185" i="78"/>
  <c r="P168" i="78"/>
  <c r="P152" i="78"/>
  <c r="P136" i="78"/>
  <c r="P120" i="78"/>
  <c r="P104" i="78"/>
  <c r="P88" i="78"/>
  <c r="P72" i="78"/>
  <c r="P56" i="78"/>
  <c r="P40" i="78"/>
  <c r="P19" i="78"/>
  <c r="P178" i="78"/>
  <c r="P161" i="78"/>
  <c r="P145" i="78"/>
  <c r="P129" i="78"/>
  <c r="P113" i="78"/>
  <c r="P97" i="78"/>
  <c r="P81" i="78"/>
  <c r="P65" i="78"/>
  <c r="P49" i="78"/>
  <c r="P31" i="78"/>
  <c r="P15" i="78"/>
  <c r="P177" i="78"/>
  <c r="P160" i="78"/>
  <c r="P144" i="78"/>
  <c r="P128" i="78"/>
  <c r="P112" i="78"/>
  <c r="P96" i="78"/>
  <c r="P80" i="78"/>
  <c r="P64" i="78"/>
  <c r="P48" i="78"/>
  <c r="P13" i="78"/>
  <c r="P29" i="78"/>
  <c r="P180" i="78"/>
  <c r="P163" i="78"/>
  <c r="P147" i="78"/>
  <c r="P131" i="78"/>
  <c r="P115" i="78"/>
  <c r="P99" i="78"/>
  <c r="P83" i="78"/>
  <c r="P67" i="78"/>
  <c r="P51" i="78"/>
  <c r="P35" i="78"/>
  <c r="P14" i="78"/>
  <c r="P175" i="78"/>
  <c r="P158" i="78"/>
  <c r="P142" i="78"/>
  <c r="P126" i="78"/>
  <c r="P110" i="78"/>
  <c r="P94" i="78"/>
  <c r="P78" i="78"/>
  <c r="P62" i="78"/>
  <c r="P46" i="78"/>
  <c r="P27" i="78"/>
  <c r="P25" i="78"/>
  <c r="P60" i="78"/>
  <c r="P92" i="78"/>
  <c r="P124" i="78"/>
  <c r="P156" i="78"/>
  <c r="P45" i="78"/>
  <c r="P77" i="78"/>
  <c r="P109" i="78"/>
  <c r="P141" i="78"/>
  <c r="P173" i="78"/>
  <c r="P38" i="78"/>
  <c r="P108" i="78"/>
  <c r="P26" i="78"/>
  <c r="P125" i="78"/>
  <c r="P23" i="78"/>
  <c r="P176" i="78"/>
  <c r="P159" i="78"/>
  <c r="P143" i="78"/>
  <c r="P127" i="78"/>
  <c r="P111" i="78"/>
  <c r="P95" i="78"/>
  <c r="P79" i="78"/>
  <c r="P63" i="78"/>
  <c r="P47" i="78"/>
  <c r="P28" i="78"/>
  <c r="C33" i="88"/>
  <c r="C10" i="88" s="1"/>
  <c r="C42" i="88" s="1"/>
  <c r="P170" i="78"/>
  <c r="P154" i="78"/>
  <c r="P138" i="78"/>
  <c r="P122" i="78"/>
  <c r="P106" i="78"/>
  <c r="P90" i="78"/>
  <c r="P74" i="78"/>
  <c r="P58" i="78"/>
  <c r="P42" i="78"/>
  <c r="P21" i="78"/>
  <c r="P36" i="78"/>
  <c r="P68" i="78"/>
  <c r="P100" i="78"/>
  <c r="P132" i="78"/>
  <c r="P164" i="78"/>
  <c r="P17" i="78"/>
  <c r="P53" i="78"/>
  <c r="P149" i="78"/>
  <c r="P86" i="78"/>
  <c r="P76" i="78"/>
  <c r="P172" i="78"/>
  <c r="P157" i="78"/>
  <c r="P30" i="78"/>
  <c r="P171" i="78"/>
  <c r="P155" i="78"/>
  <c r="P139" i="78"/>
  <c r="P123" i="78"/>
  <c r="P107" i="78"/>
  <c r="P91" i="78"/>
  <c r="P75" i="78"/>
  <c r="P59" i="78"/>
  <c r="P43" i="78"/>
  <c r="P24" i="78"/>
  <c r="P183" i="78"/>
  <c r="P166" i="78"/>
  <c r="P150" i="78"/>
  <c r="P134" i="78"/>
  <c r="P118" i="78"/>
  <c r="P102" i="78"/>
  <c r="P70" i="78"/>
  <c r="P10" i="78"/>
  <c r="P61" i="78"/>
  <c r="P184" i="78"/>
  <c r="P167" i="78"/>
  <c r="P151" i="78"/>
  <c r="P135" i="78"/>
  <c r="P119" i="78"/>
  <c r="P103" i="78"/>
  <c r="P87" i="78"/>
  <c r="P71" i="78"/>
  <c r="P55" i="78"/>
  <c r="P39" i="78"/>
  <c r="P18" i="78"/>
  <c r="P179" i="78"/>
  <c r="P162" i="78"/>
  <c r="P146" i="78"/>
  <c r="P130" i="78"/>
  <c r="P114" i="78"/>
  <c r="P98" i="78"/>
  <c r="P82" i="78"/>
  <c r="P66" i="78"/>
  <c r="P50" i="78"/>
  <c r="P34" i="78"/>
  <c r="P16" i="78"/>
  <c r="P52" i="78"/>
  <c r="P84" i="78"/>
  <c r="P116" i="78"/>
  <c r="P148" i="78"/>
  <c r="P181" i="78"/>
  <c r="P37" i="78"/>
  <c r="P69" i="78"/>
  <c r="P101" i="78"/>
  <c r="P133" i="78"/>
  <c r="P165" i="78"/>
  <c r="P33" i="78"/>
  <c r="P85" i="78"/>
  <c r="P117" i="78"/>
  <c r="P182" i="78"/>
  <c r="P54" i="78"/>
  <c r="P44" i="78"/>
  <c r="P140" i="78"/>
  <c r="P93" i="78"/>
  <c r="P22" i="78"/>
  <c r="P12" i="78"/>
  <c r="K12" i="81"/>
  <c r="K11" i="81"/>
  <c r="Q157" i="78"/>
  <c r="Q145" i="78"/>
  <c r="Q129" i="78"/>
  <c r="Q109" i="78"/>
  <c r="Q85" i="78"/>
  <c r="Q81" i="78"/>
  <c r="Q49" i="78"/>
  <c r="Q45" i="78"/>
  <c r="Q28" i="78"/>
  <c r="K56" i="76"/>
  <c r="K52" i="76"/>
  <c r="K27" i="76"/>
  <c r="K11" i="76"/>
  <c r="Q168" i="78"/>
  <c r="Q164" i="78"/>
  <c r="Q132" i="78"/>
  <c r="Q120" i="78"/>
  <c r="Q108" i="78"/>
  <c r="Q171" i="78"/>
  <c r="Q163" i="78"/>
  <c r="Q143" i="78"/>
  <c r="Q123" i="78"/>
  <c r="Q107" i="78"/>
  <c r="Q91" i="78"/>
  <c r="Q63" i="78"/>
  <c r="Q59" i="78"/>
  <c r="Q47" i="78"/>
  <c r="Q10" i="78"/>
  <c r="K54" i="76"/>
  <c r="K46" i="76"/>
  <c r="K21" i="76"/>
  <c r="Q178" i="78"/>
  <c r="Q166" i="78"/>
  <c r="Q142" i="78"/>
  <c r="Q134" i="78"/>
  <c r="Q118" i="78"/>
  <c r="Q94" i="78"/>
  <c r="Q82" i="78"/>
  <c r="Q50" i="78"/>
  <c r="Q25" i="78"/>
  <c r="K45" i="76"/>
  <c r="K20" i="76"/>
  <c r="Q48" i="78"/>
  <c r="Q15" i="78"/>
  <c r="K68" i="76"/>
  <c r="L13" i="74"/>
  <c r="Q78" i="78"/>
  <c r="Q29" i="78"/>
  <c r="K49" i="76"/>
  <c r="K24" i="76"/>
  <c r="Q76" i="78"/>
  <c r="Q27" i="78"/>
  <c r="K63" i="76"/>
  <c r="K55" i="76"/>
  <c r="Q22" i="78"/>
  <c r="K94" i="73"/>
  <c r="K77" i="73"/>
  <c r="K57" i="73"/>
  <c r="K33" i="73"/>
  <c r="K28" i="73"/>
  <c r="K66" i="73"/>
  <c r="K46" i="73"/>
  <c r="K101" i="73"/>
  <c r="K68" i="73"/>
  <c r="K64" i="73"/>
  <c r="K40" i="73"/>
  <c r="K22" i="73"/>
  <c r="K86" i="73"/>
  <c r="K78" i="73"/>
  <c r="K100" i="73"/>
  <c r="K83" i="73"/>
  <c r="K79" i="73"/>
  <c r="K47" i="73"/>
  <c r="K39" i="73"/>
  <c r="K16" i="73"/>
  <c r="K62" i="73"/>
  <c r="M15" i="72"/>
  <c r="S29" i="71"/>
  <c r="L16" i="66"/>
  <c r="L12" i="66"/>
  <c r="L12" i="65"/>
  <c r="S15" i="71"/>
  <c r="K12" i="67"/>
  <c r="L15" i="66"/>
  <c r="S32" i="71"/>
  <c r="S14" i="71"/>
  <c r="K15" i="67"/>
  <c r="S35" i="71"/>
  <c r="S30" i="71"/>
  <c r="S17" i="71"/>
  <c r="L17" i="66"/>
  <c r="L13" i="66"/>
  <c r="O35" i="64"/>
  <c r="O23" i="64"/>
  <c r="N89" i="63"/>
  <c r="N85" i="63"/>
  <c r="N61" i="63"/>
  <c r="N53" i="63"/>
  <c r="N45" i="63"/>
  <c r="N24" i="63"/>
  <c r="N19" i="63"/>
  <c r="O39" i="64"/>
  <c r="O22" i="64"/>
  <c r="N93" i="63"/>
  <c r="N80" i="63"/>
  <c r="N60" i="63"/>
  <c r="N56" i="63"/>
  <c r="N48" i="63"/>
  <c r="N27" i="63"/>
  <c r="N14" i="63"/>
  <c r="O38" i="64"/>
  <c r="O21" i="64"/>
  <c r="N87" i="63"/>
  <c r="N79" i="63"/>
  <c r="N59" i="63"/>
  <c r="N55" i="63"/>
  <c r="N43" i="63"/>
  <c r="N21" i="63"/>
  <c r="N13" i="63"/>
  <c r="N74" i="63"/>
  <c r="N42" i="63"/>
  <c r="N86" i="63"/>
  <c r="N54" i="63"/>
  <c r="N82" i="63"/>
  <c r="N33" i="63"/>
  <c r="N16" i="63"/>
  <c r="N62" i="63"/>
  <c r="N29" i="63"/>
  <c r="O197" i="62"/>
  <c r="O179" i="62"/>
  <c r="O171" i="62"/>
  <c r="O159" i="62"/>
  <c r="O138" i="62"/>
  <c r="O132" i="62"/>
  <c r="O128" i="62"/>
  <c r="O107" i="62"/>
  <c r="O95" i="62"/>
  <c r="O83" i="62"/>
  <c r="O66" i="62"/>
  <c r="O50" i="62"/>
  <c r="O46" i="62"/>
  <c r="O25" i="62"/>
  <c r="O17" i="62"/>
  <c r="U361" i="61"/>
  <c r="U337" i="61"/>
  <c r="U333" i="61"/>
  <c r="U317" i="61"/>
  <c r="U305" i="61"/>
  <c r="U289" i="61"/>
  <c r="U285" i="61"/>
  <c r="U265" i="61"/>
  <c r="U250" i="61"/>
  <c r="U246" i="61"/>
  <c r="U222" i="61"/>
  <c r="U218" i="61"/>
  <c r="O196" i="62"/>
  <c r="O178" i="62"/>
  <c r="O166" i="62"/>
  <c r="O158" i="62"/>
  <c r="O186" i="62"/>
  <c r="O131" i="62"/>
  <c r="O127" i="62"/>
  <c r="O102" i="62"/>
  <c r="O94" i="62"/>
  <c r="O81" i="62"/>
  <c r="O65" i="62"/>
  <c r="O49" i="62"/>
  <c r="O45" i="62"/>
  <c r="O20" i="62"/>
  <c r="O16" i="62"/>
  <c r="U360" i="61"/>
  <c r="U340" i="61"/>
  <c r="U336" i="61"/>
  <c r="U320" i="61"/>
  <c r="U308" i="61"/>
  <c r="U292" i="61"/>
  <c r="U288" i="61"/>
  <c r="U264" i="61"/>
  <c r="U254" i="61"/>
  <c r="U245" i="61"/>
  <c r="U225" i="61"/>
  <c r="U221" i="61"/>
  <c r="O195" i="62"/>
  <c r="O177" i="62"/>
  <c r="O165" i="62"/>
  <c r="O153" i="62"/>
  <c r="O133" i="62"/>
  <c r="O130" i="62"/>
  <c r="O122" i="62"/>
  <c r="O101" i="62"/>
  <c r="O89" i="62"/>
  <c r="O85" i="62"/>
  <c r="O68" i="62"/>
  <c r="O64" i="62"/>
  <c r="O56" i="62"/>
  <c r="O39" i="62"/>
  <c r="O35" i="62"/>
  <c r="O23" i="62"/>
  <c r="O15" i="62"/>
  <c r="U359" i="61"/>
  <c r="U355" i="61"/>
  <c r="U339" i="61"/>
  <c r="U331" i="61"/>
  <c r="U327" i="61"/>
  <c r="U311" i="61"/>
  <c r="U307" i="61"/>
  <c r="O176" i="62"/>
  <c r="O129" i="62"/>
  <c r="O96" i="62"/>
  <c r="O63" i="62"/>
  <c r="U358" i="61"/>
  <c r="U342" i="61"/>
  <c r="U326" i="61"/>
  <c r="U282" i="61"/>
  <c r="U266" i="61"/>
  <c r="U247" i="61"/>
  <c r="U223" i="61"/>
  <c r="U208" i="61"/>
  <c r="U204" i="61"/>
  <c r="U188" i="61"/>
  <c r="U184" i="61"/>
  <c r="U176" i="61"/>
  <c r="U163" i="61"/>
  <c r="U159" i="61"/>
  <c r="U151" i="61"/>
  <c r="U143" i="61"/>
  <c r="U135" i="61"/>
  <c r="U131" i="61"/>
  <c r="U119" i="61"/>
  <c r="U115" i="61"/>
  <c r="U111" i="61"/>
  <c r="U99" i="61"/>
  <c r="U95" i="61"/>
  <c r="U87" i="61"/>
  <c r="U79" i="61"/>
  <c r="U71" i="61"/>
  <c r="U67" i="61"/>
  <c r="U55" i="61"/>
  <c r="U51" i="61"/>
  <c r="U47" i="61"/>
  <c r="U35" i="61"/>
  <c r="U31" i="61"/>
  <c r="U23" i="61"/>
  <c r="U15" i="61"/>
  <c r="R59" i="59"/>
  <c r="R55" i="59"/>
  <c r="R43" i="59"/>
  <c r="R38" i="59"/>
  <c r="R34" i="59"/>
  <c r="O172" i="62"/>
  <c r="O156" i="62"/>
  <c r="O125" i="62"/>
  <c r="O92" i="62"/>
  <c r="O59" i="62"/>
  <c r="O43" i="62"/>
  <c r="U338" i="61"/>
  <c r="U322" i="61"/>
  <c r="U306" i="61"/>
  <c r="U279" i="61"/>
  <c r="U271" i="61"/>
  <c r="U253" i="61"/>
  <c r="U236" i="61"/>
  <c r="U220" i="61"/>
  <c r="U215" i="61"/>
  <c r="U203" i="61"/>
  <c r="U199" i="61"/>
  <c r="U195" i="61"/>
  <c r="U183" i="61"/>
  <c r="U179" i="61"/>
  <c r="U171" i="61"/>
  <c r="U162" i="61"/>
  <c r="U154" i="61"/>
  <c r="U150" i="61"/>
  <c r="U138" i="61"/>
  <c r="U134" i="61"/>
  <c r="U130" i="61"/>
  <c r="U118" i="61"/>
  <c r="U114" i="61"/>
  <c r="U106" i="61"/>
  <c r="U98" i="61"/>
  <c r="U90" i="61"/>
  <c r="U86" i="61"/>
  <c r="U74" i="61"/>
  <c r="U70" i="61"/>
  <c r="U66" i="61"/>
  <c r="U54" i="61"/>
  <c r="U50" i="61"/>
  <c r="U42" i="61"/>
  <c r="U34" i="61"/>
  <c r="U26" i="61"/>
  <c r="U22" i="61"/>
  <c r="R63" i="59"/>
  <c r="R58" i="59"/>
  <c r="R54" i="59"/>
  <c r="R41" i="59"/>
  <c r="R37" i="59"/>
  <c r="O185" i="62"/>
  <c r="O152" i="62"/>
  <c r="O121" i="62"/>
  <c r="O104" i="62"/>
  <c r="O55" i="62"/>
  <c r="O38" i="62"/>
  <c r="O22" i="62"/>
  <c r="U318" i="61"/>
  <c r="U302" i="61"/>
  <c r="U286" i="61"/>
  <c r="U270" i="61"/>
  <c r="U252" i="61"/>
  <c r="U243" i="61"/>
  <c r="U219" i="61"/>
  <c r="U214" i="61"/>
  <c r="U210" i="61"/>
  <c r="U198" i="61"/>
  <c r="U194" i="61"/>
  <c r="U186" i="61"/>
  <c r="U178" i="61"/>
  <c r="U170" i="61"/>
  <c r="U166" i="61"/>
  <c r="U153" i="61"/>
  <c r="U149" i="61"/>
  <c r="U145" i="61"/>
  <c r="U133" i="61"/>
  <c r="U129" i="61"/>
  <c r="U121" i="61"/>
  <c r="U113" i="61"/>
  <c r="U105" i="61"/>
  <c r="U101" i="61"/>
  <c r="U89" i="61"/>
  <c r="U85" i="61"/>
  <c r="U81" i="61"/>
  <c r="U69" i="61"/>
  <c r="U65" i="61"/>
  <c r="U57" i="61"/>
  <c r="U49" i="61"/>
  <c r="U41" i="61"/>
  <c r="U37" i="61"/>
  <c r="U25" i="61"/>
  <c r="U21" i="61"/>
  <c r="U17" i="61"/>
  <c r="R57" i="59"/>
  <c r="R53" i="59"/>
  <c r="R45" i="59"/>
  <c r="R36" i="59"/>
  <c r="O100" i="62"/>
  <c r="O34" i="62"/>
  <c r="U267" i="61"/>
  <c r="U232" i="61"/>
  <c r="U209" i="61"/>
  <c r="U160" i="61"/>
  <c r="U144" i="61"/>
  <c r="U112" i="61"/>
  <c r="U80" i="61"/>
  <c r="U48" i="61"/>
  <c r="U32" i="61"/>
  <c r="R35" i="59"/>
  <c r="R30" i="59"/>
  <c r="R25" i="59"/>
  <c r="R13" i="59"/>
  <c r="U346" i="61"/>
  <c r="U205" i="61"/>
  <c r="U28" i="61"/>
  <c r="U12" i="61"/>
  <c r="R29" i="59"/>
  <c r="O183" i="62"/>
  <c r="U330" i="61"/>
  <c r="U283" i="61"/>
  <c r="U201" i="61"/>
  <c r="U185" i="61"/>
  <c r="U169" i="61"/>
  <c r="U120" i="61"/>
  <c r="U104" i="61"/>
  <c r="U72" i="61"/>
  <c r="U40" i="61"/>
  <c r="R60" i="59"/>
  <c r="R44" i="59"/>
  <c r="R23" i="59"/>
  <c r="R19" i="59"/>
  <c r="R15" i="59"/>
  <c r="U224" i="61"/>
  <c r="U173" i="61"/>
  <c r="U92" i="61"/>
  <c r="R48" i="59"/>
  <c r="O180" i="62"/>
  <c r="O116" i="62"/>
  <c r="U275" i="61"/>
  <c r="U240" i="61"/>
  <c r="U197" i="61"/>
  <c r="U164" i="61"/>
  <c r="U132" i="61"/>
  <c r="U116" i="61"/>
  <c r="U68" i="61"/>
  <c r="U52" i="61"/>
  <c r="U36" i="61"/>
  <c r="R39" i="59"/>
  <c r="R31" i="59"/>
  <c r="R22" i="59"/>
  <c r="R14" i="59"/>
  <c r="O18" i="62"/>
  <c r="U258" i="61"/>
  <c r="U108" i="61"/>
  <c r="U44" i="61"/>
  <c r="R24" i="59"/>
  <c r="D33" i="88"/>
  <c r="D27" i="88"/>
  <c r="D16" i="88"/>
  <c r="D42" i="88"/>
  <c r="D26" i="88"/>
  <c r="D19" i="88"/>
  <c r="D29" i="88"/>
  <c r="D23" i="88"/>
  <c r="D18" i="88"/>
  <c r="D28" i="88"/>
  <c r="D21" i="88"/>
  <c r="D11" i="88"/>
  <c r="Q177" i="78" l="1"/>
  <c r="Q133" i="78"/>
  <c r="Q101" i="78"/>
  <c r="Q61" i="78"/>
  <c r="Q20" i="78"/>
  <c r="K39" i="76"/>
  <c r="Q172" i="78"/>
  <c r="Q140" i="78"/>
  <c r="Q104" i="78"/>
  <c r="Q147" i="78"/>
  <c r="Q111" i="78"/>
  <c r="Q79" i="78"/>
  <c r="Q35" i="78"/>
  <c r="K50" i="76"/>
  <c r="K13" i="76"/>
  <c r="Q146" i="78"/>
  <c r="Q114" i="78"/>
  <c r="Q84" i="78"/>
  <c r="K53" i="76"/>
  <c r="Q64" i="78"/>
  <c r="K59" i="76"/>
  <c r="Q54" i="78"/>
  <c r="K41" i="76"/>
  <c r="Q44" i="78"/>
  <c r="K22" i="76"/>
  <c r="K90" i="73"/>
  <c r="K49" i="73"/>
  <c r="K99" i="73"/>
  <c r="K89" i="73"/>
  <c r="K56" i="73"/>
  <c r="K12" i="73"/>
  <c r="M11" i="72"/>
  <c r="K67" i="73"/>
  <c r="K21" i="73"/>
  <c r="K88" i="73"/>
  <c r="S12" i="71"/>
  <c r="S28" i="71"/>
  <c r="L19" i="66"/>
  <c r="S27" i="71"/>
  <c r="L14" i="66"/>
  <c r="S13" i="71"/>
  <c r="O44" i="64"/>
  <c r="N94" i="63"/>
  <c r="N69" i="63"/>
  <c r="N40" i="63"/>
  <c r="O43" i="64"/>
  <c r="O13" i="64"/>
  <c r="N72" i="63"/>
  <c r="N39" i="63"/>
  <c r="O42" i="64"/>
  <c r="O12" i="64"/>
  <c r="N63" i="63"/>
  <c r="N38" i="63"/>
  <c r="O41" i="64"/>
  <c r="O20" i="64"/>
  <c r="O15" i="64"/>
  <c r="O45" i="64"/>
  <c r="O205" i="62"/>
  <c r="O175" i="62"/>
  <c r="O147" i="62"/>
  <c r="O115" i="62"/>
  <c r="O91" i="62"/>
  <c r="O62" i="62"/>
  <c r="O29" i="62"/>
  <c r="U353" i="61"/>
  <c r="U329" i="61"/>
  <c r="U297" i="61"/>
  <c r="U269" i="61"/>
  <c r="U238" i="61"/>
  <c r="O200" i="62"/>
  <c r="O174" i="62"/>
  <c r="O146" i="62"/>
  <c r="O114" i="62"/>
  <c r="O86" i="62"/>
  <c r="O61" i="62"/>
  <c r="O28" i="62"/>
  <c r="U356" i="61"/>
  <c r="U328" i="61"/>
  <c r="U296" i="61"/>
  <c r="U272" i="61"/>
  <c r="U241" i="61"/>
  <c r="O199" i="62"/>
  <c r="O169" i="62"/>
  <c r="O145" i="62"/>
  <c r="O113" i="62"/>
  <c r="D10" i="88"/>
  <c r="D37" i="88"/>
  <c r="D15" i="88"/>
  <c r="D17" i="88"/>
  <c r="R12" i="59"/>
  <c r="U140" i="61"/>
  <c r="R18" i="59"/>
  <c r="R56" i="59"/>
  <c r="U100" i="61"/>
  <c r="U181" i="61"/>
  <c r="U314" i="61"/>
  <c r="U60" i="61"/>
  <c r="U291" i="61"/>
  <c r="R32" i="59"/>
  <c r="U56" i="61"/>
  <c r="U136" i="61"/>
  <c r="U248" i="61"/>
  <c r="O198" i="62"/>
  <c r="U156" i="61"/>
  <c r="R17" i="59"/>
  <c r="U16" i="61"/>
  <c r="U96" i="61"/>
  <c r="U177" i="61"/>
  <c r="U362" i="61"/>
  <c r="R40" i="59"/>
  <c r="R62" i="59"/>
  <c r="U33" i="61"/>
  <c r="U53" i="61"/>
  <c r="U73" i="61"/>
  <c r="U97" i="61"/>
  <c r="U117" i="61"/>
  <c r="U137" i="61"/>
  <c r="U161" i="61"/>
  <c r="U182" i="61"/>
  <c r="U202" i="61"/>
  <c r="U235" i="61"/>
  <c r="U278" i="61"/>
  <c r="U334" i="61"/>
  <c r="O88" i="62"/>
  <c r="O168" i="62"/>
  <c r="R46" i="59"/>
  <c r="U18" i="61"/>
  <c r="U38" i="61"/>
  <c r="U58" i="61"/>
  <c r="U82" i="61"/>
  <c r="U102" i="61"/>
  <c r="U122" i="61"/>
  <c r="U146" i="61"/>
  <c r="U167" i="61"/>
  <c r="U187" i="61"/>
  <c r="U211" i="61"/>
  <c r="U244" i="61"/>
  <c r="U287" i="61"/>
  <c r="O26" i="62"/>
  <c r="O108" i="62"/>
  <c r="O190" i="62"/>
  <c r="R51" i="59"/>
  <c r="U19" i="61"/>
  <c r="U39" i="61"/>
  <c r="U63" i="61"/>
  <c r="U83" i="61"/>
  <c r="U103" i="61"/>
  <c r="U127" i="61"/>
  <c r="U147" i="61"/>
  <c r="U168" i="61"/>
  <c r="U200" i="61"/>
  <c r="U231" i="61"/>
  <c r="U290" i="61"/>
  <c r="O47" i="62"/>
  <c r="O160" i="62"/>
  <c r="U315" i="61"/>
  <c r="U347" i="61"/>
  <c r="O19" i="62"/>
  <c r="O48" i="62"/>
  <c r="O80" i="62"/>
  <c r="O105" i="62"/>
  <c r="O149" i="62"/>
  <c r="O187" i="62"/>
  <c r="U229" i="61"/>
  <c r="U276" i="61"/>
  <c r="U312" i="61"/>
  <c r="U352" i="61"/>
  <c r="O36" i="62"/>
  <c r="O69" i="62"/>
  <c r="O110" i="62"/>
  <c r="O150" i="62"/>
  <c r="O192" i="62"/>
  <c r="U230" i="61"/>
  <c r="U273" i="61"/>
  <c r="U313" i="61"/>
  <c r="U349" i="61"/>
  <c r="O41" i="62"/>
  <c r="O74" i="62"/>
  <c r="O111" i="62"/>
  <c r="O155" i="62"/>
  <c r="O193" i="62"/>
  <c r="N78" i="63"/>
  <c r="N20" i="63"/>
  <c r="N58" i="63"/>
  <c r="N30" i="63"/>
  <c r="N75" i="63"/>
  <c r="O27" i="64"/>
  <c r="N31" i="63"/>
  <c r="N76" i="63"/>
  <c r="O16" i="64"/>
  <c r="N28" i="63"/>
  <c r="N73" i="63"/>
  <c r="O25" i="64"/>
  <c r="K14" i="67"/>
  <c r="L23" i="66"/>
  <c r="S37" i="71"/>
  <c r="S23" i="71"/>
  <c r="S16" i="71"/>
  <c r="K11" i="73"/>
  <c r="K55" i="73"/>
  <c r="K29" i="73"/>
  <c r="K36" i="73"/>
  <c r="K84" i="73"/>
  <c r="K24" i="73"/>
  <c r="K65" i="73"/>
  <c r="Q12" i="78"/>
  <c r="Q68" i="78"/>
  <c r="Q21" i="78"/>
  <c r="K26" i="76"/>
  <c r="Q80" i="78"/>
  <c r="Q34" i="78"/>
  <c r="Q102" i="78"/>
  <c r="Q162" i="78"/>
  <c r="K29" i="76"/>
  <c r="Q18" i="78"/>
  <c r="Q83" i="78"/>
  <c r="Q131" i="78"/>
  <c r="Q175" i="78"/>
  <c r="Q148" i="78"/>
  <c r="K19" i="76"/>
  <c r="Q16" i="78"/>
  <c r="Q69" i="78"/>
  <c r="Q113" i="78"/>
  <c r="Q165" i="78"/>
  <c r="K10" i="81"/>
  <c r="Q169" i="78"/>
  <c r="Q153" i="78"/>
  <c r="Q137" i="78"/>
  <c r="Q121" i="78"/>
  <c r="Q105" i="78"/>
  <c r="Q89" i="78"/>
  <c r="Q73" i="78"/>
  <c r="Q57" i="78"/>
  <c r="Q41" i="78"/>
  <c r="Q24" i="78"/>
  <c r="K64" i="76"/>
  <c r="K48" i="76"/>
  <c r="K31" i="76"/>
  <c r="K15" i="76"/>
  <c r="Q176" i="78"/>
  <c r="Q160" i="78"/>
  <c r="Q144" i="78"/>
  <c r="Q128" i="78"/>
  <c r="Q112" i="78"/>
  <c r="Q183" i="78"/>
  <c r="Q167" i="78"/>
  <c r="Q151" i="78"/>
  <c r="Q135" i="78"/>
  <c r="Q119" i="78"/>
  <c r="Q103" i="78"/>
  <c r="Q87" i="78"/>
  <c r="Q71" i="78"/>
  <c r="Q55" i="78"/>
  <c r="Q39" i="78"/>
  <c r="Q14" i="78"/>
  <c r="K58" i="76"/>
  <c r="K42" i="76"/>
  <c r="K25" i="76"/>
  <c r="L12" i="74"/>
  <c r="Q170" i="78"/>
  <c r="Q154" i="78"/>
  <c r="Q138" i="78"/>
  <c r="Q122" i="78"/>
  <c r="Q106" i="78"/>
  <c r="Q90" i="78"/>
  <c r="Q74" i="78"/>
  <c r="Q42" i="78"/>
  <c r="K70" i="76"/>
  <c r="K36" i="76"/>
  <c r="Q96" i="78"/>
  <c r="Q56" i="78"/>
  <c r="Q23" i="78"/>
  <c r="K51" i="76"/>
  <c r="K18" i="76"/>
  <c r="Q70" i="78"/>
  <c r="Q38" i="78"/>
  <c r="K65" i="76"/>
  <c r="K32" i="76"/>
  <c r="Q88" i="78"/>
  <c r="Q52" i="78"/>
  <c r="Q19" i="78"/>
  <c r="K47" i="76"/>
  <c r="K14" i="76"/>
  <c r="K102" i="73"/>
  <c r="K85" i="73"/>
  <c r="K69" i="73"/>
  <c r="K53" i="73"/>
  <c r="K38" i="73"/>
  <c r="K19" i="73"/>
  <c r="K82" i="73"/>
  <c r="K34" i="73"/>
  <c r="K93" i="73"/>
  <c r="K76" i="73"/>
  <c r="K60" i="73"/>
  <c r="K44" i="73"/>
  <c r="K27" i="73"/>
  <c r="M13" i="72"/>
  <c r="K70" i="73"/>
  <c r="K20" i="73"/>
  <c r="K92" i="73"/>
  <c r="K75" i="73"/>
  <c r="K59" i="73"/>
  <c r="K43" i="73"/>
  <c r="K26" i="73"/>
  <c r="M12" i="72"/>
  <c r="K50" i="73"/>
  <c r="S39" i="71"/>
  <c r="S20" i="71"/>
  <c r="L25" i="66"/>
  <c r="Q185" i="78"/>
  <c r="Q161" i="78"/>
  <c r="Q141" i="78"/>
  <c r="Q117" i="78"/>
  <c r="Q97" i="78"/>
  <c r="Q77" i="78"/>
  <c r="Q53" i="78"/>
  <c r="Q33" i="78"/>
  <c r="K69" i="76"/>
  <c r="K44" i="76"/>
  <c r="K23" i="76"/>
  <c r="Q180" i="78"/>
  <c r="Q156" i="78"/>
  <c r="Q136" i="78"/>
  <c r="Q116" i="78"/>
  <c r="Q179" i="78"/>
  <c r="Q159" i="78"/>
  <c r="Q139" i="78"/>
  <c r="Q115" i="78"/>
  <c r="Q95" i="78"/>
  <c r="Q75" i="78"/>
  <c r="Q51" i="78"/>
  <c r="Q26" i="78"/>
  <c r="K62" i="76"/>
  <c r="K37" i="76"/>
  <c r="K17" i="76"/>
  <c r="Q173" i="78"/>
  <c r="Q150" i="78"/>
  <c r="Q130" i="78"/>
  <c r="Q110" i="78"/>
  <c r="Q86" i="78"/>
  <c r="Q58" i="78"/>
  <c r="Q17" i="78"/>
  <c r="K28" i="76"/>
  <c r="Q72" i="78"/>
  <c r="Q31" i="78"/>
  <c r="K43" i="76"/>
  <c r="Q92" i="78"/>
  <c r="Q46" i="78"/>
  <c r="K57" i="76"/>
  <c r="K16" i="76"/>
  <c r="Q60" i="78"/>
  <c r="Q11" i="78"/>
  <c r="K30" i="76"/>
  <c r="Q30" i="78"/>
  <c r="K81" i="73"/>
  <c r="K61" i="73"/>
  <c r="K41" i="73"/>
  <c r="K13" i="73"/>
  <c r="K58" i="73"/>
  <c r="K97" i="73"/>
  <c r="K72" i="73"/>
  <c r="K52" i="73"/>
  <c r="K32" i="73"/>
  <c r="K95" i="73"/>
  <c r="K42" i="73"/>
  <c r="K96" i="73"/>
  <c r="K71" i="73"/>
  <c r="K51" i="73"/>
  <c r="K30" i="73"/>
  <c r="K91" i="73"/>
  <c r="K25" i="73"/>
  <c r="S25" i="71"/>
  <c r="L21" i="66"/>
  <c r="S38" i="71"/>
  <c r="S19" i="71"/>
  <c r="L24" i="66"/>
  <c r="L11" i="65"/>
  <c r="S22" i="71"/>
  <c r="K11" i="67"/>
  <c r="L14" i="65"/>
  <c r="S21" i="71"/>
  <c r="L26" i="66"/>
  <c r="L13" i="65"/>
  <c r="O30" i="64"/>
  <c r="O14" i="64"/>
  <c r="N81" i="63"/>
  <c r="N65" i="63"/>
  <c r="N49" i="63"/>
  <c r="N32" i="63"/>
  <c r="N15" i="63"/>
  <c r="O34" i="64"/>
  <c r="O17" i="64"/>
  <c r="N84" i="63"/>
  <c r="N68" i="63"/>
  <c r="N52" i="63"/>
  <c r="N35" i="63"/>
  <c r="N18" i="63"/>
  <c r="O32" i="64"/>
  <c r="O18" i="64"/>
  <c r="N83" i="63"/>
  <c r="N67" i="63"/>
  <c r="N51" i="63"/>
  <c r="N34" i="63"/>
  <c r="N17" i="63"/>
  <c r="N91" i="63"/>
  <c r="N25" i="63"/>
  <c r="N70" i="63"/>
  <c r="O31" i="64"/>
  <c r="N50" i="63"/>
  <c r="O26" i="64"/>
  <c r="N46" i="63"/>
  <c r="O201" i="62"/>
  <c r="O184" i="62"/>
  <c r="O167" i="62"/>
  <c r="O151" i="62"/>
  <c r="O134" i="62"/>
  <c r="O120" i="62"/>
  <c r="O103" i="62"/>
  <c r="O87" i="62"/>
  <c r="O70" i="62"/>
  <c r="O54" i="62"/>
  <c r="O37" i="62"/>
  <c r="O21" i="62"/>
  <c r="U357" i="61"/>
  <c r="U341" i="61"/>
  <c r="U325" i="61"/>
  <c r="U309" i="61"/>
  <c r="U293" i="61"/>
  <c r="U277" i="61"/>
  <c r="U260" i="61"/>
  <c r="U242" i="61"/>
  <c r="U226" i="61"/>
  <c r="O204" i="62"/>
  <c r="O188" i="62"/>
  <c r="O170" i="62"/>
  <c r="O154" i="62"/>
  <c r="O137" i="62"/>
  <c r="O123" i="62"/>
  <c r="O106" i="62"/>
  <c r="O90" i="62"/>
  <c r="O73" i="62"/>
  <c r="O57" i="62"/>
  <c r="O40" i="62"/>
  <c r="O24" i="62"/>
  <c r="U364" i="61"/>
  <c r="U348" i="61"/>
  <c r="U332" i="61"/>
  <c r="U316" i="61"/>
  <c r="U300" i="61"/>
  <c r="U284" i="61"/>
  <c r="U268" i="61"/>
  <c r="U249" i="61"/>
  <c r="U233" i="61"/>
  <c r="O207" i="62"/>
  <c r="O191" i="62"/>
  <c r="O173" i="62"/>
  <c r="O157" i="62"/>
  <c r="O140" i="62"/>
  <c r="O126" i="62"/>
  <c r="O109" i="62"/>
  <c r="O93" i="62"/>
  <c r="O76" i="62"/>
  <c r="O60" i="62"/>
  <c r="O44" i="62"/>
  <c r="O27" i="62"/>
  <c r="O11" i="62"/>
  <c r="U351" i="61"/>
  <c r="U335" i="61"/>
  <c r="U319" i="61"/>
  <c r="U303" i="61"/>
  <c r="O144" i="62"/>
  <c r="O79" i="62"/>
  <c r="O14" i="62"/>
  <c r="U310" i="61"/>
  <c r="U274" i="61"/>
  <c r="U239" i="61"/>
  <c r="U212" i="61"/>
  <c r="U196" i="61"/>
  <c r="U180" i="61"/>
  <c r="D12" i="88"/>
  <c r="D13" i="88"/>
  <c r="D38" i="88"/>
  <c r="D31" i="88"/>
  <c r="D20" i="88"/>
  <c r="R33" i="59"/>
  <c r="U189" i="61"/>
  <c r="R26" i="59"/>
  <c r="U20" i="61"/>
  <c r="U84" i="61"/>
  <c r="U148" i="61"/>
  <c r="U213" i="61"/>
  <c r="O51" i="62"/>
  <c r="R20" i="59"/>
  <c r="U124" i="61"/>
  <c r="O148" i="62"/>
  <c r="R11" i="59"/>
  <c r="R28" i="59"/>
  <c r="U24" i="61"/>
  <c r="U88" i="61"/>
  <c r="U152" i="61"/>
  <c r="U217" i="61"/>
  <c r="O67" i="62"/>
  <c r="R16" i="59"/>
  <c r="U76" i="61"/>
  <c r="O84" i="62"/>
  <c r="R21" i="59"/>
  <c r="R52" i="59"/>
  <c r="U64" i="61"/>
  <c r="U128" i="61"/>
  <c r="U193" i="61"/>
  <c r="U299" i="61"/>
  <c r="O164" i="62"/>
  <c r="R49" i="59"/>
  <c r="U13" i="61"/>
  <c r="U29" i="61"/>
  <c r="U45" i="61"/>
  <c r="U61" i="61"/>
  <c r="U77" i="61"/>
  <c r="U93" i="61"/>
  <c r="U109" i="61"/>
  <c r="U125" i="61"/>
  <c r="U141" i="61"/>
  <c r="U157" i="61"/>
  <c r="U174" i="61"/>
  <c r="U190" i="61"/>
  <c r="U206" i="61"/>
  <c r="U227" i="61"/>
  <c r="U261" i="61"/>
  <c r="U294" i="61"/>
  <c r="U350" i="61"/>
  <c r="O71" i="62"/>
  <c r="O135" i="62"/>
  <c r="O202" i="62"/>
  <c r="R50" i="59"/>
  <c r="U14" i="61"/>
  <c r="U30" i="61"/>
  <c r="U46" i="61"/>
  <c r="U62" i="61"/>
  <c r="U78" i="61"/>
  <c r="U94" i="61"/>
  <c r="U110" i="61"/>
  <c r="U126" i="61"/>
  <c r="U142" i="61"/>
  <c r="U158" i="61"/>
  <c r="U175" i="61"/>
  <c r="U191" i="61"/>
  <c r="U207" i="61"/>
  <c r="U228" i="61"/>
  <c r="U262" i="61"/>
  <c r="U295" i="61"/>
  <c r="U354" i="61"/>
  <c r="O75" i="62"/>
  <c r="O139" i="62"/>
  <c r="O206" i="62"/>
  <c r="R47" i="59"/>
  <c r="U11" i="61"/>
  <c r="U27" i="61"/>
  <c r="U43" i="61"/>
  <c r="U59" i="61"/>
  <c r="U75" i="61"/>
  <c r="U91" i="61"/>
  <c r="U107" i="61"/>
  <c r="U123" i="61"/>
  <c r="U139" i="61"/>
  <c r="U155" i="61"/>
  <c r="U172" i="61"/>
  <c r="U192" i="61"/>
  <c r="U216" i="61"/>
  <c r="U256" i="61"/>
  <c r="U298" i="61"/>
  <c r="O30" i="62"/>
  <c r="O112" i="62"/>
  <c r="O194" i="62"/>
  <c r="U323" i="61"/>
  <c r="U343" i="61"/>
  <c r="U363" i="61"/>
  <c r="O31" i="62"/>
  <c r="O52" i="62"/>
  <c r="O72" i="62"/>
  <c r="O97" i="62"/>
  <c r="O117" i="62"/>
  <c r="O136" i="62"/>
  <c r="O161" i="62"/>
  <c r="O181" i="62"/>
  <c r="O203" i="62"/>
  <c r="U237" i="61"/>
  <c r="U259" i="61"/>
  <c r="U280" i="61"/>
  <c r="U304" i="61"/>
  <c r="U324" i="61"/>
  <c r="U344" i="61"/>
  <c r="O12" i="62"/>
  <c r="O32" i="62"/>
  <c r="O53" i="62"/>
  <c r="O77" i="62"/>
  <c r="O98" i="62"/>
  <c r="O119" i="62"/>
  <c r="O141" i="62"/>
  <c r="O162" i="62"/>
  <c r="O182" i="62"/>
  <c r="O208" i="62"/>
  <c r="U234" i="61"/>
  <c r="U255" i="61"/>
  <c r="U281" i="61"/>
  <c r="U301" i="61"/>
  <c r="U321" i="61"/>
  <c r="U345" i="61"/>
  <c r="O13" i="62"/>
  <c r="O33" i="62"/>
  <c r="O58" i="62"/>
  <c r="O78" i="62"/>
  <c r="O99" i="62"/>
  <c r="O124" i="62"/>
  <c r="O143" i="62"/>
  <c r="O163" i="62"/>
  <c r="O189" i="62"/>
  <c r="N12" i="63"/>
  <c r="O11" i="64"/>
  <c r="N66" i="63"/>
  <c r="N37" i="63"/>
  <c r="O37" i="64"/>
  <c r="O24" i="64"/>
  <c r="N26" i="63"/>
  <c r="N47" i="63"/>
  <c r="N71" i="63"/>
  <c r="N92" i="63"/>
  <c r="O29" i="64"/>
  <c r="N22" i="63"/>
  <c r="N44" i="63"/>
  <c r="N64" i="63"/>
  <c r="N88" i="63"/>
  <c r="O28" i="64"/>
  <c r="N11" i="63"/>
  <c r="N36" i="63"/>
  <c r="N57" i="63"/>
  <c r="N77" i="63"/>
  <c r="O19" i="64"/>
  <c r="O40" i="64"/>
  <c r="L22" i="66"/>
  <c r="S26" i="71"/>
  <c r="L18" i="66"/>
  <c r="S18" i="71"/>
  <c r="L11" i="66"/>
  <c r="S11" i="71"/>
  <c r="S33" i="71"/>
  <c r="K13" i="67"/>
  <c r="S34" i="71"/>
  <c r="K74" i="73"/>
  <c r="K35" i="73"/>
  <c r="K63" i="73"/>
  <c r="K87" i="73"/>
  <c r="K54" i="73"/>
  <c r="K17" i="73"/>
  <c r="K48" i="73"/>
  <c r="K80" i="73"/>
  <c r="K14" i="73"/>
  <c r="M14" i="72"/>
  <c r="K45" i="73"/>
  <c r="K73" i="73"/>
  <c r="K98" i="73"/>
  <c r="K38" i="76"/>
  <c r="Q36" i="78"/>
  <c r="L11" i="74"/>
  <c r="Q13" i="78"/>
  <c r="Q62" i="78"/>
  <c r="K34" i="76"/>
  <c r="Q40" i="78"/>
  <c r="K12" i="76"/>
  <c r="K61" i="76"/>
  <c r="Q66" i="78"/>
  <c r="Q98" i="78"/>
  <c r="Q126" i="78"/>
  <c r="Q158" i="78"/>
  <c r="Q182" i="78"/>
  <c r="K33" i="76"/>
  <c r="K67" i="76"/>
  <c r="Q43" i="78"/>
  <c r="Q67" i="78"/>
  <c r="Q99" i="78"/>
  <c r="Q127" i="78"/>
  <c r="Q155" i="78"/>
  <c r="Q100" i="78"/>
  <c r="Q124" i="78"/>
  <c r="Q152" i="78"/>
  <c r="Q184" i="78"/>
  <c r="K35" i="76"/>
  <c r="K60" i="76"/>
  <c r="Q37" i="78"/>
  <c r="Q65" i="78"/>
  <c r="Q93" i="78"/>
  <c r="Q125" i="78"/>
  <c r="Q149" i="78"/>
  <c r="Q181" i="78"/>
  <c r="B32" i="89"/>
  <c r="B31" i="89"/>
  <c r="B30" i="89"/>
  <c r="B29" i="89"/>
  <c r="B28" i="89"/>
  <c r="B27" i="89"/>
  <c r="B26" i="89"/>
  <c r="B25" i="89"/>
  <c r="B24" i="89"/>
  <c r="B23" i="89"/>
  <c r="B22" i="89"/>
  <c r="B21" i="89"/>
  <c r="B20" i="89"/>
  <c r="B19" i="89"/>
  <c r="B18" i="89"/>
  <c r="B17" i="89"/>
  <c r="B16" i="89"/>
  <c r="B15" i="89"/>
  <c r="B14" i="89"/>
  <c r="B13" i="89"/>
  <c r="B12" i="89"/>
  <c r="B11" i="89"/>
  <c r="B10" i="89"/>
  <c r="B9" i="89"/>
  <c r="B7" i="89"/>
  <c r="D5" i="89"/>
  <c r="E5" i="89" s="1"/>
  <c r="F5" i="89" s="1"/>
  <c r="G5" i="89" s="1"/>
  <c r="H5" i="89" s="1"/>
  <c r="I5" i="89" s="1"/>
  <c r="J5" i="89" s="1"/>
  <c r="K5" i="89" s="1"/>
  <c r="L5" i="89" s="1"/>
  <c r="M5" i="89" s="1"/>
  <c r="N5" i="89" s="1"/>
  <c r="O5" i="89" s="1"/>
  <c r="P5" i="89" s="1"/>
  <c r="Q5" i="89" s="1"/>
  <c r="R5" i="89" s="1"/>
  <c r="S5" i="89" s="1"/>
  <c r="T5" i="89" s="1"/>
  <c r="U5" i="89" s="1"/>
  <c r="V5" i="89" s="1"/>
  <c r="W5" i="89" s="1"/>
  <c r="X5" i="89" s="1"/>
  <c r="Y5" i="89" s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3">
    <s v="Migdal Hashkaot Neches Boded"/>
    <s v="{[Time].[Hie Time].[Yom].&amp;[20190630]}"/>
    <s v="{[Medida].[Medida].&amp;[2]}"/>
    <s v="{[Keren].[Keren].[All]}"/>
    <s v="{[Cheshbon KM].[Hie Peilut].[Peilut 7].&amp;[Kod_Peilut_L7_105]&amp;[Kod_Peilut_L6_475]&amp;[Kod_Peilut_L5_305]&amp;[Kod_Peilut_L4_304]&amp;[Kod_Peilut_L3_303]&amp;[Kod_Peilut_L2_159]&amp;[Kod_Peilut_L1_182]}"/>
    <s v="{[Salim Maslulim].[Salim Maslulim].[אחזקה ישירה + מסלים]}"/>
    <s v="[Measures].[c_Shovi_Keren]"/>
    <s v="[Measures].[c_NB_Achuz_Me_Tik]"/>
    <s v="[Neches].[Hie Neches Boded].[Neches Boded L3].&amp;[NechesBoded_L3_105]&amp;[NechesBoded_L2_102]&amp;[NechesBoded_L1_101]"/>
    <s v="[Neches].[Hie Neches Boded].[Neches Boded L3].&amp;[NechesBoded_L3_113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20]&amp;[NechesBoded_L2_103]&amp;[NechesBoded_L1_101]"/>
    <s v="[Neches].[Hie Neches Boded].[Neches Boded L3].&amp;[NechesBoded_L3_122]&amp;[NechesBoded_L2_103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36">
    <mdx n="0" f="s">
      <ms ns="1" c="0"/>
    </mdx>
    <mdx n="0" f="v">
      <t c="7">
        <n x="1" s="1"/>
        <n x="2" s="1"/>
        <n x="3" s="1"/>
        <n x="4" s="1"/>
        <n x="5" s="1"/>
        <n x="8"/>
        <n x="6"/>
      </t>
    </mdx>
    <mdx n="0" f="v">
      <t c="7">
        <n x="1" s="1"/>
        <n x="2" s="1"/>
        <n x="3" s="1"/>
        <n x="4" s="1"/>
        <n x="5" s="1"/>
        <n x="8"/>
        <n x="7"/>
      </t>
    </mdx>
    <mdx n="0" f="v">
      <t c="7">
        <n x="1" s="1"/>
        <n x="2" s="1"/>
        <n x="3" s="1"/>
        <n x="4" s="1"/>
        <n x="5" s="1"/>
        <n x="9"/>
        <n x="6"/>
      </t>
    </mdx>
    <mdx n="0" f="v">
      <t c="7">
        <n x="1" s="1"/>
        <n x="2" s="1"/>
        <n x="3" s="1"/>
        <n x="4" s="1"/>
        <n x="5" s="1"/>
        <n x="9"/>
        <n x="7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0"/>
        <n x="7"/>
      </t>
    </mdx>
    <mdx n="0" f="v">
      <t c="7">
        <n x="1" s="1"/>
        <n x="2" s="1"/>
        <n x="3" s="1"/>
        <n x="4" s="1"/>
        <n x="5" s="1"/>
        <n x="11"/>
        <n x="6"/>
      </t>
    </mdx>
    <mdx n="0" f="v">
      <t c="7">
        <n x="1" s="1"/>
        <n x="2" s="1"/>
        <n x="3" s="1"/>
        <n x="4" s="1"/>
        <n x="5" s="1"/>
        <n x="11"/>
        <n x="7"/>
      </t>
    </mdx>
    <mdx n="0" f="v">
      <t c="7">
        <n x="1" s="1"/>
        <n x="2" s="1"/>
        <n x="3" s="1"/>
        <n x="4" s="1"/>
        <n x="5" s="1"/>
        <n x="12"/>
        <n x="6"/>
      </t>
    </mdx>
    <mdx n="0" f="v">
      <t c="7">
        <n x="1" s="1"/>
        <n x="2" s="1"/>
        <n x="3" s="1"/>
        <n x="4" s="1"/>
        <n x="5" s="1"/>
        <n x="12"/>
        <n x="7"/>
      </t>
    </mdx>
    <mdx n="0" f="v">
      <t c="7">
        <n x="1" s="1"/>
        <n x="2" s="1"/>
        <n x="3" s="1"/>
        <n x="4" s="1"/>
        <n x="5" s="1"/>
        <n x="13"/>
        <n x="6"/>
      </t>
    </mdx>
    <mdx n="0" f="v">
      <t c="7">
        <n x="1" s="1"/>
        <n x="2" s="1"/>
        <n x="3" s="1"/>
        <n x="4" s="1"/>
        <n x="5" s="1"/>
        <n x="13"/>
        <n x="7"/>
      </t>
    </mdx>
    <mdx n="0" f="v">
      <t c="7">
        <n x="1" s="1"/>
        <n x="2" s="1"/>
        <n x="3" s="1"/>
        <n x="4" s="1"/>
        <n x="5" s="1"/>
        <n x="14"/>
        <n x="6"/>
      </t>
    </mdx>
    <mdx n="0" f="v">
      <t c="7">
        <n x="1" s="1"/>
        <n x="2" s="1"/>
        <n x="3" s="1"/>
        <n x="4" s="1"/>
        <n x="5" s="1"/>
        <n x="14"/>
        <n x="7"/>
      </t>
    </mdx>
    <mdx n="0" f="v">
      <t c="7">
        <n x="1" s="1"/>
        <n x="2" s="1"/>
        <n x="3" s="1"/>
        <n x="4" s="1"/>
        <n x="5" s="1"/>
        <n x="15"/>
        <n x="6"/>
      </t>
    </mdx>
    <mdx n="0" f="v">
      <t c="7">
        <n x="1" s="1"/>
        <n x="2" s="1"/>
        <n x="3" s="1"/>
        <n x="4" s="1"/>
        <n x="5" s="1"/>
        <n x="15"/>
        <n x="7"/>
      </t>
    </mdx>
    <mdx n="0" f="v">
      <t c="7">
        <n x="1" s="1"/>
        <n x="2" s="1"/>
        <n x="3" s="1"/>
        <n x="4" s="1"/>
        <n x="5" s="1"/>
        <n x="16"/>
        <n x="6"/>
      </t>
    </mdx>
    <mdx n="0" f="v">
      <t c="7">
        <n x="1" s="1"/>
        <n x="2" s="1"/>
        <n x="3" s="1"/>
        <n x="4" s="1"/>
        <n x="5" s="1"/>
        <n x="16"/>
        <n x="7"/>
      </t>
    </mdx>
    <mdx n="0" f="v">
      <t c="7">
        <n x="1" s="1"/>
        <n x="2" s="1"/>
        <n x="3" s="1"/>
        <n x="4" s="1"/>
        <n x="5" s="1"/>
        <n x="17"/>
        <n x="6"/>
      </t>
    </mdx>
    <mdx n="0" f="v">
      <t c="7">
        <n x="1" s="1"/>
        <n x="2" s="1"/>
        <n x="3" s="1"/>
        <n x="4" s="1"/>
        <n x="5" s="1"/>
        <n x="17"/>
        <n x="7"/>
      </t>
    </mdx>
    <mdx n="0" f="v">
      <t c="7">
        <n x="1" s="1"/>
        <n x="2" s="1"/>
        <n x="3" s="1"/>
        <n x="4" s="1"/>
        <n x="5" s="1"/>
        <n x="18"/>
        <n x="6"/>
      </t>
    </mdx>
    <mdx n="0" f="v">
      <t c="7">
        <n x="1" s="1"/>
        <n x="2" s="1"/>
        <n x="3" s="1"/>
        <n x="4" s="1"/>
        <n x="5" s="1"/>
        <n x="18"/>
        <n x="7"/>
      </t>
    </mdx>
    <mdx n="0" f="v">
      <t c="7">
        <n x="1" s="1"/>
        <n x="2" s="1"/>
        <n x="3" s="1"/>
        <n x="4" s="1"/>
        <n x="5" s="1"/>
        <n x="19"/>
        <n x="6"/>
      </t>
    </mdx>
    <mdx n="0" f="v">
      <t c="7">
        <n x="1" s="1"/>
        <n x="2" s="1"/>
        <n x="3" s="1"/>
        <n x="4" s="1"/>
        <n x="5" s="1"/>
        <n x="19"/>
        <n x="7"/>
      </t>
    </mdx>
    <mdx n="0" f="v">
      <t c="3" si="22">
        <n x="1" s="1"/>
        <n x="20"/>
        <n x="21"/>
      </t>
    </mdx>
    <mdx n="0" f="v">
      <t c="3" si="22">
        <n x="1" s="1"/>
        <n x="23"/>
        <n x="21"/>
      </t>
    </mdx>
    <mdx n="0" f="v">
      <t c="3" si="22">
        <n x="1" s="1"/>
        <n x="24"/>
        <n x="21"/>
      </t>
    </mdx>
    <mdx n="0" f="v">
      <t c="3" si="22">
        <n x="1" s="1"/>
        <n x="25"/>
        <n x="21"/>
      </t>
    </mdx>
    <mdx n="0" f="v">
      <t c="3" si="22">
        <n x="1" s="1"/>
        <n x="26"/>
        <n x="21"/>
      </t>
    </mdx>
    <mdx n="0" f="v">
      <t c="3" si="22">
        <n x="1" s="1"/>
        <n x="27"/>
        <n x="21"/>
      </t>
    </mdx>
    <mdx n="0" f="v">
      <t c="3" si="22">
        <n x="1" s="1"/>
        <n x="28"/>
        <n x="21"/>
      </t>
    </mdx>
    <mdx n="0" f="v">
      <t c="3" si="22">
        <n x="1" s="1"/>
        <n x="29"/>
        <n x="21"/>
      </t>
    </mdx>
    <mdx n="0" f="v">
      <t c="3" si="22">
        <n x="1" s="1"/>
        <n x="30"/>
        <n x="21"/>
      </t>
    </mdx>
    <mdx n="0" f="v">
      <t c="3" si="22">
        <n x="1" s="1"/>
        <n x="31"/>
        <n x="21"/>
      </t>
    </mdx>
    <mdx n="0" f="v">
      <t c="3" si="22">
        <n x="1" s="1"/>
        <n x="32"/>
        <n x="21"/>
      </t>
    </mdx>
  </mdxMetadata>
  <valueMetadata count="36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</valueMetadata>
</metadata>
</file>

<file path=xl/sharedStrings.xml><?xml version="1.0" encoding="utf-8"?>
<sst xmlns="http://schemas.openxmlformats.org/spreadsheetml/2006/main" count="8552" uniqueCount="2292">
  <si>
    <t>ערך נקוב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</si>
  <si>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</si>
  <si>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</si>
  <si>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</si>
  <si>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</si>
  <si>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</si>
  <si>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</si>
  <si>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</si>
  <si>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</si>
  <si>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</si>
  <si>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</si>
  <si>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</si>
  <si>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</si>
  <si>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</si>
  <si>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</si>
  <si>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</si>
  <si>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</si>
  <si>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</si>
  <si>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</si>
  <si>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</si>
  <si>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</si>
  <si>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</si>
  <si>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</si>
  <si>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</si>
  <si>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</si>
  <si>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גילון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</si>
  <si>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</si>
  <si>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</si>
  <si>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</si>
  <si>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</si>
  <si>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</si>
  <si>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</si>
  <si>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</si>
  <si>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סל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</si>
  <si>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</si>
  <si>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</si>
  <si>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</si>
  <si>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</si>
  <si>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</si>
  <si>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</si>
  <si>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</si>
  <si>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</si>
  <si>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</si>
  <si>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</si>
  <si>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יתרות מזומנים ועו"ש בש"ח</t>
  </si>
  <si>
    <t>יתרות מזומנים ועו"ש נקובים במט"ח</t>
  </si>
  <si>
    <t>פקדונות במט"ח עד שלושה חודשים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</si>
  <si>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</si>
  <si>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</si>
  <si>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</si>
  <si>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</si>
  <si>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</si>
  <si>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</si>
  <si>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</si>
  <si>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</si>
  <si>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</si>
  <si>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</si>
  <si>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</si>
  <si>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</si>
  <si>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</si>
  <si>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סה"כ השקעות אחרות</t>
  </si>
  <si>
    <t>שעור הריבית</t>
  </si>
  <si>
    <t>שעור מנכסי השקעה</t>
  </si>
  <si>
    <t>שעור מערך נקוב מונפק</t>
  </si>
  <si>
    <t>סה"כ צמוד מדד</t>
  </si>
  <si>
    <t>סה"כ לא צמוד</t>
  </si>
  <si>
    <t>שווי שוק</t>
  </si>
  <si>
    <t>סה"כ חברות זרות בחו"ל</t>
  </si>
  <si>
    <t>סה"כ חברות ישראליות בחו"ל</t>
  </si>
  <si>
    <t>ענף מסחר</t>
  </si>
  <si>
    <t>שם מדרג</t>
  </si>
  <si>
    <t>סה"כ שמחקות מדדי מניות בישראל</t>
  </si>
  <si>
    <t>סה"כ שמחקות מדדים אחרים בישראל</t>
  </si>
  <si>
    <t>סה"כ שמחקות מדדי מניות</t>
  </si>
  <si>
    <t>סה"כ שמחקות מדדים אחרים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</si>
  <si>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</si>
  <si>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</si>
  <si>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</si>
  <si>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</si>
  <si>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</si>
  <si>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</si>
  <si>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</si>
  <si>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</si>
  <si>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</si>
  <si>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</si>
  <si>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</si>
  <si>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</si>
  <si>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</si>
  <si>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</si>
  <si>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</si>
  <si>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</si>
  <si>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</si>
  <si>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</si>
  <si>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א. מזומנים ושווי מזומנים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</si>
  <si>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</si>
  <si>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</si>
  <si>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</si>
  <si>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</si>
  <si>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</si>
  <si>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5. תעודות סל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</si>
  <si>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</si>
  <si>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</si>
  <si>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</si>
  <si>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</si>
  <si>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</si>
  <si>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</si>
  <si>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</si>
  <si>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</si>
  <si>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</si>
  <si>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</si>
  <si>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</si>
  <si>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</si>
  <si>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</si>
  <si>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</si>
  <si>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שער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</si>
  <si>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</si>
  <si>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</si>
  <si>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</si>
  <si>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</si>
  <si>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</si>
  <si>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שעור מנכסי השקעה**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</si>
  <si>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</si>
  <si>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</si>
  <si>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</si>
  <si>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</si>
  <si>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</si>
  <si>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</si>
  <si>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</si>
  <si>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</si>
  <si>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</si>
  <si>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OTC</t>
  </si>
  <si>
    <t>AMEX</t>
  </si>
  <si>
    <t>LSE</t>
  </si>
  <si>
    <t>TSE</t>
  </si>
  <si>
    <t>DAX</t>
  </si>
  <si>
    <t>FTSE</t>
  </si>
  <si>
    <t>CAC</t>
  </si>
  <si>
    <t>BSE</t>
  </si>
  <si>
    <t>EURO STOXX 50</t>
  </si>
  <si>
    <t>TSX</t>
  </si>
  <si>
    <t>טורנטו</t>
  </si>
  <si>
    <t>BOVESPA</t>
  </si>
  <si>
    <t>Micex-RTS</t>
  </si>
  <si>
    <t>SGX</t>
  </si>
  <si>
    <t>ASX</t>
  </si>
  <si>
    <t>אוסטרליה</t>
  </si>
  <si>
    <t>ISE</t>
  </si>
  <si>
    <t>אירלנד</t>
  </si>
  <si>
    <t>SIX</t>
  </si>
  <si>
    <t>ציריך</t>
  </si>
  <si>
    <t>◄</t>
  </si>
  <si>
    <t>ביומד</t>
  </si>
  <si>
    <t>בנקים וחברות אחזקה</t>
  </si>
  <si>
    <t>השקעות ואחזקות</t>
  </si>
  <si>
    <t>חברות וסוכנויות ביטוח</t>
  </si>
  <si>
    <t>חיפושי נפט וגז</t>
  </si>
  <si>
    <t>חקלאות</t>
  </si>
  <si>
    <t>חשמל ואלקטרוניקה</t>
  </si>
  <si>
    <t>מוצרי בניה</t>
  </si>
  <si>
    <t>מוצרי מדדים</t>
  </si>
  <si>
    <t>מסחר</t>
  </si>
  <si>
    <t>משכנתי ומוסדות מימון</t>
  </si>
  <si>
    <t>מתכת</t>
  </si>
  <si>
    <t>נדל"ן ופיתוח</t>
  </si>
  <si>
    <t>עץ ומוצריו</t>
  </si>
  <si>
    <t>שירותים</t>
  </si>
  <si>
    <t>שירותים פיננסיים</t>
  </si>
  <si>
    <t>תיירות ומלונות</t>
  </si>
  <si>
    <t>תעשייה שונות</t>
  </si>
  <si>
    <t>מידרוג</t>
  </si>
  <si>
    <t>פנימי</t>
  </si>
  <si>
    <t>מעלות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</si>
  <si>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</si>
  <si>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</si>
  <si>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</si>
  <si>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</si>
  <si>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</si>
  <si>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</si>
  <si>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דולר ניו זילנד</t>
  </si>
  <si>
    <t>כתר שבדי</t>
  </si>
  <si>
    <t>כתר דני</t>
  </si>
  <si>
    <t>דולר קנדי</t>
  </si>
  <si>
    <t>יין יפני</t>
  </si>
  <si>
    <t>מקסיקו פזו</t>
  </si>
  <si>
    <t>פרנק שוויצרי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</si>
  <si>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</si>
  <si>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</si>
  <si>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</si>
  <si>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</si>
  <si>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</si>
  <si>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</si>
  <si>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</si>
  <si>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</si>
  <si>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</si>
  <si>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</si>
  <si>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</si>
  <si>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</si>
  <si>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הייטק</t>
  </si>
  <si>
    <t>השקעות במדעי החיים</t>
  </si>
  <si>
    <t>קלינטק</t>
  </si>
  <si>
    <t>תקשורת ומדיה</t>
  </si>
  <si>
    <t>תוכנה ואינטרנט</t>
  </si>
  <si>
    <t>רשויות וממשל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</si>
  <si>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</si>
  <si>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</si>
  <si>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</si>
  <si>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</si>
  <si>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</si>
  <si>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</si>
  <si>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</si>
  <si>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</si>
  <si>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</si>
  <si>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</si>
  <si>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</si>
  <si>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</si>
  <si>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</si>
  <si>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</si>
  <si>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</si>
  <si>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</si>
  <si>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</si>
  <si>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</si>
  <si>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</si>
  <si>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</si>
  <si>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</si>
  <si>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</si>
  <si>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</si>
  <si>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</si>
  <si>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</si>
  <si>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</si>
  <si>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</si>
  <si>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</si>
  <si>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</si>
  <si>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</si>
  <si>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</si>
  <si>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</si>
  <si>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</si>
  <si>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</si>
  <si>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</si>
  <si>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</si>
  <si>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</si>
  <si>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</si>
  <si>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</si>
  <si>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</si>
  <si>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</si>
  <si>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</si>
  <si>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</si>
  <si>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</si>
  <si>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</si>
  <si>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</si>
  <si>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</si>
  <si>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</si>
  <si>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</si>
  <si>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</si>
  <si>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</si>
  <si>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</si>
  <si>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</si>
  <si>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</si>
  <si>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</si>
  <si>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</si>
  <si>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סה"כ אג"ח ממשלתי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</si>
  <si>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</si>
  <si>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</si>
  <si>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</si>
  <si>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</si>
  <si>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</si>
  <si>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30/06/2019</t>
  </si>
  <si>
    <t>מגדל מקפת קרנות פנסיה וקופות גמל בע"מ</t>
  </si>
  <si>
    <t>מקפת משלימה - כללי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</si>
  <si>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</si>
  <si>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</si>
  <si>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</si>
  <si>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</si>
  <si>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</si>
  <si>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</si>
  <si>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</si>
  <si>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</si>
  <si>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</si>
  <si>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</si>
  <si>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</si>
  <si>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</si>
  <si>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</si>
  <si>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1019</t>
  </si>
  <si>
    <t>1114750</t>
  </si>
  <si>
    <t>ממשלתי צמוד 1020</t>
  </si>
  <si>
    <t>1137181</t>
  </si>
  <si>
    <t>ממשלתי צמוד 1025</t>
  </si>
  <si>
    <t>1135912</t>
  </si>
  <si>
    <t>ממשלתי צמוד 529</t>
  </si>
  <si>
    <t>1157023</t>
  </si>
  <si>
    <t>ממשלתי צמוד 545</t>
  </si>
  <si>
    <t>1134865</t>
  </si>
  <si>
    <t>ממשלתי צמוד 922</t>
  </si>
  <si>
    <t>1124056</t>
  </si>
  <si>
    <t>מקמ 1019</t>
  </si>
  <si>
    <t>8191017</t>
  </si>
  <si>
    <t>מקמ 1119</t>
  </si>
  <si>
    <t>8191116</t>
  </si>
  <si>
    <t>מקמ 120</t>
  </si>
  <si>
    <t>8200123</t>
  </si>
  <si>
    <t>מקמ 1219</t>
  </si>
  <si>
    <t>8191215</t>
  </si>
  <si>
    <t>מקמ 210</t>
  </si>
  <si>
    <t>8200214</t>
  </si>
  <si>
    <t>מקמ 310</t>
  </si>
  <si>
    <t>8200313</t>
  </si>
  <si>
    <t>מקמ 420</t>
  </si>
  <si>
    <t>8200420</t>
  </si>
  <si>
    <t>מקמ 510</t>
  </si>
  <si>
    <t>8200511</t>
  </si>
  <si>
    <t>מקמ 610</t>
  </si>
  <si>
    <t>8200610</t>
  </si>
  <si>
    <t>מקמ 719</t>
  </si>
  <si>
    <t>8190712</t>
  </si>
  <si>
    <t>מקמ 819</t>
  </si>
  <si>
    <t>8190811</t>
  </si>
  <si>
    <t>מקמ 919</t>
  </si>
  <si>
    <t>8190910</t>
  </si>
  <si>
    <t>ממשלתי קצר 1119</t>
  </si>
  <si>
    <t>1157098</t>
  </si>
  <si>
    <t>ממשלתי שקלי  1026</t>
  </si>
  <si>
    <t>1099456</t>
  </si>
  <si>
    <t>ממשלתי שקלי 0324</t>
  </si>
  <si>
    <t>1130848</t>
  </si>
  <si>
    <t>ממשלתי שקלי 0347</t>
  </si>
  <si>
    <t>1140193</t>
  </si>
  <si>
    <t>ממשלתי שקלי 1122</t>
  </si>
  <si>
    <t>1141225</t>
  </si>
  <si>
    <t>ממשלתי שקלי 1123</t>
  </si>
  <si>
    <t>1155068</t>
  </si>
  <si>
    <t>ממשלתי שקלי 121</t>
  </si>
  <si>
    <t>1142223</t>
  </si>
  <si>
    <t>ממשלתי שקלי 122</t>
  </si>
  <si>
    <t>1123272</t>
  </si>
  <si>
    <t>ממשלתי שקלי 142</t>
  </si>
  <si>
    <t>1125400</t>
  </si>
  <si>
    <t>ממשלתי שקלי 323</t>
  </si>
  <si>
    <t>1126747</t>
  </si>
  <si>
    <t>ממשלתי שקלי 327</t>
  </si>
  <si>
    <t>1139344</t>
  </si>
  <si>
    <t>ממשלתי שקלי 421</t>
  </si>
  <si>
    <t>1138130</t>
  </si>
  <si>
    <t>ממשלתי שקלי 722</t>
  </si>
  <si>
    <t>1158104</t>
  </si>
  <si>
    <t>ממשלתי שקלי 819</t>
  </si>
  <si>
    <t>1156371</t>
  </si>
  <si>
    <t>ממשלתי שקלי 825</t>
  </si>
  <si>
    <t>1135557</t>
  </si>
  <si>
    <t>ממשלתי שקלי 928</t>
  </si>
  <si>
    <t>1150879</t>
  </si>
  <si>
    <t>ממשק0120</t>
  </si>
  <si>
    <t>1115773</t>
  </si>
  <si>
    <t>ממשלתי משתנה 0520  גילון</t>
  </si>
  <si>
    <t>1116193</t>
  </si>
  <si>
    <t>אלה פקדונות אגח ב</t>
  </si>
  <si>
    <t>1142215</t>
  </si>
  <si>
    <t>מגמה</t>
  </si>
  <si>
    <t>515666881</t>
  </si>
  <si>
    <t>שרותים פיננסים</t>
  </si>
  <si>
    <t>AAA.IL</t>
  </si>
  <si>
    <t>מעלות S&amp;P</t>
  </si>
  <si>
    <t>לאומי אגח 177</t>
  </si>
  <si>
    <t>6040315</t>
  </si>
  <si>
    <t>520018078</t>
  </si>
  <si>
    <t>בנקים</t>
  </si>
  <si>
    <t>לאומי אגח 179</t>
  </si>
  <si>
    <t>6040372</t>
  </si>
  <si>
    <t>מזרחי הנפקות 38</t>
  </si>
  <si>
    <t>2310142</t>
  </si>
  <si>
    <t>520000522</t>
  </si>
  <si>
    <t>מזרחי הנפקות 39</t>
  </si>
  <si>
    <t>2310159</t>
  </si>
  <si>
    <t>מזרחי הנפקות 43</t>
  </si>
  <si>
    <t>2310191</t>
  </si>
  <si>
    <t>מזרחי הנפקות 44</t>
  </si>
  <si>
    <t>2310209</t>
  </si>
  <si>
    <t>מזרחי הנפקות 45</t>
  </si>
  <si>
    <t>2310217</t>
  </si>
  <si>
    <t>מזרחי הנפקות 46</t>
  </si>
  <si>
    <t>2310225</t>
  </si>
  <si>
    <t>מזרחי הנפקות 49</t>
  </si>
  <si>
    <t>2310282</t>
  </si>
  <si>
    <t>מזרחי הנפקות אגח 42</t>
  </si>
  <si>
    <t>2310183</t>
  </si>
  <si>
    <t>מקורות אגח 11</t>
  </si>
  <si>
    <t>1158476</t>
  </si>
  <si>
    <t>520010869</t>
  </si>
  <si>
    <t>שרותים</t>
  </si>
  <si>
    <t>פועלים הנפקות אגח 32</t>
  </si>
  <si>
    <t>1940535</t>
  </si>
  <si>
    <t>520000118</t>
  </si>
  <si>
    <t>פועלים הנפקות אגח 33</t>
  </si>
  <si>
    <t>1940568</t>
  </si>
  <si>
    <t>פועלים הנפקות אגח 34</t>
  </si>
  <si>
    <t>1940576</t>
  </si>
  <si>
    <t>פועלים הנפקות אגח 35</t>
  </si>
  <si>
    <t>1940618</t>
  </si>
  <si>
    <t>פועלים הנפקות אגח 36</t>
  </si>
  <si>
    <t>1940659</t>
  </si>
  <si>
    <t>הבינלאומי סדרה ט</t>
  </si>
  <si>
    <t>1135177</t>
  </si>
  <si>
    <t>513141879</t>
  </si>
  <si>
    <t>AA+.IL</t>
  </si>
  <si>
    <t>וילאר אג 6</t>
  </si>
  <si>
    <t>4160115</t>
  </si>
  <si>
    <t>520038910</t>
  </si>
  <si>
    <t>נדל"ן מניב</t>
  </si>
  <si>
    <t>לאומי מימון הת יד</t>
  </si>
  <si>
    <t>6040299</t>
  </si>
  <si>
    <t>מזרחי טפחות הנפקות הת 31</t>
  </si>
  <si>
    <t>2310076</t>
  </si>
  <si>
    <t>נמלי ישראל אגח א</t>
  </si>
  <si>
    <t>1145564</t>
  </si>
  <si>
    <t>513569780</t>
  </si>
  <si>
    <t>תשתיות</t>
  </si>
  <si>
    <t>נמלי ישראל אגח ב</t>
  </si>
  <si>
    <t>1145572</t>
  </si>
  <si>
    <t>נתיבי גז אגח ד</t>
  </si>
  <si>
    <t>1147503</t>
  </si>
  <si>
    <t>513436394</t>
  </si>
  <si>
    <t>עזריאלי אגח ב</t>
  </si>
  <si>
    <t>1134436</t>
  </si>
  <si>
    <t>510960719</t>
  </si>
  <si>
    <t>עזריאלי אגח ג</t>
  </si>
  <si>
    <t>1136324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</si>
  <si>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</si>
  <si>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</si>
  <si>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</si>
  <si>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</si>
  <si>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</si>
  <si>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</si>
  <si>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פועלים הנפקות התח אגח טו</t>
  </si>
  <si>
    <t>1940543</t>
  </si>
  <si>
    <t>פועלים הנפקות התח אגח י</t>
  </si>
  <si>
    <t>1940402</t>
  </si>
  <si>
    <t>פועלים הנפקות התח אגח יד</t>
  </si>
  <si>
    <t>1940501</t>
  </si>
  <si>
    <t>אירפורט אגח ה</t>
  </si>
  <si>
    <t>1133487</t>
  </si>
  <si>
    <t>511659401</t>
  </si>
  <si>
    <t>AA.IL</t>
  </si>
  <si>
    <t>אירפורט אגח ז</t>
  </si>
  <si>
    <t>1140110</t>
  </si>
  <si>
    <t>אמות אגח א</t>
  </si>
  <si>
    <t>1097385</t>
  </si>
  <si>
    <t>520026683</t>
  </si>
  <si>
    <t>אמות אגח ב</t>
  </si>
  <si>
    <t>1126630</t>
  </si>
  <si>
    <t>אמות אגח ג</t>
  </si>
  <si>
    <t>1117357</t>
  </si>
  <si>
    <t>אמות אגח ד</t>
  </si>
  <si>
    <t>1133149</t>
  </si>
  <si>
    <t>בזק סדרה ו</t>
  </si>
  <si>
    <t>2300143</t>
  </si>
  <si>
    <t>520031931</t>
  </si>
  <si>
    <t>תקשורת מדיה</t>
  </si>
  <si>
    <t>בזק סדרה י</t>
  </si>
  <si>
    <t>2300184</t>
  </si>
  <si>
    <t>ביג אגח יא</t>
  </si>
  <si>
    <t>1151117</t>
  </si>
  <si>
    <t>513623314</t>
  </si>
  <si>
    <t>בינל הנפק התח כ</t>
  </si>
  <si>
    <t>1121953</t>
  </si>
  <si>
    <t>בינלאומי הנפקות 21</t>
  </si>
  <si>
    <t>1126598</t>
  </si>
  <si>
    <t>בינלאומי הנפקות התחייבות אגח ד</t>
  </si>
  <si>
    <t>1103126</t>
  </si>
  <si>
    <t>בנק לאומי שה סדרה 200</t>
  </si>
  <si>
    <t>6040141</t>
  </si>
  <si>
    <t>גב ים     ו*</t>
  </si>
  <si>
    <t>7590128</t>
  </si>
  <si>
    <t>520001736</t>
  </si>
  <si>
    <t>דיסק התחייבות י</t>
  </si>
  <si>
    <t>6910129</t>
  </si>
  <si>
    <t>520007030</t>
  </si>
  <si>
    <t>דסקמנ.ק4</t>
  </si>
  <si>
    <t>7480049</t>
  </si>
  <si>
    <t>דקאהנ.ק7</t>
  </si>
  <si>
    <t>1119825</t>
  </si>
  <si>
    <t>520019753</t>
  </si>
  <si>
    <t>דקסיה ישראל אגח ב</t>
  </si>
  <si>
    <t>1095066</t>
  </si>
  <si>
    <t>דקסיה ישראל הנפקות סד י</t>
  </si>
  <si>
    <t>1134147</t>
  </si>
  <si>
    <t>הראל הנפקות נד</t>
  </si>
  <si>
    <t>1099738</t>
  </si>
  <si>
    <t>520033986</t>
  </si>
  <si>
    <t>ביטוח</t>
  </si>
  <si>
    <t>חשמל אגח 27</t>
  </si>
  <si>
    <t>6000210</t>
  </si>
  <si>
    <t>520000472</t>
  </si>
  <si>
    <t>חשמל</t>
  </si>
  <si>
    <t>חשמל אגח 29</t>
  </si>
  <si>
    <t>6000236</t>
  </si>
  <si>
    <t>חשמל אגח 31</t>
  </si>
  <si>
    <t>6000285</t>
  </si>
  <si>
    <t>כללביט אגח א</t>
  </si>
  <si>
    <t>1097138</t>
  </si>
  <si>
    <t>513754069</t>
  </si>
  <si>
    <t>לאומי COCO סדרה 401</t>
  </si>
  <si>
    <t>6040380</t>
  </si>
  <si>
    <t>לאומי COCO סדרה 402</t>
  </si>
  <si>
    <t>6040398</t>
  </si>
  <si>
    <t>לאומי COCO סדרה 403</t>
  </si>
  <si>
    <t>6040430</t>
  </si>
  <si>
    <t>למן.ק300</t>
  </si>
  <si>
    <t>6040257</t>
  </si>
  <si>
    <t>מליסרון   אגח ה</t>
  </si>
  <si>
    <t>3230091</t>
  </si>
  <si>
    <t>520037789</t>
  </si>
  <si>
    <t>מליסרון 8</t>
  </si>
  <si>
    <t>3230166</t>
  </si>
  <si>
    <t>מליסרון אגח טז</t>
  </si>
  <si>
    <t>3230265</t>
  </si>
  <si>
    <t>מליסרון אגח י</t>
  </si>
  <si>
    <t>3230190</t>
  </si>
  <si>
    <t>מליסרון אגח יד</t>
  </si>
  <si>
    <t>3230232</t>
  </si>
  <si>
    <t>מנורה מב אג1</t>
  </si>
  <si>
    <t>5660048</t>
  </si>
  <si>
    <t>520007469</t>
  </si>
  <si>
    <t>מנפיקים התח ב</t>
  </si>
  <si>
    <t>7480023</t>
  </si>
  <si>
    <t>פועלים הנפקות שה 1</t>
  </si>
  <si>
    <t>1940444</t>
  </si>
  <si>
    <t>ריט 1 אגח 6*</t>
  </si>
  <si>
    <t>1138544</t>
  </si>
  <si>
    <t>513821488</t>
  </si>
  <si>
    <t>ריט1 אגח ד*</t>
  </si>
  <si>
    <t>1129899</t>
  </si>
  <si>
    <t>ריט1 אגח ה*</t>
  </si>
  <si>
    <t>1136753</t>
  </si>
  <si>
    <t>אדמה לשעבר מכתשים אגן ב</t>
  </si>
  <si>
    <t>1110915</t>
  </si>
  <si>
    <t>520043605</t>
  </si>
  <si>
    <t>כימיה גומי ופלסטיק</t>
  </si>
  <si>
    <t>AA-.IL</t>
  </si>
  <si>
    <t>ביג 5</t>
  </si>
  <si>
    <t>1129279</t>
  </si>
  <si>
    <t>ביג אגח ד</t>
  </si>
  <si>
    <t>1118033</t>
  </si>
  <si>
    <t>ביג אגח ז</t>
  </si>
  <si>
    <t>1136084</t>
  </si>
  <si>
    <t>ביג אגח ח</t>
  </si>
  <si>
    <t>1138924</t>
  </si>
  <si>
    <t>ביג אגח ט</t>
  </si>
  <si>
    <t>1141050</t>
  </si>
  <si>
    <t>ביג אגח יב</t>
  </si>
  <si>
    <t>1156231</t>
  </si>
  <si>
    <t>בינל הנפק התח כב (COCO)</t>
  </si>
  <si>
    <t>1138585</t>
  </si>
  <si>
    <t>בינלאומי הנפ התח כג (coco)</t>
  </si>
  <si>
    <t>1142058</t>
  </si>
  <si>
    <t>בינלאומי הנפ התח כד (coco)</t>
  </si>
  <si>
    <t>1151000</t>
  </si>
  <si>
    <t>גזית גלוב אג10</t>
  </si>
  <si>
    <t>1260488</t>
  </si>
  <si>
    <t>520033234</t>
  </si>
  <si>
    <t>גזית גלוב אגח יב</t>
  </si>
  <si>
    <t>1260603</t>
  </si>
  <si>
    <t>גזית גלוב אגח יג</t>
  </si>
  <si>
    <t>1260652</t>
  </si>
  <si>
    <t>גזית גלוב ד</t>
  </si>
  <si>
    <t>1260397</t>
  </si>
  <si>
    <t>דיסקונט מנ שה</t>
  </si>
  <si>
    <t>7480098</t>
  </si>
  <si>
    <t>הראל הנפקות 6</t>
  </si>
  <si>
    <t>1126069</t>
  </si>
  <si>
    <t>הראל הנפקות אגח ד</t>
  </si>
  <si>
    <t>1119213</t>
  </si>
  <si>
    <t>הראל הנפקות אגח ה</t>
  </si>
  <si>
    <t>1119221</t>
  </si>
  <si>
    <t>הראל הנפקות ז</t>
  </si>
  <si>
    <t>1126077</t>
  </si>
  <si>
    <t>ירושלים הנפקות אגח ט</t>
  </si>
  <si>
    <t>1127422</t>
  </si>
  <si>
    <t>520025636</t>
  </si>
  <si>
    <t>ישרס אגח טו</t>
  </si>
  <si>
    <t>6130207</t>
  </si>
  <si>
    <t>520017807</t>
  </si>
  <si>
    <t>ישרס אגח טז</t>
  </si>
  <si>
    <t>6130223</t>
  </si>
  <si>
    <t>ישרס אגח יג</t>
  </si>
  <si>
    <t>6130181</t>
  </si>
  <si>
    <t>כלל ביט מימון אגח ג</t>
  </si>
  <si>
    <t>1120120</t>
  </si>
  <si>
    <t>כללביט אגח ט</t>
  </si>
  <si>
    <t>1136050</t>
  </si>
  <si>
    <t>מבני תעשיה אגח יח</t>
  </si>
  <si>
    <t>2260479</t>
  </si>
  <si>
    <t>520024126</t>
  </si>
  <si>
    <t>מגה אור אגח ח</t>
  </si>
  <si>
    <t>1147602</t>
  </si>
  <si>
    <t>513257873</t>
  </si>
  <si>
    <t>מזרחי 48 COCO</t>
  </si>
  <si>
    <t>2310266</t>
  </si>
  <si>
    <t>מזרחי COCO 47</t>
  </si>
  <si>
    <t>2310233</t>
  </si>
  <si>
    <t>מזרחי הנפקות Coco 50</t>
  </si>
  <si>
    <t>2310290</t>
  </si>
  <si>
    <t>מליסרון אגח ו</t>
  </si>
  <si>
    <t>3230125</t>
  </si>
  <si>
    <t>מליסרון אגח יג</t>
  </si>
  <si>
    <t>3230224</t>
  </si>
  <si>
    <t>מליסרון אגח יז</t>
  </si>
  <si>
    <t>3230273</t>
  </si>
  <si>
    <t>מנורה הון</t>
  </si>
  <si>
    <t>1103670</t>
  </si>
  <si>
    <t>סלע קפיטל נדלן אגח ג</t>
  </si>
  <si>
    <t>1138973</t>
  </si>
  <si>
    <t>513992529</t>
  </si>
  <si>
    <t>סלע קפיטל נדלן ב</t>
  </si>
  <si>
    <t>1132927</t>
  </si>
  <si>
    <t>פועלים הנפקות יח COCO</t>
  </si>
  <si>
    <t>1940600</t>
  </si>
  <si>
    <t>פועלים הנפקות סדרה יט COCO</t>
  </si>
  <si>
    <t>1940626</t>
  </si>
  <si>
    <t>פז נפט סדרה ו*</t>
  </si>
  <si>
    <t>1139542</t>
  </si>
  <si>
    <t>510216054</t>
  </si>
  <si>
    <t>אנרגיה</t>
  </si>
  <si>
    <t>פז נפט סדרה ז*</t>
  </si>
  <si>
    <t>1142595</t>
  </si>
  <si>
    <t>פניקס הון אגח ב</t>
  </si>
  <si>
    <t>1120799</t>
  </si>
  <si>
    <t>520017450</t>
  </si>
  <si>
    <t>פניקס הון אגח ה</t>
  </si>
  <si>
    <t>1135417</t>
  </si>
  <si>
    <t>שלמה אחזקות אגח טז</t>
  </si>
  <si>
    <t>1410281</t>
  </si>
  <si>
    <t>520034372</t>
  </si>
  <si>
    <t>שלמה אחזקות אגח יח</t>
  </si>
  <si>
    <t>1410307</t>
  </si>
  <si>
    <t>אגוד הנפקות  יט*</t>
  </si>
  <si>
    <t>1124080</t>
  </si>
  <si>
    <t>520018649</t>
  </si>
  <si>
    <t>A+.IL</t>
  </si>
  <si>
    <t>אלדן אגח ה</t>
  </si>
  <si>
    <t>1155357</t>
  </si>
  <si>
    <t>510454333</t>
  </si>
  <si>
    <t>אלדן סדרה ד</t>
  </si>
  <si>
    <t>1140821</t>
  </si>
  <si>
    <t>גירון אגח 6</t>
  </si>
  <si>
    <t>1139849</t>
  </si>
  <si>
    <t>520044520</t>
  </si>
  <si>
    <t>גירון אגח ז</t>
  </si>
  <si>
    <t>1142629</t>
  </si>
  <si>
    <t>דרבן.ק4</t>
  </si>
  <si>
    <t>4110094</t>
  </si>
  <si>
    <t>520038902</t>
  </si>
  <si>
    <t>כלכלית ירושלים אגח טו</t>
  </si>
  <si>
    <t>1980416</t>
  </si>
  <si>
    <t>520017070</t>
  </si>
  <si>
    <t>כלכלית ירושלים אגח יב</t>
  </si>
  <si>
    <t>1980358</t>
  </si>
  <si>
    <t>כלכלית ירושלים אגח יד</t>
  </si>
  <si>
    <t>1980390</t>
  </si>
  <si>
    <t>מבני תעש אגח כ</t>
  </si>
  <si>
    <t>2260495</t>
  </si>
  <si>
    <t>מבני תעשיה אגח יז</t>
  </si>
  <si>
    <t>2260446</t>
  </si>
  <si>
    <t>מזרחי טפחות שטר הון 1</t>
  </si>
  <si>
    <t>6950083</t>
  </si>
  <si>
    <t>נכסים ובנין 6</t>
  </si>
  <si>
    <t>6990188</t>
  </si>
  <si>
    <t>520025438</t>
  </si>
  <si>
    <t>סלקום אגח ו</t>
  </si>
  <si>
    <t>1125996</t>
  </si>
  <si>
    <t>511930125</t>
  </si>
  <si>
    <t>סלקום אגח ח</t>
  </si>
  <si>
    <t>1132828</t>
  </si>
  <si>
    <t>רבוע נדלן 4</t>
  </si>
  <si>
    <t>1119999</t>
  </si>
  <si>
    <t>513765859</t>
  </si>
  <si>
    <t>רבוע נדלן אגח ה</t>
  </si>
  <si>
    <t>1130467</t>
  </si>
  <si>
    <t>ריבוע נדלן ז</t>
  </si>
  <si>
    <t>1140615</t>
  </si>
  <si>
    <t>אגוד הנפקות שה נד 1*</t>
  </si>
  <si>
    <t>1115278</t>
  </si>
  <si>
    <t>A.IL</t>
  </si>
  <si>
    <t>אזורים סדרה 9*</t>
  </si>
  <si>
    <t>7150337</t>
  </si>
  <si>
    <t>520025990</t>
  </si>
  <si>
    <t>בנייה</t>
  </si>
  <si>
    <t>אשדר אגח א</t>
  </si>
  <si>
    <t>1104330</t>
  </si>
  <si>
    <t>510609761</t>
  </si>
  <si>
    <t>אשטרום נכ אג7</t>
  </si>
  <si>
    <t>2510139</t>
  </si>
  <si>
    <t>520036617</t>
  </si>
  <si>
    <t>בזן.ק1</t>
  </si>
  <si>
    <t>2590255</t>
  </si>
  <si>
    <t>520036658</t>
  </si>
  <si>
    <t>דיסקונט שטר הון 1</t>
  </si>
  <si>
    <t>6910095</t>
  </si>
  <si>
    <t>ירושלים הנפקות נדחה אגח י</t>
  </si>
  <si>
    <t>1127414</t>
  </si>
  <si>
    <t>ישפרו אגח סד ב</t>
  </si>
  <si>
    <t>7430069</t>
  </si>
  <si>
    <t>520029208</t>
  </si>
  <si>
    <t>מגה אור אגח ו</t>
  </si>
  <si>
    <t>1138668</t>
  </si>
  <si>
    <t>מגה אור אגח ז</t>
  </si>
  <si>
    <t>1141696</t>
  </si>
  <si>
    <t>שיכון ובינוי 6</t>
  </si>
  <si>
    <t>1129733</t>
  </si>
  <si>
    <t>520036104</t>
  </si>
  <si>
    <t>אדגר אגח ט</t>
  </si>
  <si>
    <t>1820190</t>
  </si>
  <si>
    <t>520035171</t>
  </si>
  <si>
    <t>A-.IL</t>
  </si>
  <si>
    <t>אדגר.ק7</t>
  </si>
  <si>
    <t>1820158</t>
  </si>
  <si>
    <t>אפריקה נכסים 6</t>
  </si>
  <si>
    <t>1129550</t>
  </si>
  <si>
    <t>510560188</t>
  </si>
  <si>
    <t>דה לסר אגח 3</t>
  </si>
  <si>
    <t>1127299</t>
  </si>
  <si>
    <t>1427976</t>
  </si>
  <si>
    <t>דה לסר אגח ד</t>
  </si>
  <si>
    <t>1132059</t>
  </si>
  <si>
    <t>הכשרת היישוב 17</t>
  </si>
  <si>
    <t>6120182</t>
  </si>
  <si>
    <t>514423474</t>
  </si>
  <si>
    <t>BBB+.IL</t>
  </si>
  <si>
    <t>קרדן אןוי אגח ב</t>
  </si>
  <si>
    <t>1113034</t>
  </si>
  <si>
    <t>NV1239114</t>
  </si>
  <si>
    <t>השקעה ואחזקות</t>
  </si>
  <si>
    <t>D.IL</t>
  </si>
  <si>
    <t>מזרחי הנפקות 40</t>
  </si>
  <si>
    <t>2310167</t>
  </si>
  <si>
    <t>מזרחי הנפקות 41</t>
  </si>
  <si>
    <t>2310175</t>
  </si>
  <si>
    <t>עמידר אגח א</t>
  </si>
  <si>
    <t>1143585</t>
  </si>
  <si>
    <t>520017393</t>
  </si>
  <si>
    <t>אלביט א</t>
  </si>
  <si>
    <t>1119635</t>
  </si>
  <si>
    <t>520043027</t>
  </si>
  <si>
    <t>ביטחוניות</t>
  </si>
  <si>
    <t>בינלאומי סדרה ח</t>
  </si>
  <si>
    <t>1134212</t>
  </si>
  <si>
    <t>דיסקונט מנפיקים אגח יג</t>
  </si>
  <si>
    <t>7480155</t>
  </si>
  <si>
    <t>דיסקונט מנפיקים אגח יד</t>
  </si>
  <si>
    <t>7480163</t>
  </si>
  <si>
    <t>מרכנתיל אגח ב</t>
  </si>
  <si>
    <t>1138205</t>
  </si>
  <si>
    <t>513686154</t>
  </si>
  <si>
    <t>נמלי ישראל אגח ג</t>
  </si>
  <si>
    <t>1145580</t>
  </si>
  <si>
    <t>פועלים הנפקות התח אגח יא</t>
  </si>
  <si>
    <t>1940410</t>
  </si>
  <si>
    <t>שטראוס אגח ה</t>
  </si>
  <si>
    <t>7460389</t>
  </si>
  <si>
    <t>520003781</t>
  </si>
  <si>
    <t>מזון</t>
  </si>
  <si>
    <t>אמות אגח ה</t>
  </si>
  <si>
    <t>1138114</t>
  </si>
  <si>
    <t>בזק סדרה ז</t>
  </si>
  <si>
    <t>2300150</t>
  </si>
  <si>
    <t>בזק סדרה ט</t>
  </si>
  <si>
    <t>2300176</t>
  </si>
  <si>
    <t>בנק לאומי שה סדרה 201</t>
  </si>
  <si>
    <t>6040158</t>
  </si>
  <si>
    <t>גב ים ח*</t>
  </si>
  <si>
    <t>7590151</t>
  </si>
  <si>
    <t>דה זראסאי ד</t>
  </si>
  <si>
    <t>1147560</t>
  </si>
  <si>
    <t>1744984</t>
  </si>
  <si>
    <t>דיסקונט התחייבות יא</t>
  </si>
  <si>
    <t>6910137</t>
  </si>
  <si>
    <t>דקסיה ישראל הנפקות אגח יא</t>
  </si>
  <si>
    <t>1134154</t>
  </si>
  <si>
    <t>חשמל אגח 26</t>
  </si>
  <si>
    <t>6000202</t>
  </si>
  <si>
    <t>חשמל אגח 28</t>
  </si>
  <si>
    <t>6000228</t>
  </si>
  <si>
    <t>ישראכרט א</t>
  </si>
  <si>
    <t>1157536</t>
  </si>
  <si>
    <t>510706153</t>
  </si>
  <si>
    <t>כיל ה</t>
  </si>
  <si>
    <t>2810299</t>
  </si>
  <si>
    <t>520027830</t>
  </si>
  <si>
    <t>לאומי כ.התחייבות 400  COCO</t>
  </si>
  <si>
    <t>6040331</t>
  </si>
  <si>
    <t>לאומי מימון שטר הון סדרה 301</t>
  </si>
  <si>
    <t>6040265</t>
  </si>
  <si>
    <t>סילברסטין אגח א*</t>
  </si>
  <si>
    <t>1145598</t>
  </si>
  <si>
    <t>1970336</t>
  </si>
  <si>
    <t>פניקס הון אגח ד</t>
  </si>
  <si>
    <t>1133529</t>
  </si>
  <si>
    <t>שופרסל אגח ה*</t>
  </si>
  <si>
    <t>7770209</t>
  </si>
  <si>
    <t>520022732</t>
  </si>
  <si>
    <t>תעשיה אוירית אגח ג</t>
  </si>
  <si>
    <t>1127547</t>
  </si>
  <si>
    <t>520027194</t>
  </si>
  <si>
    <t>תעשיה אוירית אגח ד</t>
  </si>
  <si>
    <t>1133131</t>
  </si>
  <si>
    <t>אלקטרה אגח ה*</t>
  </si>
  <si>
    <t>7390222</t>
  </si>
  <si>
    <t>520028911</t>
  </si>
  <si>
    <t>ביג אג"ח סדרה ו</t>
  </si>
  <si>
    <t>1132521</t>
  </si>
  <si>
    <t>דה זראסאי אגח ג</t>
  </si>
  <si>
    <t>1137975</t>
  </si>
  <si>
    <t>הראל הנפקות אגח טו</t>
  </si>
  <si>
    <t>1143130</t>
  </si>
  <si>
    <t>הראל הנפקות אגח יד</t>
  </si>
  <si>
    <t>1143122</t>
  </si>
  <si>
    <t>הראל הנפקות טז</t>
  </si>
  <si>
    <t>1157601</t>
  </si>
  <si>
    <t>הראל הנפקות יב</t>
  </si>
  <si>
    <t>1138163</t>
  </si>
  <si>
    <t>הראל הנפקות יג</t>
  </si>
  <si>
    <t>1138171</t>
  </si>
  <si>
    <t>וורטון אגח א</t>
  </si>
  <si>
    <t>1140169</t>
  </si>
  <si>
    <t>1866231</t>
  </si>
  <si>
    <t>ישרס אגח יד</t>
  </si>
  <si>
    <t>6130199</t>
  </si>
  <si>
    <t>כללביט אגח י</t>
  </si>
  <si>
    <t>1136068</t>
  </si>
  <si>
    <t>מנורה הון הת 4</t>
  </si>
  <si>
    <t>1135920</t>
  </si>
  <si>
    <t>פז נפט ד*</t>
  </si>
  <si>
    <t>1132505</t>
  </si>
  <si>
    <t>פז נפט ה*</t>
  </si>
  <si>
    <t>1139534</t>
  </si>
  <si>
    <t>פניקס הון אגח ח</t>
  </si>
  <si>
    <t>1139815</t>
  </si>
  <si>
    <t>פניקס הון אגח ט</t>
  </si>
  <si>
    <t>1155522</t>
  </si>
  <si>
    <t>קרסו אגח א</t>
  </si>
  <si>
    <t>1136464</t>
  </si>
  <si>
    <t>514065283</t>
  </si>
  <si>
    <t>קרסו אגח ג</t>
  </si>
  <si>
    <t>1141829</t>
  </si>
  <si>
    <t>אלדן סדרה א</t>
  </si>
  <si>
    <t>1134840</t>
  </si>
  <si>
    <t>אלדן סדרה ב</t>
  </si>
  <si>
    <t>1138254</t>
  </si>
  <si>
    <t>אלדן סדרה ג</t>
  </si>
  <si>
    <t>1140813</t>
  </si>
  <si>
    <t>אלקטרה אגח ד*</t>
  </si>
  <si>
    <t>7390149</t>
  </si>
  <si>
    <t>דיסקונט התח יב  COCO</t>
  </si>
  <si>
    <t>6910160</t>
  </si>
  <si>
    <t>טמפו משק  אגח א</t>
  </si>
  <si>
    <t>1118306</t>
  </si>
  <si>
    <t>520032848</t>
  </si>
  <si>
    <t>יוניברסל אגח ב</t>
  </si>
  <si>
    <t>1141647</t>
  </si>
  <si>
    <t>511809071</t>
  </si>
  <si>
    <t>כתב התחייבות נדחה סד יח אגוד*</t>
  </si>
  <si>
    <t>1121854</t>
  </si>
  <si>
    <t>לייטסטון אגח א</t>
  </si>
  <si>
    <t>1133891</t>
  </si>
  <si>
    <t>1838682</t>
  </si>
  <si>
    <t>מבני תעשייה אגח טו</t>
  </si>
  <si>
    <t>2260420</t>
  </si>
  <si>
    <t>מבני תעשייה אגח טז</t>
  </si>
  <si>
    <t>2260438</t>
  </si>
  <si>
    <t>מגה אור אגח ה</t>
  </si>
  <si>
    <t>1132687</t>
  </si>
  <si>
    <t>ממן אגח ב</t>
  </si>
  <si>
    <t>2380046</t>
  </si>
  <si>
    <t>520036435</t>
  </si>
  <si>
    <t>מנורה הון הת 5</t>
  </si>
  <si>
    <t>1143411</t>
  </si>
  <si>
    <t>נכסים ובנין 7</t>
  </si>
  <si>
    <t>6990196</t>
  </si>
  <si>
    <t>סלקום אגח ט</t>
  </si>
  <si>
    <t>1132836</t>
  </si>
  <si>
    <t>סלקום אגח יב</t>
  </si>
  <si>
    <t>1143080</t>
  </si>
  <si>
    <t>סלקום יא</t>
  </si>
  <si>
    <t>1139252</t>
  </si>
  <si>
    <t>ספנסר ג</t>
  </si>
  <si>
    <t>1147495</t>
  </si>
  <si>
    <t>1838863</t>
  </si>
  <si>
    <t>פרטנר     ד</t>
  </si>
  <si>
    <t>1118835</t>
  </si>
  <si>
    <t>520044314</t>
  </si>
  <si>
    <t>פרטנר ו</t>
  </si>
  <si>
    <t>1141415</t>
  </si>
  <si>
    <t>קרסו אגח ב</t>
  </si>
  <si>
    <t>1139591</t>
  </si>
  <si>
    <t>רילייטד אגח א</t>
  </si>
  <si>
    <t>1134923</t>
  </si>
  <si>
    <t>1849766</t>
  </si>
  <si>
    <t>שפיר אגח ב*</t>
  </si>
  <si>
    <t>1141951</t>
  </si>
  <si>
    <t>514892801</t>
  </si>
  <si>
    <t>מתכת ומוצרי בניה</t>
  </si>
  <si>
    <t>שפיר הנדסה אגח א*</t>
  </si>
  <si>
    <t>1136134</t>
  </si>
  <si>
    <t>אגוד הנפקות שה נד 2*</t>
  </si>
  <si>
    <t>1115286</t>
  </si>
  <si>
    <t>אזורים סדרה 11*</t>
  </si>
  <si>
    <t>7150352</t>
  </si>
  <si>
    <t>איי די איי הנפקות 5</t>
  </si>
  <si>
    <t>1155878</t>
  </si>
  <si>
    <t>513910703</t>
  </si>
  <si>
    <t>בזן 4</t>
  </si>
  <si>
    <t>2590362</t>
  </si>
  <si>
    <t>בזן אגח ה</t>
  </si>
  <si>
    <t>2590388</t>
  </si>
  <si>
    <t>או.פי.סי אגח א*</t>
  </si>
  <si>
    <t>1141589</t>
  </si>
  <si>
    <t>514401702</t>
  </si>
  <si>
    <t>אול יר אגח 3</t>
  </si>
  <si>
    <t>1140136</t>
  </si>
  <si>
    <t>1841580</t>
  </si>
  <si>
    <t>אול יר אגח ה</t>
  </si>
  <si>
    <t>1143304</t>
  </si>
  <si>
    <t>אלבר 14</t>
  </si>
  <si>
    <t>1132562</t>
  </si>
  <si>
    <t>512025891</t>
  </si>
  <si>
    <t>דלשה קפיטל אגח ב</t>
  </si>
  <si>
    <t>1137314</t>
  </si>
  <si>
    <t>1888119</t>
  </si>
  <si>
    <t>טן דלק ג</t>
  </si>
  <si>
    <t>1131457</t>
  </si>
  <si>
    <t>511540809</t>
  </si>
  <si>
    <t>ישראמקו א*</t>
  </si>
  <si>
    <t>2320174</t>
  </si>
  <si>
    <t>550010003</t>
  </si>
  <si>
    <t>חיפוש נפט וגז</t>
  </si>
  <si>
    <t>תמר פטרוליום אגח א*</t>
  </si>
  <si>
    <t>1141332</t>
  </si>
  <si>
    <t>515334662</t>
  </si>
  <si>
    <t>תמר פטרוליום אגח ב*</t>
  </si>
  <si>
    <t>1143593</t>
  </si>
  <si>
    <t>בזן אגח ו</t>
  </si>
  <si>
    <t>2590396</t>
  </si>
  <si>
    <t>DELEK &amp; AVNER TAMAR 5.082 2023</t>
  </si>
  <si>
    <t>IL0011321747</t>
  </si>
  <si>
    <t>בלומברג</t>
  </si>
  <si>
    <t>514914001</t>
  </si>
  <si>
    <t>ENERGY</t>
  </si>
  <si>
    <t>BBB-</t>
  </si>
  <si>
    <t>S&amp;P</t>
  </si>
  <si>
    <t>DELEK &amp; AVNER TAMAR 5.412 2025</t>
  </si>
  <si>
    <t>IL0011321820</t>
  </si>
  <si>
    <t>ISRAEL CHEMICALS 6.375 31/05/38</t>
  </si>
  <si>
    <t>IL0028103310</t>
  </si>
  <si>
    <t>FITCH</t>
  </si>
  <si>
    <t>BMETR 4.75 02/24</t>
  </si>
  <si>
    <t>USP37466AJ19</t>
  </si>
  <si>
    <t>Transportation</t>
  </si>
  <si>
    <t>A</t>
  </si>
  <si>
    <t>BIDU 3.875 09/23</t>
  </si>
  <si>
    <t>US056752AK40</t>
  </si>
  <si>
    <t>Software &amp; Services</t>
  </si>
  <si>
    <t>A-</t>
  </si>
  <si>
    <t>Moodys</t>
  </si>
  <si>
    <t>BIDU 4.375 05/24</t>
  </si>
  <si>
    <t>US056752AM06</t>
  </si>
  <si>
    <t>SRENVX 4.5 24/44</t>
  </si>
  <si>
    <t>XS1108784510</t>
  </si>
  <si>
    <t>Insurance</t>
  </si>
  <si>
    <t>ZURNVX 5.125 06/48</t>
  </si>
  <si>
    <t>XS1795323952</t>
  </si>
  <si>
    <t>BHP BILLITON 6.75 10/25</t>
  </si>
  <si>
    <t>USQ12441AB91</t>
  </si>
  <si>
    <t>BBB+</t>
  </si>
  <si>
    <t>ENI SPA 4.75 09/2028</t>
  </si>
  <si>
    <t>US26874RAE80</t>
  </si>
  <si>
    <t>UTILITIES</t>
  </si>
  <si>
    <t>HYUCAP 3.75 03/23</t>
  </si>
  <si>
    <t>USY3815NBA82</t>
  </si>
  <si>
    <t>Automobiles &amp; Components</t>
  </si>
  <si>
    <t>ABIBB 5.55 01/49</t>
  </si>
  <si>
    <t>US03523TBV98</t>
  </si>
  <si>
    <t>Food &amp; Beverage &amp; Tobacco</t>
  </si>
  <si>
    <t>BBB</t>
  </si>
  <si>
    <t>ABNANV 4.4 03/28 03/23</t>
  </si>
  <si>
    <t>XS1586330604</t>
  </si>
  <si>
    <t>Banks</t>
  </si>
  <si>
    <t>AIR LEASE 3.625 12/2027</t>
  </si>
  <si>
    <t>US00912XAY04</t>
  </si>
  <si>
    <t>Capital Goods</t>
  </si>
  <si>
    <t>AIR LEASE 4.625 07/28 10/28</t>
  </si>
  <si>
    <t>US00912XBF06</t>
  </si>
  <si>
    <t>AL 3.75 06/26</t>
  </si>
  <si>
    <t>US00914AAB89</t>
  </si>
  <si>
    <t>AT&amp;T 3.9 11/03/2024</t>
  </si>
  <si>
    <t>US00206RCE09</t>
  </si>
  <si>
    <t>TELECOMMUNICATION SERVICES</t>
  </si>
  <si>
    <t>CBAAU 3.375 10/26 10/21</t>
  </si>
  <si>
    <t>XS1506401568</t>
  </si>
  <si>
    <t>CREDIT SUISSE 6.5 08/23</t>
  </si>
  <si>
    <t>XS0957135212</t>
  </si>
  <si>
    <t>ENELIM 4.25 09/23</t>
  </si>
  <si>
    <t>USN30707AJ75</t>
  </si>
  <si>
    <t>Diversified Financial Services</t>
  </si>
  <si>
    <t>ENELIM 4.625 25</t>
  </si>
  <si>
    <t>US29278GAJ76</t>
  </si>
  <si>
    <t>ENGIFP 3.25 PERP</t>
  </si>
  <si>
    <t>FR0013398229</t>
  </si>
  <si>
    <t>HEWLETT PACKARD 4.9 15/10/2025</t>
  </si>
  <si>
    <t>US42824CAW91</t>
  </si>
  <si>
    <t>Technology Hardware &amp; Equipment</t>
  </si>
  <si>
    <t>PRU 4.5 PRUDENTIAL 09/47</t>
  </si>
  <si>
    <t>US744320AW24</t>
  </si>
  <si>
    <t>SPRNTS 3.36 21</t>
  </si>
  <si>
    <t>US85208NAA81</t>
  </si>
  <si>
    <t>SRENVX 5.75 08/15/50 08/25</t>
  </si>
  <si>
    <t>XS1261170515</t>
  </si>
  <si>
    <t>T 4.1 02/28</t>
  </si>
  <si>
    <t>US00206RGL06</t>
  </si>
  <si>
    <t>ACAFP 7.875 01/29/49</t>
  </si>
  <si>
    <t>USF22797RT78</t>
  </si>
  <si>
    <t>AER 4.875 01/24</t>
  </si>
  <si>
    <t>US00774MAK18</t>
  </si>
  <si>
    <t>Commercial &amp; Professional Sevi</t>
  </si>
  <si>
    <t>AERCAP IRELAND 4.45 04/26</t>
  </si>
  <si>
    <t>US00774MAL90</t>
  </si>
  <si>
    <t>ASHTEAD CAPITAL 5.25 08/26 08/24</t>
  </si>
  <si>
    <t>US045054AH68</t>
  </si>
  <si>
    <t>Other</t>
  </si>
  <si>
    <t>ASHTEAD CAPITAL 5.62 10/24 10/22</t>
  </si>
  <si>
    <t>US045054AC71</t>
  </si>
  <si>
    <t>AVGO 4.75 04/29</t>
  </si>
  <si>
    <t>US11135FAB76</t>
  </si>
  <si>
    <t>Semiconductors &amp; Semiconductor</t>
  </si>
  <si>
    <t>CAG 4.3 05/24</t>
  </si>
  <si>
    <t>US205887CA82</t>
  </si>
  <si>
    <t>DELL 5.3 01/29</t>
  </si>
  <si>
    <t>US24703DBA81</t>
  </si>
  <si>
    <t>DISCA 2.95 03/23</t>
  </si>
  <si>
    <t>US25470DAQ25</t>
  </si>
  <si>
    <t>Media</t>
  </si>
  <si>
    <t>ECOPETROL 5.875 09/23</t>
  </si>
  <si>
    <t>US279158AC30</t>
  </si>
  <si>
    <t>ETP 5.25 04/29</t>
  </si>
  <si>
    <t>US29278NAG88</t>
  </si>
  <si>
    <t>FIBRBZ 5.5 01/27</t>
  </si>
  <si>
    <t>US31572UAF30</t>
  </si>
  <si>
    <t>MATERIALS</t>
  </si>
  <si>
    <t>FORD 5.596 01/22</t>
  </si>
  <si>
    <t>US345397ZM88</t>
  </si>
  <si>
    <t>GM 5.25 03/26</t>
  </si>
  <si>
    <t>US37045XBG07</t>
  </si>
  <si>
    <t>LEAR 5.25 01/25</t>
  </si>
  <si>
    <t>US521865AX34</t>
  </si>
  <si>
    <t>MACQUARIE BANK 4.875 06/2025</t>
  </si>
  <si>
    <t>US55608YAB11</t>
  </si>
  <si>
    <t>MYL 3.95 06/26 03/26</t>
  </si>
  <si>
    <t>US62854AAN46</t>
  </si>
  <si>
    <t>Pharmaceuticals&amp; Biotechnology</t>
  </si>
  <si>
    <t>NXP SEMICON 4.3 06/29</t>
  </si>
  <si>
    <t>US62954HAB42</t>
  </si>
  <si>
    <t>NXP SEMICON 5.55 12/28 09/28</t>
  </si>
  <si>
    <t>US62947QAY44</t>
  </si>
  <si>
    <t>NXPI 4.875 03/24</t>
  </si>
  <si>
    <t>US62947QAZ19</t>
  </si>
  <si>
    <t>ORAFP 5.25 24/49</t>
  </si>
  <si>
    <t>XS1028599287</t>
  </si>
  <si>
    <t>ORAFP 5.75 23/49</t>
  </si>
  <si>
    <t>XS1115502988</t>
  </si>
  <si>
    <t>SSE SSELN 4.75 9/77 06/22</t>
  </si>
  <si>
    <t>XS1572343744</t>
  </si>
  <si>
    <t>STANDARD CHARTERED 4.3 02/27</t>
  </si>
  <si>
    <t>XS1480699641</t>
  </si>
  <si>
    <t>SVENSKA HANDELSB 6.25  PERP 01/24</t>
  </si>
  <si>
    <t>XS1952091202</t>
  </si>
  <si>
    <t>TRPCN 5.3 03/77</t>
  </si>
  <si>
    <t>US89356BAC28</t>
  </si>
  <si>
    <t>TRPCN 5.875 08/76</t>
  </si>
  <si>
    <t>US89356BAB45</t>
  </si>
  <si>
    <t>VOD 7 04/79</t>
  </si>
  <si>
    <t>US92857WBQ24</t>
  </si>
  <si>
    <t>VW 4.625 PERP 06/28</t>
  </si>
  <si>
    <t>XS1799939027</t>
  </si>
  <si>
    <t>AEGON 5.625 PERP</t>
  </si>
  <si>
    <t>XS1886478806</t>
  </si>
  <si>
    <t>BB+</t>
  </si>
  <si>
    <t>BNP PARIBAS 7 PERP 08/28</t>
  </si>
  <si>
    <t>USF1R15XK854</t>
  </si>
  <si>
    <t>CONTINENTAL RES 5 09/22 03/17</t>
  </si>
  <si>
    <t>US212015AH47</t>
  </si>
  <si>
    <t>CTXS 4.5 12/27</t>
  </si>
  <si>
    <t>US177376AE06</t>
  </si>
  <si>
    <t>ENBCN 5.5 07/77</t>
  </si>
  <si>
    <t>US29250NAS45</t>
  </si>
  <si>
    <t>ENBCN 6 01/27 01/77</t>
  </si>
  <si>
    <t>US29250NAN57</t>
  </si>
  <si>
    <t>FIBRBZ 5.25</t>
  </si>
  <si>
    <t>US31572UAE64</t>
  </si>
  <si>
    <t>HILTON DOMESTIC OPER 4.875 01/30</t>
  </si>
  <si>
    <t>US432833AE10</t>
  </si>
  <si>
    <t>Hotels Restaurants &amp; Leisure</t>
  </si>
  <si>
    <t>HOLCIM FIN 3 07/24</t>
  </si>
  <si>
    <t>XS1713466495</t>
  </si>
  <si>
    <t>LENNAR 4.125 01/22 10/21</t>
  </si>
  <si>
    <t>US526057BY96</t>
  </si>
  <si>
    <t>Consumer Durables &amp; Apparel</t>
  </si>
  <si>
    <t>NOKIA 4.375 06/27</t>
  </si>
  <si>
    <t>US654902AE56</t>
  </si>
  <si>
    <t>PEMEX 3.75 02/24</t>
  </si>
  <si>
    <t>XS1568874983</t>
  </si>
  <si>
    <t>PEMEX 4.875 01/22</t>
  </si>
  <si>
    <t>US71654QBB77</t>
  </si>
  <si>
    <t>REPSM 4.5 03/75</t>
  </si>
  <si>
    <t>XS1207058733</t>
  </si>
  <si>
    <t>SOLVAY 4.25 04/03/2024</t>
  </si>
  <si>
    <t>BE6309987400</t>
  </si>
  <si>
    <t>VALE 3.75 01/23</t>
  </si>
  <si>
    <t>XS0802953165</t>
  </si>
  <si>
    <t>VODAFONE 6.25 10/78 10/24</t>
  </si>
  <si>
    <t>XS1888180640</t>
  </si>
  <si>
    <t>ACCOR 4.375 PERP</t>
  </si>
  <si>
    <t>FR0013399177</t>
  </si>
  <si>
    <t>BB</t>
  </si>
  <si>
    <t>CHCOCH 7 6/30/24</t>
  </si>
  <si>
    <t>US16412XAD75</t>
  </si>
  <si>
    <t>CHENIERE CORPUS 5.125 06/27</t>
  </si>
  <si>
    <t>US16412XAG07</t>
  </si>
  <si>
    <t>EDF 6 PREP 01/26</t>
  </si>
  <si>
    <t>FR0011401728</t>
  </si>
  <si>
    <t>Electricite De Franc 5 01/26</t>
  </si>
  <si>
    <t>FR0011697028</t>
  </si>
  <si>
    <t>EQIX 5.375 04/23</t>
  </si>
  <si>
    <t>US29444UAM80</t>
  </si>
  <si>
    <t>Real Estate</t>
  </si>
  <si>
    <t>SYNNVX 5.182 04/28 REGS</t>
  </si>
  <si>
    <t>USN84413CG11</t>
  </si>
  <si>
    <t>UBS 5 PERP 01/23</t>
  </si>
  <si>
    <t>CH0400441280</t>
  </si>
  <si>
    <t>UBS 7 PERP</t>
  </si>
  <si>
    <t>USH4209UAT37</t>
  </si>
  <si>
    <t>VERISIGN 4.625 05/23 05/18</t>
  </si>
  <si>
    <t>US92343EAF97</t>
  </si>
  <si>
    <t>ALLISON TRANSM 5 10/24 10/21</t>
  </si>
  <si>
    <t>US019736AD97</t>
  </si>
  <si>
    <t>BB-</t>
  </si>
  <si>
    <t>CS 7.25 09/25</t>
  </si>
  <si>
    <t>USH3698DBZ62</t>
  </si>
  <si>
    <t>CS 7.5 PERP</t>
  </si>
  <si>
    <t>USH3698DBW32</t>
  </si>
  <si>
    <t>HCA 5.875 02/29</t>
  </si>
  <si>
    <t>US404119BW86</t>
  </si>
  <si>
    <t>HEALTH CARE</t>
  </si>
  <si>
    <t>IRM 4.875 09/27</t>
  </si>
  <si>
    <t>US46284VAC54</t>
  </si>
  <si>
    <t>IRM 5.25 03/28</t>
  </si>
  <si>
    <t>US46284VAE11</t>
  </si>
  <si>
    <t>LLOYDS 7.5 09/25 PERP</t>
  </si>
  <si>
    <t>US539439AU36</t>
  </si>
  <si>
    <t>MGM 5.5 04/27</t>
  </si>
  <si>
    <t>US552953CF65</t>
  </si>
  <si>
    <t>NGLS 6.5 07/27</t>
  </si>
  <si>
    <t>US87612BBK70</t>
  </si>
  <si>
    <t>NGLS 6.875 01/29</t>
  </si>
  <si>
    <t>US87612BBM37</t>
  </si>
  <si>
    <t>SIRIUS 4.625 07/24</t>
  </si>
  <si>
    <t>US82967NBE76</t>
  </si>
  <si>
    <t>SIRIUS 6 07/24 07/19</t>
  </si>
  <si>
    <t>US82967NAS71</t>
  </si>
  <si>
    <t>SIRIUS XM 4.625 05/23 05/18</t>
  </si>
  <si>
    <t>US82967NAL29</t>
  </si>
  <si>
    <t>UNITED CONT 4.875 01/25</t>
  </si>
  <si>
    <t>US910047AK50</t>
  </si>
  <si>
    <t>AMERICAN AIRLINES 5 06/22</t>
  </si>
  <si>
    <t>US02376RAC60</t>
  </si>
  <si>
    <t>B+</t>
  </si>
  <si>
    <t>BACR 8 PERP</t>
  </si>
  <si>
    <t>US06738EBG98</t>
  </si>
  <si>
    <t>BARCLAYS 7.75 PERP 15/09/2023</t>
  </si>
  <si>
    <t>US06738EBA29</t>
  </si>
  <si>
    <t>RBS 8 PERP 8 08/25</t>
  </si>
  <si>
    <t>US780099CK11</t>
  </si>
  <si>
    <t>TRANSOCEAN 7.75 10/24 10/20</t>
  </si>
  <si>
    <t>US893828AA14</t>
  </si>
  <si>
    <t>MERCK 2.875 06/29 06/79</t>
  </si>
  <si>
    <t>XS2011260705</t>
  </si>
  <si>
    <t>NR</t>
  </si>
  <si>
    <t>סה"כ תל אביב 35</t>
  </si>
  <si>
    <t>אורמת טכנולוגיות*</t>
  </si>
  <si>
    <t>1134402</t>
  </si>
  <si>
    <t>520036716</t>
  </si>
  <si>
    <t>איי.אפ.אפ</t>
  </si>
  <si>
    <t>1155019</t>
  </si>
  <si>
    <t>איירפורט סיטי</t>
  </si>
  <si>
    <t>1095835</t>
  </si>
  <si>
    <t>אלביט מערכות</t>
  </si>
  <si>
    <t>1081124</t>
  </si>
  <si>
    <t>אמות</t>
  </si>
  <si>
    <t>1097278</t>
  </si>
  <si>
    <t>אנרגיאן נפט וגז</t>
  </si>
  <si>
    <t>1155290</t>
  </si>
  <si>
    <t>10758801</t>
  </si>
  <si>
    <t>בזק</t>
  </si>
  <si>
    <t>230011</t>
  </si>
  <si>
    <t>בינלאומי 5</t>
  </si>
  <si>
    <t>593038</t>
  </si>
  <si>
    <t>בתי זיקוק לנפט</t>
  </si>
  <si>
    <t>2590248</t>
  </si>
  <si>
    <t>דיסקונט</t>
  </si>
  <si>
    <t>691212</t>
  </si>
  <si>
    <t>דלק קדוחים*</t>
  </si>
  <si>
    <t>475020</t>
  </si>
  <si>
    <t>550013098</t>
  </si>
  <si>
    <t>הפניקס 1</t>
  </si>
  <si>
    <t>767012</t>
  </si>
  <si>
    <t>הראל השקעות</t>
  </si>
  <si>
    <t>585018</t>
  </si>
  <si>
    <t>טאואר</t>
  </si>
  <si>
    <t>1082379</t>
  </si>
  <si>
    <t>520041997</t>
  </si>
  <si>
    <t>מוליכים למחצה</t>
  </si>
  <si>
    <t>טבע</t>
  </si>
  <si>
    <t>629014</t>
  </si>
  <si>
    <t>520013954</t>
  </si>
  <si>
    <t>פארמה</t>
  </si>
  <si>
    <t>ישראמקו*</t>
  </si>
  <si>
    <t>232017</t>
  </si>
  <si>
    <t>כיל</t>
  </si>
  <si>
    <t>281014</t>
  </si>
  <si>
    <t>לאומי</t>
  </si>
  <si>
    <t>604611</t>
  </si>
  <si>
    <t>מזרחי</t>
  </si>
  <si>
    <t>695437</t>
  </si>
  <si>
    <t>מליסרון</t>
  </si>
  <si>
    <t>323014</t>
  </si>
  <si>
    <t>נייס</t>
  </si>
  <si>
    <t>273011</t>
  </si>
  <si>
    <t>520036872</t>
  </si>
  <si>
    <t>פועלים</t>
  </si>
  <si>
    <t>662577</t>
  </si>
  <si>
    <t>פז נפט*</t>
  </si>
  <si>
    <t>1100007</t>
  </si>
  <si>
    <t>פריגו</t>
  </si>
  <si>
    <t>1130699</t>
  </si>
  <si>
    <t>529592</t>
  </si>
  <si>
    <t>קבוצת עזריאלי</t>
  </si>
  <si>
    <t>1119478</t>
  </si>
  <si>
    <t>שופרסל*</t>
  </si>
  <si>
    <t>777037</t>
  </si>
  <si>
    <t>שטראוס גרופ</t>
  </si>
  <si>
    <t>746016</t>
  </si>
  <si>
    <t>שפיר הנדסה*</t>
  </si>
  <si>
    <t>1133875</t>
  </si>
  <si>
    <t>סה"כ תל אביב 90</t>
  </si>
  <si>
    <t>אבגול*</t>
  </si>
  <si>
    <t>1100957</t>
  </si>
  <si>
    <t>510119068</t>
  </si>
  <si>
    <t>עץ נייר ודפוס</t>
  </si>
  <si>
    <t>או פי סי*</t>
  </si>
  <si>
    <t>1141571</t>
  </si>
  <si>
    <t>אזורים*</t>
  </si>
  <si>
    <t>715011</t>
  </si>
  <si>
    <t>איי די איי חברה לביטוח בעמ</t>
  </si>
  <si>
    <t>1129501</t>
  </si>
  <si>
    <t>אינרום תעשיות בניה*</t>
  </si>
  <si>
    <t>1132356</t>
  </si>
  <si>
    <t>515001659</t>
  </si>
  <si>
    <t>אלוט תקשורת*</t>
  </si>
  <si>
    <t>1099654</t>
  </si>
  <si>
    <t>512394776</t>
  </si>
  <si>
    <t>אלקטרה*</t>
  </si>
  <si>
    <t>739037</t>
  </si>
  <si>
    <t>אנלייט אנרגיה*</t>
  </si>
  <si>
    <t>720011</t>
  </si>
  <si>
    <t>520041146</t>
  </si>
  <si>
    <t>אנרגיקס*</t>
  </si>
  <si>
    <t>1123355</t>
  </si>
  <si>
    <t>513901371</t>
  </si>
  <si>
    <t>אפקון החזקות*</t>
  </si>
  <si>
    <t>578013</t>
  </si>
  <si>
    <t>520033473</t>
  </si>
  <si>
    <t>אקויטל</t>
  </si>
  <si>
    <t>755017</t>
  </si>
  <si>
    <t>520030859</t>
  </si>
  <si>
    <t>ארד*</t>
  </si>
  <si>
    <t>1091651</t>
  </si>
  <si>
    <t>510007800</t>
  </si>
  <si>
    <t>אלקטרוניקה ואופטיקה</t>
  </si>
  <si>
    <t>גב ים 1*</t>
  </si>
  <si>
    <t>759019</t>
  </si>
  <si>
    <t>דמרי</t>
  </si>
  <si>
    <t>1090315</t>
  </si>
  <si>
    <t>511399388</t>
  </si>
  <si>
    <t>דנאל כא*</t>
  </si>
  <si>
    <t>314013</t>
  </si>
  <si>
    <t>520037565</t>
  </si>
  <si>
    <t>המלט*</t>
  </si>
  <si>
    <t>1080324</t>
  </si>
  <si>
    <t>520041575</t>
  </si>
  <si>
    <t>וואן תוכנה*</t>
  </si>
  <si>
    <t>161018</t>
  </si>
  <si>
    <t>520034695</t>
  </si>
  <si>
    <t>שרותי מידע</t>
  </si>
  <si>
    <t>חילן טק*</t>
  </si>
  <si>
    <t>1084698</t>
  </si>
  <si>
    <t>520039942</t>
  </si>
  <si>
    <t>ישראכרט</t>
  </si>
  <si>
    <t>1157403</t>
  </si>
  <si>
    <t>ישרס</t>
  </si>
  <si>
    <t>613034</t>
  </si>
  <si>
    <t>כלל ביטוח</t>
  </si>
  <si>
    <t>224014</t>
  </si>
  <si>
    <t>520036120</t>
  </si>
  <si>
    <t>מטריקס*</t>
  </si>
  <si>
    <t>445015</t>
  </si>
  <si>
    <t>520039413</t>
  </si>
  <si>
    <t>מיטרוניקס*</t>
  </si>
  <si>
    <t>1091065</t>
  </si>
  <si>
    <t>511527202</t>
  </si>
  <si>
    <t>מנורה</t>
  </si>
  <si>
    <t>566018</t>
  </si>
  <si>
    <t>נובה</t>
  </si>
  <si>
    <t>1084557</t>
  </si>
  <si>
    <t>511812463</t>
  </si>
  <si>
    <t>נפטא*</t>
  </si>
  <si>
    <t>643015</t>
  </si>
  <si>
    <t>520020942</t>
  </si>
  <si>
    <t>סלקום CEL</t>
  </si>
  <si>
    <t>1101534</t>
  </si>
  <si>
    <t>סקופ*</t>
  </si>
  <si>
    <t>288019</t>
  </si>
  <si>
    <t>520037425</t>
  </si>
  <si>
    <t>פלסאון תעשיות*</t>
  </si>
  <si>
    <t>1081603</t>
  </si>
  <si>
    <t>520042912</t>
  </si>
  <si>
    <t>פרטנר</t>
  </si>
  <si>
    <t>1083484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</si>
  <si>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</si>
  <si>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</si>
  <si>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</si>
  <si>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</si>
  <si>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</si>
  <si>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</si>
  <si>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</si>
  <si>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קרור 1*</t>
  </si>
  <si>
    <t>621011</t>
  </si>
  <si>
    <t>520001546</t>
  </si>
  <si>
    <t>רדהיל</t>
  </si>
  <si>
    <t>1122381</t>
  </si>
  <si>
    <t>514304005</t>
  </si>
  <si>
    <t>ריט 1*</t>
  </si>
  <si>
    <t>1098920</t>
  </si>
  <si>
    <t>רמי לוי</t>
  </si>
  <si>
    <t>1104249</t>
  </si>
  <si>
    <t>513770669</t>
  </si>
  <si>
    <t>רציו יהש*</t>
  </si>
  <si>
    <t>394015</t>
  </si>
  <si>
    <t>550012777</t>
  </si>
  <si>
    <t>תמר פטרוליום*</t>
  </si>
  <si>
    <t>1141357</t>
  </si>
  <si>
    <t>אוארטי*</t>
  </si>
  <si>
    <t>1086230</t>
  </si>
  <si>
    <t>513057588</t>
  </si>
  <si>
    <t>אוברסיז*</t>
  </si>
  <si>
    <t>1139617</t>
  </si>
  <si>
    <t>510490071</t>
  </si>
  <si>
    <t>אוריין*</t>
  </si>
  <si>
    <t>1103506</t>
  </si>
  <si>
    <t>511068256</t>
  </si>
  <si>
    <t>אילקס מדיקל</t>
  </si>
  <si>
    <t>1080753</t>
  </si>
  <si>
    <t>520042219</t>
  </si>
  <si>
    <t>איתמר מדיקל*</t>
  </si>
  <si>
    <t>1102458</t>
  </si>
  <si>
    <t>512434218</t>
  </si>
  <si>
    <t>מכשור רפואי</t>
  </si>
  <si>
    <t>אלספק*</t>
  </si>
  <si>
    <t>1090364</t>
  </si>
  <si>
    <t>511297541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</si>
  <si>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</si>
  <si>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</si>
  <si>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</si>
  <si>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</si>
  <si>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</si>
  <si>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</si>
  <si>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</si>
  <si>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</si>
  <si>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</si>
  <si>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אפריקה תעשיות*</t>
  </si>
  <si>
    <t>800011</t>
  </si>
  <si>
    <t>520026618</t>
  </si>
  <si>
    <t>אקסלנז*</t>
  </si>
  <si>
    <t>1104868</t>
  </si>
  <si>
    <t>513821504</t>
  </si>
  <si>
    <t>בריל*</t>
  </si>
  <si>
    <t>399014</t>
  </si>
  <si>
    <t>520038647</t>
  </si>
  <si>
    <t>ברנמילר*</t>
  </si>
  <si>
    <t>1141530</t>
  </si>
  <si>
    <t>514720374</t>
  </si>
  <si>
    <t>גולן פלסטיק*</t>
  </si>
  <si>
    <t>1091933</t>
  </si>
  <si>
    <t>513029975</t>
  </si>
  <si>
    <t>גניגר*</t>
  </si>
  <si>
    <t>1095892</t>
  </si>
  <si>
    <t>512416991</t>
  </si>
  <si>
    <t>דלק תמלוגים*</t>
  </si>
  <si>
    <t>1129493</t>
  </si>
  <si>
    <t>514837111</t>
  </si>
  <si>
    <t>זנלכל*</t>
  </si>
  <si>
    <t>130013</t>
  </si>
  <si>
    <t>520034208</t>
  </si>
  <si>
    <t>חד*</t>
  </si>
  <si>
    <t>351015</t>
  </si>
  <si>
    <t>520038449</t>
  </si>
  <si>
    <t>לודן*</t>
  </si>
  <si>
    <t>1081439</t>
  </si>
  <si>
    <t>520043381</t>
  </si>
  <si>
    <t>לוינשטין*</t>
  </si>
  <si>
    <t>573014</t>
  </si>
  <si>
    <t>520033424</t>
  </si>
  <si>
    <t>מדטכניקה*</t>
  </si>
  <si>
    <t>253013</t>
  </si>
  <si>
    <t>520036195</t>
  </si>
  <si>
    <t>מנדלסון תשתיות ותעשיות בעמ*</t>
  </si>
  <si>
    <t>1129444</t>
  </si>
  <si>
    <t>513660373</t>
  </si>
  <si>
    <t>משביר לצרכן</t>
  </si>
  <si>
    <t>1104959</t>
  </si>
  <si>
    <t>513389270</t>
  </si>
  <si>
    <t>נובולוג</t>
  </si>
  <si>
    <t>1140151</t>
  </si>
  <si>
    <t>510475312</t>
  </si>
  <si>
    <t>על בד*</t>
  </si>
  <si>
    <t>625012</t>
  </si>
  <si>
    <t>520040205</t>
  </si>
  <si>
    <t>פלאזה סנטרס</t>
  </si>
  <si>
    <t>1109917</t>
  </si>
  <si>
    <t>33248324</t>
  </si>
  <si>
    <t>פלסטופיל*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</si>
  <si>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</si>
  <si>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</si>
  <si>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</si>
  <si>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</si>
  <si>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</si>
  <si>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</si>
  <si>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</si>
  <si>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</si>
  <si>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קו מנחה*</t>
  </si>
  <si>
    <t>271015</t>
  </si>
  <si>
    <t>520036997</t>
  </si>
  <si>
    <t>קסטרו</t>
  </si>
  <si>
    <t>280016</t>
  </si>
  <si>
    <t>520037649</t>
  </si>
  <si>
    <t>רבל אי.סי.אס בעמ*</t>
  </si>
  <si>
    <t>1103878</t>
  </si>
  <si>
    <t>513506329</t>
  </si>
  <si>
    <t>רם און*</t>
  </si>
  <si>
    <t>1090943</t>
  </si>
  <si>
    <t>512776964</t>
  </si>
  <si>
    <t>תדיר גן</t>
  </si>
  <si>
    <t>1090141</t>
  </si>
  <si>
    <t>511870891</t>
  </si>
  <si>
    <t>ALLOT COMMUNICATIONS LTD*</t>
  </si>
  <si>
    <t>IL0010996549</t>
  </si>
  <si>
    <t>NASDAQ</t>
  </si>
  <si>
    <t>CHECK POINT SOFTWARE TECH</t>
  </si>
  <si>
    <t>IL0010824113</t>
  </si>
  <si>
    <t>520042821</t>
  </si>
  <si>
    <t>CYBERARK SOFTWARE</t>
  </si>
  <si>
    <t>IL0011334468</t>
  </si>
  <si>
    <t>512291642</t>
  </si>
  <si>
    <t>ENERGEAN OIL &amp; GAS</t>
  </si>
  <si>
    <t>GB00BG12Y042</t>
  </si>
  <si>
    <t>INTEC PHARMA LTD</t>
  </si>
  <si>
    <t>IL0011177958</t>
  </si>
  <si>
    <t>513022780</t>
  </si>
  <si>
    <t>INTL FLAVORS AND FRAGRANCES</t>
  </si>
  <si>
    <t>US4595061015</t>
  </si>
  <si>
    <t>NYSE</t>
  </si>
  <si>
    <t>ITURAN LOCATION AND CONTROL</t>
  </si>
  <si>
    <t>IL0010818685</t>
  </si>
  <si>
    <t>520043811</t>
  </si>
  <si>
    <t>KAMADA LTD</t>
  </si>
  <si>
    <t>IL0010941198</t>
  </si>
  <si>
    <t>KORNIT DIGITAL LTD</t>
  </si>
  <si>
    <t>IL0011216723</t>
  </si>
  <si>
    <t>513195420</t>
  </si>
  <si>
    <t>MediWound Ltd*</t>
  </si>
  <si>
    <t>IL0011316309</t>
  </si>
  <si>
    <t>512894940</t>
  </si>
  <si>
    <t>NICE</t>
  </si>
  <si>
    <t>US6536561086</t>
  </si>
  <si>
    <t>NOVA MEASURING INSTRUMENTS</t>
  </si>
  <si>
    <t>IL0010845571</t>
  </si>
  <si>
    <t>ORMAT TECHNOLOGIES INC*</t>
  </si>
  <si>
    <t>US6866881021</t>
  </si>
  <si>
    <t>PARTNER COMMUNICATIONS ADR</t>
  </si>
  <si>
    <t>US70211M1099</t>
  </si>
  <si>
    <t>PERRIGO CO</t>
  </si>
  <si>
    <t>IE00BGH1M568</t>
  </si>
  <si>
    <t>PLAZA CENTERS NV</t>
  </si>
  <si>
    <t>NL0011882741</t>
  </si>
  <si>
    <t>REDHILL BIOPHARMA LTD ADR</t>
  </si>
  <si>
    <t>US7574681034</t>
  </si>
  <si>
    <t>SOLAREDGE TECHNOLOGIES</t>
  </si>
  <si>
    <t>US83417M1045</t>
  </si>
  <si>
    <t>513865329</t>
  </si>
  <si>
    <t>TEVA PHARMACEUTICAL SP ADR</t>
  </si>
  <si>
    <t>US8816242098</t>
  </si>
  <si>
    <t>TOWER SEMICONDUCTOR LTD</t>
  </si>
  <si>
    <t>IL0010823792</t>
  </si>
  <si>
    <t>UROGEN PHARMA</t>
  </si>
  <si>
    <t>IL0011407140</t>
  </si>
  <si>
    <t>513537621</t>
  </si>
  <si>
    <t>VERINT SYSTEMS</t>
  </si>
  <si>
    <t>US92343X1000</t>
  </si>
  <si>
    <t>512704867</t>
  </si>
  <si>
    <t>WIX.COM LTD</t>
  </si>
  <si>
    <t>IL0011301780</t>
  </si>
  <si>
    <t>513881177</t>
  </si>
  <si>
    <t>ADIDAS AG</t>
  </si>
  <si>
    <t>DE000A1EWWW0</t>
  </si>
  <si>
    <t>AIRBUS</t>
  </si>
  <si>
    <t>NL0000235190</t>
  </si>
  <si>
    <t>ALEXANDRIA REAL ESTATE EQUIT</t>
  </si>
  <si>
    <t>US0152711091</t>
  </si>
  <si>
    <t>ALIBABA GROUP HOLDING_SP ADR</t>
  </si>
  <si>
    <t>US01609W1027</t>
  </si>
  <si>
    <t>Retailing</t>
  </si>
  <si>
    <t>ALPHABET INC CL C</t>
  </si>
  <si>
    <t>US02079K1079</t>
  </si>
  <si>
    <t>AMAZON.COM INC</t>
  </si>
  <si>
    <t>US0231351067</t>
  </si>
  <si>
    <t>ASML HOLDING NV</t>
  </si>
  <si>
    <t>NL0010273215</t>
  </si>
  <si>
    <t>BAE SYSTEMS</t>
  </si>
  <si>
    <t>GB0002634946</t>
  </si>
  <si>
    <t>BANK OF AMERICA CORP</t>
  </si>
  <si>
    <t>US0605051046</t>
  </si>
  <si>
    <t>BECTON DICKINSON AND CO</t>
  </si>
  <si>
    <t>US0758871091</t>
  </si>
  <si>
    <t>BLACKROCK</t>
  </si>
  <si>
    <t>US09247X1019</t>
  </si>
  <si>
    <t>BOEING</t>
  </si>
  <si>
    <t>US0970231058</t>
  </si>
  <si>
    <t>BOSTON PROPERTIES INC</t>
  </si>
  <si>
    <t>US1011211018</t>
  </si>
  <si>
    <t>BP PLC</t>
  </si>
  <si>
    <t>GB0007980591</t>
  </si>
  <si>
    <t>CHENIERE ENERGY</t>
  </si>
  <si>
    <t>US16411R2085</t>
  </si>
  <si>
    <t>CISCO SYSTEMS</t>
  </si>
  <si>
    <t>US17275R1023</t>
  </si>
  <si>
    <t>CITIGROUP INC</t>
  </si>
  <si>
    <t>US1729674242</t>
  </si>
  <si>
    <t>DAIMLER AG REGISTERED SHARES</t>
  </si>
  <si>
    <t>DE0007100000</t>
  </si>
  <si>
    <t>DEUTSCHE POST AG REG</t>
  </si>
  <si>
    <t>DE0005552004</t>
  </si>
  <si>
    <t>DEUTSCHE WOHNEN AG BR</t>
  </si>
  <si>
    <t>DE000A0HN5C6</t>
  </si>
  <si>
    <t>EIFFAGE</t>
  </si>
  <si>
    <t>FR0000130452</t>
  </si>
  <si>
    <t>ERICSSON LM B SHS</t>
  </si>
  <si>
    <t>SE0000108656</t>
  </si>
  <si>
    <t>FACEBOOK INC A</t>
  </si>
  <si>
    <t>US30303M1027</t>
  </si>
  <si>
    <t>FEDEX CORPORATION</t>
  </si>
  <si>
    <t>US31428X1063</t>
  </si>
  <si>
    <t>GOLDMAN SACHS GROUP INC</t>
  </si>
  <si>
    <t>US38141G1040</t>
  </si>
  <si>
    <t>INPEX</t>
  </si>
  <si>
    <t>JP3294460005</t>
  </si>
  <si>
    <t>JPMORGAN CHASE</t>
  </si>
  <si>
    <t>US46625H1005</t>
  </si>
  <si>
    <t>LEG IMMOBILIEN AG</t>
  </si>
  <si>
    <t>DE000LEG1110</t>
  </si>
  <si>
    <t>MASTERCARD INC CLASS A</t>
  </si>
  <si>
    <t>US57636Q1040</t>
  </si>
  <si>
    <t>MCDONALDS</t>
  </si>
  <si>
    <t>US5801351017</t>
  </si>
  <si>
    <t>MERCK &amp; CO. INC</t>
  </si>
  <si>
    <t>US58933Y1055</t>
  </si>
  <si>
    <t>MICROSOFT CORP</t>
  </si>
  <si>
    <t>US5949181045</t>
  </si>
  <si>
    <t>MOODY`S</t>
  </si>
  <si>
    <t>US6153691059</t>
  </si>
  <si>
    <t>MOSAIC CO/THE</t>
  </si>
  <si>
    <t>US61945C1036</t>
  </si>
  <si>
    <t>MYLAN</t>
  </si>
  <si>
    <t>NL0011031208</t>
  </si>
  <si>
    <t>NETFLIX INC</t>
  </si>
  <si>
    <t>US64110L1061</t>
  </si>
  <si>
    <t>NIKE INC CL B</t>
  </si>
  <si>
    <t>US6541061031</t>
  </si>
  <si>
    <t>NOKIA OYJ</t>
  </si>
  <si>
    <t>FI0009000681</t>
  </si>
  <si>
    <t>NUTRIEN LTD</t>
  </si>
  <si>
    <t>CA67077M1086</t>
  </si>
  <si>
    <t>PALO ALTO NETWORKS</t>
  </si>
  <si>
    <t>US6974351057</t>
  </si>
  <si>
    <t>PAYPAL HOLDINGS INC</t>
  </si>
  <si>
    <t>US70450Y1038</t>
  </si>
  <si>
    <t>PFIZER INC</t>
  </si>
  <si>
    <t>US7170811035</t>
  </si>
  <si>
    <t>PROLOGIS INC</t>
  </si>
  <si>
    <t>US74340W1036</t>
  </si>
  <si>
    <t>ROYAL BANK OF SCOTLAND GROUP</t>
  </si>
  <si>
    <t>GB00B7T77214</t>
  </si>
  <si>
    <t>ROYAL DUTCH SHELL PLC A SHS</t>
  </si>
  <si>
    <t>GB00B03MLX29</t>
  </si>
  <si>
    <t>S&amp;P GLOBAL</t>
  </si>
  <si>
    <t>US78409V1044</t>
  </si>
  <si>
    <t>SAAB AB B</t>
  </si>
  <si>
    <t>SE0000112385</t>
  </si>
  <si>
    <t>SEGRO</t>
  </si>
  <si>
    <t>GB00B5ZN1N88</t>
  </si>
  <si>
    <t>SL GREEN REALTY CORP</t>
  </si>
  <si>
    <t>US78440X1019</t>
  </si>
  <si>
    <t>THALES SA</t>
  </si>
  <si>
    <t>FR0000121329</t>
  </si>
  <si>
    <t>TOTAL SA</t>
  </si>
  <si>
    <t>FR0000120271</t>
  </si>
  <si>
    <t>TWITTER INC</t>
  </si>
  <si>
    <t>US90184L1026</t>
  </si>
  <si>
    <t>UNITED PARCEL SERVICE CL B</t>
  </si>
  <si>
    <t>US9113121068</t>
  </si>
  <si>
    <t>UNITEDHEALTH GROUP INC</t>
  </si>
  <si>
    <t>US91324P1021</t>
  </si>
  <si>
    <t>US BANCORP</t>
  </si>
  <si>
    <t>US9029733048</t>
  </si>
  <si>
    <t>VARONIS SYSTEMS</t>
  </si>
  <si>
    <t>US9222801022</t>
  </si>
  <si>
    <t>VINCI SA</t>
  </si>
  <si>
    <t>FR0000125486</t>
  </si>
  <si>
    <t>VISA</t>
  </si>
  <si>
    <t>US92826C8394</t>
  </si>
  <si>
    <t>VONOVIA</t>
  </si>
  <si>
    <t>DE000A1ML7J1</t>
  </si>
  <si>
    <t>WAL MART STORES INC</t>
  </si>
  <si>
    <t>US9311421039</t>
  </si>
  <si>
    <t>Food &amp; Staples Retailing</t>
  </si>
  <si>
    <t>WALT DISNEY CO/THE</t>
  </si>
  <si>
    <t>US2546871060</t>
  </si>
  <si>
    <t>WELLS FARGO &amp; CO</t>
  </si>
  <si>
    <t>US9497461015</t>
  </si>
  <si>
    <t>WOODSIDE PETROLEUM</t>
  </si>
  <si>
    <t>AU000000WPL2</t>
  </si>
  <si>
    <t>הראל סל תא בנקים</t>
  </si>
  <si>
    <t>1148949</t>
  </si>
  <si>
    <t>514103811</t>
  </si>
  <si>
    <t>מניות</t>
  </si>
  <si>
    <t>פסגות ETF תא צמיחה</t>
  </si>
  <si>
    <t>1148782</t>
  </si>
  <si>
    <t>513464289</t>
  </si>
  <si>
    <t>פסגות ETF תל אביב 125</t>
  </si>
  <si>
    <t>1148808</t>
  </si>
  <si>
    <t>פסגות סל בנקים סדרה 1</t>
  </si>
  <si>
    <t>1148774</t>
  </si>
  <si>
    <t>קסם תא 35</t>
  </si>
  <si>
    <t>1146570</t>
  </si>
  <si>
    <t>520041989</t>
  </si>
  <si>
    <t>קסם תא בנקים</t>
  </si>
  <si>
    <t>1146430</t>
  </si>
  <si>
    <t>קסם תא125</t>
  </si>
  <si>
    <t>1146356</t>
  </si>
  <si>
    <t>תכלית תא 35</t>
  </si>
  <si>
    <t>1143700</t>
  </si>
  <si>
    <t>513540310</t>
  </si>
  <si>
    <t>תכלית תא בנקים</t>
  </si>
  <si>
    <t>1143726</t>
  </si>
  <si>
    <t>הראל סל תלבונד 20</t>
  </si>
  <si>
    <t>1150440</t>
  </si>
  <si>
    <t>אג"ח</t>
  </si>
  <si>
    <t>הראל סל תלבונד 40</t>
  </si>
  <si>
    <t>1150499</t>
  </si>
  <si>
    <t>הראל סל תלבונד 60</t>
  </si>
  <si>
    <t>1150473</t>
  </si>
  <si>
    <t>הראל סל תלבונד שקלי</t>
  </si>
  <si>
    <t>1150523</t>
  </si>
  <si>
    <t>פסגות ETF תל בונד 60</t>
  </si>
  <si>
    <t>1148006</t>
  </si>
  <si>
    <t>פסגות ETF תלבונד 20</t>
  </si>
  <si>
    <t>1147958</t>
  </si>
  <si>
    <t>פסגות ETF תלבונד 40</t>
  </si>
  <si>
    <t>1147974</t>
  </si>
  <si>
    <t>פסגות ETF תלבונד שקלי</t>
  </si>
  <si>
    <t>1148261</t>
  </si>
  <si>
    <t>קסם ETF תלבונד 20</t>
  </si>
  <si>
    <t>1145960</t>
  </si>
  <si>
    <t>קסם ETF תלבונד 40</t>
  </si>
  <si>
    <t>1146216</t>
  </si>
  <si>
    <t>קסם ETF תלבונד 60</t>
  </si>
  <si>
    <t>1146232</t>
  </si>
  <si>
    <t>קסם ETF תלבונד שקלי</t>
  </si>
  <si>
    <t>1146414</t>
  </si>
  <si>
    <t>תכלית סל תלבונד 20</t>
  </si>
  <si>
    <t>1143791</t>
  </si>
  <si>
    <t>תכלית סל תלבונד 40</t>
  </si>
  <si>
    <t>1145093</t>
  </si>
  <si>
    <t>תכלית סל תלבונד 60</t>
  </si>
  <si>
    <t>1145101</t>
  </si>
  <si>
    <t>תכלית סל תלבונד שקלי</t>
  </si>
  <si>
    <t>1145184</t>
  </si>
  <si>
    <t>AMUNDI ETF MSCI EMERGING MAR</t>
  </si>
  <si>
    <t>LU1681045453</t>
  </si>
  <si>
    <t>AMUNDI INDEX MSCI EM UCITS</t>
  </si>
  <si>
    <t>LU1437017350</t>
  </si>
  <si>
    <t>CONSUMER DISCRETIONARY SELT</t>
  </si>
  <si>
    <t>US81369Y4070</t>
  </si>
  <si>
    <t>DAIWA ETF TOPIX</t>
  </si>
  <si>
    <t>JP3027620008</t>
  </si>
  <si>
    <t>DBX HARVEST CSI 300 1D</t>
  </si>
  <si>
    <t>LU0875160326</t>
  </si>
  <si>
    <t>FINANCIAL SELECT SECTOR SPDR</t>
  </si>
  <si>
    <t>US81369Y6059</t>
  </si>
  <si>
    <t>HEALTH CARE SELECT SECTOR</t>
  </si>
  <si>
    <t>US81369Y2090</t>
  </si>
  <si>
    <t>HORIZONS S&amp;P/TSX 60 INDEX</t>
  </si>
  <si>
    <t>CA44049A1241</t>
  </si>
  <si>
    <t>INDUSTRIAL SELECT SECT SPDR</t>
  </si>
  <si>
    <t>US81369Y7040</t>
  </si>
  <si>
    <t>ISHARE EUR 600 AUTO&amp;PARTS DE</t>
  </si>
  <si>
    <t>DE000A0Q4R28</t>
  </si>
  <si>
    <t>ISHARES CHINA LARGE CAP</t>
  </si>
  <si>
    <t>IE00B02KXK85</t>
  </si>
  <si>
    <t>ISHARES CORE EM IMI ACC</t>
  </si>
  <si>
    <t>IE00BKM4GZ66</t>
  </si>
  <si>
    <t>ISHARES CORE MSCI CH IND ETF</t>
  </si>
  <si>
    <t>HK2801040828</t>
  </si>
  <si>
    <t>HKSE</t>
  </si>
  <si>
    <t>ISHARES CORE MSCI EMERGING</t>
  </si>
  <si>
    <t>US46434G1031</t>
  </si>
  <si>
    <t>ISHARES CORE MSCI EURPOE</t>
  </si>
  <si>
    <t>IE00B1YZSC51</t>
  </si>
  <si>
    <t>ISHARES CORE S&amp;P 500 UCITS ETF</t>
  </si>
  <si>
    <t>IE00B5BMR087</t>
  </si>
  <si>
    <t>ISHARES CORE S&amp;P MIDCAP ETF</t>
  </si>
  <si>
    <t>US4642875078</t>
  </si>
  <si>
    <t>ISHARES DJ US MEDICAL DEVICE</t>
  </si>
  <si>
    <t>US4642888105</t>
  </si>
  <si>
    <t>ISHARES FTSE CHINA 25 INDEX</t>
  </si>
  <si>
    <t>US4642871846</t>
  </si>
  <si>
    <t>ISHARES NASDAQ BIOTECH INDX</t>
  </si>
  <si>
    <t>US4642875565</t>
  </si>
  <si>
    <t>ISHARES RUSSELL 2000</t>
  </si>
  <si>
    <t>US4642876555</t>
  </si>
  <si>
    <t>ISHARES S&amp;P HEALTH CARE</t>
  </si>
  <si>
    <t>IE00B43HR379</t>
  </si>
  <si>
    <t>ISHARES S&amp;P NA TECH SOFT IF</t>
  </si>
  <si>
    <t>US4642875151</t>
  </si>
  <si>
    <t>ISHARES STOXXEURSMALL200 DE</t>
  </si>
  <si>
    <t>DE000A0D8QZ7</t>
  </si>
  <si>
    <t>ISHARES U.S. AEROSPACE &amp; DEFENSE ETF</t>
  </si>
  <si>
    <t>US4642887602</t>
  </si>
  <si>
    <t>ISHR EUR600 IND GDS&amp;SERV (DE)</t>
  </si>
  <si>
    <t>DE000A0H08J9</t>
  </si>
  <si>
    <t>KRANESHARES CSI CHINA INTERNET</t>
  </si>
  <si>
    <t>US5007673065</t>
  </si>
  <si>
    <t>LYXOR ETF S&amp;P 500</t>
  </si>
  <si>
    <t>LU0496786657</t>
  </si>
  <si>
    <t>LYXOR ETF STOXX OIL &amp; GAS</t>
  </si>
  <si>
    <t>LU1834988278</t>
  </si>
  <si>
    <t>LYXOR EURSTX600 HALTHCARE</t>
  </si>
  <si>
    <t>LU1834986900</t>
  </si>
  <si>
    <t>LYXOR STOXX BASIC RSRCES</t>
  </si>
  <si>
    <t>LU1834983550</t>
  </si>
  <si>
    <t>LYXOR STOXX EUROPE 600 BKS UCITS</t>
  </si>
  <si>
    <t>LU1834983477</t>
  </si>
  <si>
    <t>MARKET VECTORS SEMICONDUCTOR</t>
  </si>
  <si>
    <t>US92189F6768</t>
  </si>
  <si>
    <t>NEXT FUNDS TOPIX 17 EL&amp;PR</t>
  </si>
  <si>
    <t>JP3046640003</t>
  </si>
  <si>
    <t>NEXT FUNDS TOPIX 17 MACHINER</t>
  </si>
  <si>
    <t>JP3046630004</t>
  </si>
  <si>
    <t>SOURCE ENERGY S&amp;P US SECTOR</t>
  </si>
  <si>
    <t>IE00B435CG94</t>
  </si>
  <si>
    <t>SOURCE S&amp;P 500 UCITS ETF</t>
  </si>
  <si>
    <t>IE00B3YCGJ38</t>
  </si>
  <si>
    <t>SPDR EUROPE CON DISCRETIONARY</t>
  </si>
  <si>
    <t>IE00BKWQ0C77</t>
  </si>
  <si>
    <t>SPDR EUROPE SMALL CAP</t>
  </si>
  <si>
    <t>IE00BKWQ0M75</t>
  </si>
  <si>
    <t>SPDR MSCI EUROPE CONSUMER ST</t>
  </si>
  <si>
    <t>IE00BKWQ0D84</t>
  </si>
  <si>
    <t>SPDR S&amp;P BIOTECH ETF</t>
  </si>
  <si>
    <t>US78464A8707</t>
  </si>
  <si>
    <t>SPDR S&amp;P OIL &amp; GAS EXP &amp; PR</t>
  </si>
  <si>
    <t>US78464A7303</t>
  </si>
  <si>
    <t>VANGUARD AUST SHARES IDX ETF</t>
  </si>
  <si>
    <t>AU000000VAS1</t>
  </si>
  <si>
    <t>Vanguard info tech ETF</t>
  </si>
  <si>
    <t>US92204A7028</t>
  </si>
  <si>
    <t>Vanguard MSCI emerging markets</t>
  </si>
  <si>
    <t>US9220428588</t>
  </si>
  <si>
    <t>X MSCI CHINA 1C</t>
  </si>
  <si>
    <t>LU0514695690</t>
  </si>
  <si>
    <t>ISHARES JP MORGAN USD EM CORP</t>
  </si>
  <si>
    <t>IE00B6TLBW47</t>
  </si>
  <si>
    <t>REAL ESTATE CREDIT GBP</t>
  </si>
  <si>
    <t>GB00B0HW5366</t>
  </si>
  <si>
    <t>SPDR EMERGING MKTS LOCAL BD</t>
  </si>
  <si>
    <t>IE00B4613386</t>
  </si>
  <si>
    <t>LION 4 Series 7</t>
  </si>
  <si>
    <t>IE00BD2YCK45</t>
  </si>
  <si>
    <t>AA</t>
  </si>
  <si>
    <t>UBS LUX BD USD</t>
  </si>
  <si>
    <t>LU0396367608</t>
  </si>
  <si>
    <t>LION 7 S1</t>
  </si>
  <si>
    <t>IE00B62G6V03</t>
  </si>
  <si>
    <t>AMUNDI PLANET</t>
  </si>
  <si>
    <t>LU1688575437</t>
  </si>
  <si>
    <t>SICAV Santander LatAm Corp Fund</t>
  </si>
  <si>
    <t>LU0363170191</t>
  </si>
  <si>
    <t>EURIZON EASYFND BND HI YL Z</t>
  </si>
  <si>
    <t>LU0335991534</t>
  </si>
  <si>
    <t>Pioneer European HY Bond Fund</t>
  </si>
  <si>
    <t>LU0229386908</t>
  </si>
  <si>
    <t>Pioneer Funds US HY</t>
  </si>
  <si>
    <t>LU1883863851</t>
  </si>
  <si>
    <t xml:space="preserve"> BLA/GSO EUR A ACC</t>
  </si>
  <si>
    <t>IE00B3DS7666</t>
  </si>
  <si>
    <t>CS NL GL SEN LO MC</t>
  </si>
  <si>
    <t>LU0635707705</t>
  </si>
  <si>
    <t>FIDELITY US HIGH YD I ACC</t>
  </si>
  <si>
    <t>LU0891474172</t>
  </si>
  <si>
    <t>Guggenheim US Loan Fund</t>
  </si>
  <si>
    <t>IE00BCFKMH92</t>
  </si>
  <si>
    <t>ING US Senior Loans</t>
  </si>
  <si>
    <t>LU0426533492</t>
  </si>
  <si>
    <t>Babson European Bank Loan Fund</t>
  </si>
  <si>
    <t>IE00B6YX4R11</t>
  </si>
  <si>
    <t>B</t>
  </si>
  <si>
    <t>LION III EUR C3 ACC</t>
  </si>
  <si>
    <t>IE00B804LV55</t>
  </si>
  <si>
    <t>MONEDA LATAM CORP DEBT D</t>
  </si>
  <si>
    <t>KYG620101306</t>
  </si>
  <si>
    <t>NOMURA US HIGH YLD BD I USD</t>
  </si>
  <si>
    <t>IE00B3RW8498</t>
  </si>
  <si>
    <t>Specialist M&amp;G European Class R</t>
  </si>
  <si>
    <t>IE00B95WZM02</t>
  </si>
  <si>
    <t>Cheyne Real Estate Debt Fund Class X</t>
  </si>
  <si>
    <t>KYG210181668</t>
  </si>
  <si>
    <t>Neuberger EM LC</t>
  </si>
  <si>
    <t>IE00B9Z1CN71</t>
  </si>
  <si>
    <t>COMGEST GROWTH EUROPE EUR IA</t>
  </si>
  <si>
    <t>IE00B5WN3467</t>
  </si>
  <si>
    <t>COMGEST GROWTH JAPAN YEN IA</t>
  </si>
  <si>
    <t>IE00BQ1YBP44</t>
  </si>
  <si>
    <t>Dws invest CROCI</t>
  </si>
  <si>
    <t>LU1769937829</t>
  </si>
  <si>
    <t>ISHARE EMKT IF I AUSD</t>
  </si>
  <si>
    <t>IE00B3D07G23</t>
  </si>
  <si>
    <t>MATTHEWS ASIA TIGER</t>
  </si>
  <si>
    <t>LU0491816475</t>
  </si>
  <si>
    <t>Schroders Asia ex Japan</t>
  </si>
  <si>
    <t>LU0106259988</t>
  </si>
  <si>
    <t>Tokio Marine Japan</t>
  </si>
  <si>
    <t>IE00BYYTL417</t>
  </si>
  <si>
    <t>VANGUARD EMR MK ST IN USD IN</t>
  </si>
  <si>
    <t>IE0031787223</t>
  </si>
  <si>
    <t>כתבי אופציה בישראל</t>
  </si>
  <si>
    <t>ברנמילר אפ 1*</t>
  </si>
  <si>
    <t>1143494</t>
  </si>
  <si>
    <t>C 1570 JUL 2019</t>
  </si>
  <si>
    <t>82737784</t>
  </si>
  <si>
    <t>ל.ר.</t>
  </si>
  <si>
    <t>LmC 2400 AUG 2019</t>
  </si>
  <si>
    <t>82759903</t>
  </si>
  <si>
    <t>LmP 2400 AUG 2019</t>
  </si>
  <si>
    <t>82760422</t>
  </si>
  <si>
    <t>P 1570 JUL 2019</t>
  </si>
  <si>
    <t>82738394</t>
  </si>
  <si>
    <t>plC 2500 AUG 2019</t>
  </si>
  <si>
    <t>82739996</t>
  </si>
  <si>
    <t>plP 2500 AUG 2019</t>
  </si>
  <si>
    <t>82740192</t>
  </si>
  <si>
    <t>MCD US 09/20/19 C220</t>
  </si>
  <si>
    <t>MCD 19 C220</t>
  </si>
  <si>
    <t>MSFT US 09/20/19 C145</t>
  </si>
  <si>
    <t>MSFT 19 C145</t>
  </si>
  <si>
    <t>SPXW US 10/31/19 P2750</t>
  </si>
  <si>
    <t>546274</t>
  </si>
  <si>
    <t>WMT US 09/20/19 C120</t>
  </si>
  <si>
    <t>WMT 19 C120</t>
  </si>
  <si>
    <t>S&amp;P500 EMINI FUT SEP19</t>
  </si>
  <si>
    <t>ESU9</t>
  </si>
  <si>
    <t>STOXX EUROPE 600 SEP19</t>
  </si>
  <si>
    <t>SXOU9</t>
  </si>
  <si>
    <t>TOPIX INDX FUT SEP19</t>
  </si>
  <si>
    <t>TPU9</t>
  </si>
  <si>
    <t>מקורות אג סדרה 6 ל.ס 4.9%</t>
  </si>
  <si>
    <t>1100908</t>
  </si>
  <si>
    <t>מרווח הוגן</t>
  </si>
  <si>
    <t>מקורות אגח 8 רמ</t>
  </si>
  <si>
    <t>1124346</t>
  </si>
  <si>
    <t>עירית רעננה 5% 2021</t>
  </si>
  <si>
    <t>1098698</t>
  </si>
  <si>
    <t>500287008</t>
  </si>
  <si>
    <t>רפאל אגח ג רצף מוסדי</t>
  </si>
  <si>
    <t>1140276</t>
  </si>
  <si>
    <t>520042185</t>
  </si>
  <si>
    <t>חשמל צמוד 2020   אגח ל.ס</t>
  </si>
  <si>
    <t>6000111</t>
  </si>
  <si>
    <t>נתיבי גז  סדרה א ל.ס 5.6%</t>
  </si>
  <si>
    <t>1103084</t>
  </si>
  <si>
    <t>אגח ל.ס חשמל 2022</t>
  </si>
  <si>
    <t>6000129</t>
  </si>
  <si>
    <t>שטרהון נדחה פועלים ג ל.ס 5.75%</t>
  </si>
  <si>
    <t>6620280</t>
  </si>
  <si>
    <t>אספיסי אל עד 6.7%   סדרה 3</t>
  </si>
  <si>
    <t>1093939</t>
  </si>
  <si>
    <t>אלון  חברה לדלק ל.ס</t>
  </si>
  <si>
    <t>1101567</t>
  </si>
  <si>
    <t>520041690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</si>
  <si>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</si>
  <si>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</si>
  <si>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</si>
  <si>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</si>
  <si>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</si>
  <si>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</si>
  <si>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</si>
  <si>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גב ים נגב אגח א</t>
  </si>
  <si>
    <t>1151141</t>
  </si>
  <si>
    <t>514189596</t>
  </si>
  <si>
    <t>אמקור א</t>
  </si>
  <si>
    <t>1133545</t>
  </si>
  <si>
    <t>510064603</t>
  </si>
  <si>
    <t>אורמת אגח 2*</t>
  </si>
  <si>
    <t>1139161</t>
  </si>
  <si>
    <t>אורמת אגח 3*</t>
  </si>
  <si>
    <t>1139179</t>
  </si>
  <si>
    <t>צים אג"ח סדרה ד רצף מוסדיים</t>
  </si>
  <si>
    <t>6510069</t>
  </si>
  <si>
    <t>520015041</t>
  </si>
  <si>
    <t>RUBY PIPELINE 6 04/22</t>
  </si>
  <si>
    <t>אלון דלק מניה לא סחירה</t>
  </si>
  <si>
    <t>צים מניה</t>
  </si>
  <si>
    <t>347283</t>
  </si>
  <si>
    <t>סה"כ קרנות השקעה</t>
  </si>
  <si>
    <t>סה"כ קרנות השקעה בישראל</t>
  </si>
  <si>
    <t>Orbimed Israel Partners II LP</t>
  </si>
  <si>
    <t>ריאליטי קרן השקעות בנדל"ן IV</t>
  </si>
  <si>
    <t>Kedma Capital III</t>
  </si>
  <si>
    <t>MA Movilim Renewable Energies L.P*</t>
  </si>
  <si>
    <t>TENE GROWTH CAPITAL IV</t>
  </si>
  <si>
    <t>סה"כ קרנות השקעה בחו"ל</t>
  </si>
  <si>
    <t>Horsley Bridge XII Ventures</t>
  </si>
  <si>
    <t>Strategic Investors Fund IX L.P</t>
  </si>
  <si>
    <t>Strategic Investors Fund VIII LP</t>
  </si>
  <si>
    <t>Vintage fund of funds ISRAEL V</t>
  </si>
  <si>
    <t>Vintage Fund of Funds V ACCESS</t>
  </si>
  <si>
    <t xml:space="preserve"> Brookfield SREP III</t>
  </si>
  <si>
    <t>Co Invest Antlia BSREP III</t>
  </si>
  <si>
    <t>Portfolio EDGE</t>
  </si>
  <si>
    <t>Waterton Residential P V XIII</t>
  </si>
  <si>
    <t xml:space="preserve">  PGCO IV Co mingled Fund SCSP</t>
  </si>
  <si>
    <t>ACE IV*</t>
  </si>
  <si>
    <t>ADLS</t>
  </si>
  <si>
    <t>APCS LP*</t>
  </si>
  <si>
    <t>Apollo Fund IX</t>
  </si>
  <si>
    <t>Apollo Natural Resources Partners II LP</t>
  </si>
  <si>
    <t>Astorg VII</t>
  </si>
  <si>
    <t>Brookfield coinv JCI</t>
  </si>
  <si>
    <t>CDL II</t>
  </si>
  <si>
    <t>CMPVIIC</t>
  </si>
  <si>
    <t>co investment Anesthesia</t>
  </si>
  <si>
    <t>Copenhagen Infrastructure III</t>
  </si>
  <si>
    <t>CRECH V</t>
  </si>
  <si>
    <t>Dover Street IX LP</t>
  </si>
  <si>
    <t>EC   1</t>
  </si>
  <si>
    <t>GTCR harbourvest tranche B</t>
  </si>
  <si>
    <t>harbourvest A</t>
  </si>
  <si>
    <t>HARBOURVEST A AE II</t>
  </si>
  <si>
    <t>harbourvest co inv DNLD</t>
  </si>
  <si>
    <t>harbourvest co inv Dwyer</t>
  </si>
  <si>
    <t>Harbourvest co inv perston</t>
  </si>
  <si>
    <t>harbourvest part' co inv fund IV</t>
  </si>
  <si>
    <t>Harbourvest Project Starboard</t>
  </si>
  <si>
    <t>harbourvest Sec gridiron</t>
  </si>
  <si>
    <t>HIG harbourvest Tranche B</t>
  </si>
  <si>
    <t>ICGL V</t>
  </si>
  <si>
    <t>IK harbourvest tranche B</t>
  </si>
  <si>
    <t>INCLINE   HARBOURVEST A</t>
  </si>
  <si>
    <t>InfraRed Infrastructure Fund V</t>
  </si>
  <si>
    <t>Insight harbourvest tranche B</t>
  </si>
  <si>
    <t>JP Morgan IIF</t>
  </si>
  <si>
    <t>KASS</t>
  </si>
  <si>
    <t>KCOIV SCS</t>
  </si>
  <si>
    <t>KELSO INVESTMENT ASSOCIATES X   HARB B</t>
  </si>
  <si>
    <t>KSO</t>
  </si>
  <si>
    <t>LS POWER FUND IV</t>
  </si>
  <si>
    <t>MediFox harbourvest</t>
  </si>
  <si>
    <t>Migdal HarbourVes Cruise.co.uk</t>
  </si>
  <si>
    <t>Migdal HarbourVes Elatec</t>
  </si>
  <si>
    <t>Migdal HarbourVes project Draco</t>
  </si>
  <si>
    <t>migdal harbourvest ABENEX partners 7</t>
  </si>
  <si>
    <t>migdal harbourvest LYTX</t>
  </si>
  <si>
    <t>Migdal HarbourVest Project Saxa</t>
  </si>
  <si>
    <t>Migdal HarbourVest Tranche B</t>
  </si>
  <si>
    <t>MTDL</t>
  </si>
  <si>
    <t>ORCC</t>
  </si>
  <si>
    <t>Pamlico capital IV</t>
  </si>
  <si>
    <t>Pantheon Global Secondary Fund VI</t>
  </si>
  <si>
    <t>Patria Private Equity Fund VI</t>
  </si>
  <si>
    <t>PCSIII LP</t>
  </si>
  <si>
    <t>project Celtics</t>
  </si>
  <si>
    <t>SDPIII</t>
  </si>
  <si>
    <t>Senior Loan Fund I A SLP</t>
  </si>
  <si>
    <t>TDL IV</t>
  </si>
  <si>
    <t>Thoma Bravo Fund XII A  L P</t>
  </si>
  <si>
    <t>Thoma Bravo Fund XIII</t>
  </si>
  <si>
    <t>Thoma Bravo Harbourvest B</t>
  </si>
  <si>
    <t>TPG Asia VII L.P</t>
  </si>
  <si>
    <t>VESTCOM</t>
  </si>
  <si>
    <t>Warburg Pincus China II L.P</t>
  </si>
  <si>
    <t>Warburg Pincus China LP</t>
  </si>
  <si>
    <t>WestView IV harbourvest</t>
  </si>
  <si>
    <t>windjammer V har A</t>
  </si>
  <si>
    <t>WSREDII</t>
  </si>
  <si>
    <t>REDHILL WARRANT</t>
  </si>
  <si>
    <t>52290</t>
  </si>
  <si>
    <t>₪ / מט"ח</t>
  </si>
  <si>
    <t>+ILS/-USD 3.59 03-09-19 (12) --1030</t>
  </si>
  <si>
    <t>10002691</t>
  </si>
  <si>
    <t>+ILS/-USD 3.4932 20-10-20 (10) -888</t>
  </si>
  <si>
    <t>10003008</t>
  </si>
  <si>
    <t>+ILS/-USD 3.5069 14-10-20 (10) -866</t>
  </si>
  <si>
    <t>10003005</t>
  </si>
  <si>
    <t>+ILS/-USD 3.5072 20-10-20 (10) -873</t>
  </si>
  <si>
    <t>10003003</t>
  </si>
  <si>
    <t>+ILS/-USD 3.51 12-05-20 (10) -707</t>
  </si>
  <si>
    <t>10002987</t>
  </si>
  <si>
    <t>+ILS/-USD 3.5234 16-06-20 (10) -796</t>
  </si>
  <si>
    <t>10002981</t>
  </si>
  <si>
    <t>+ILS/-USD 3.53 18-06-20 (10) -680</t>
  </si>
  <si>
    <t>10003002</t>
  </si>
  <si>
    <t>+ILS/-USD 3.548 14-08-19 (10) -315</t>
  </si>
  <si>
    <t>10002934</t>
  </si>
  <si>
    <t>+ILS/-USD 3.55 07-05-20 (12) -610</t>
  </si>
  <si>
    <t>10002996</t>
  </si>
  <si>
    <t>+ILS/-USD 3.5575 11-07-19 (10) -125</t>
  </si>
  <si>
    <t>10002966</t>
  </si>
  <si>
    <t>+ILS/-USD 3.5577 11-07-19 (10) -133</t>
  </si>
  <si>
    <t>10002960</t>
  </si>
  <si>
    <t>+ILS/-USD 3.5671 11-07-19 (10) -129</t>
  </si>
  <si>
    <t>10002963</t>
  </si>
  <si>
    <t>+ILS/-USD 3.5733 01-08-19 (10) -302</t>
  </si>
  <si>
    <t>10002923</t>
  </si>
  <si>
    <t>+ILS/-USD 3.5765 01-08-19 (12) -305</t>
  </si>
  <si>
    <t>10002917</t>
  </si>
  <si>
    <t>+ILS/-USD 3.5877 18-09-19 (10) -263</t>
  </si>
  <si>
    <t>10002973</t>
  </si>
  <si>
    <t>+ILS/-USD 3.5884 24-09-19 (12) -271</t>
  </si>
  <si>
    <t>10002977</t>
  </si>
  <si>
    <t>+ILS/-USD 3.5904 18-09-19 (10) -261</t>
  </si>
  <si>
    <t>10002975</t>
  </si>
  <si>
    <t>+ILS/-USD 3.5914 18-09-19 (10) -201</t>
  </si>
  <si>
    <t>10002992</t>
  </si>
  <si>
    <t>+ILS/-USD 3.5954 30-07-19 (10) -306</t>
  </si>
  <si>
    <t>10002909</t>
  </si>
  <si>
    <t>+ILS/-USD 3.59845 11-07-19 (10) -46.5</t>
  </si>
  <si>
    <t>10002994</t>
  </si>
  <si>
    <t>+ILS/-USD 3.60115 09-07-19 (10) -248.5</t>
  </si>
  <si>
    <t>10002910</t>
  </si>
  <si>
    <t>+ILS/-USD 3.6017 24-07-19 (10) -288</t>
  </si>
  <si>
    <t>10002907</t>
  </si>
  <si>
    <t>+ILS/-USD 3.6038 11-07-19 (10) -52</t>
  </si>
  <si>
    <t>10002990</t>
  </si>
  <si>
    <t>+ILS/-USD 3.6044 22-07-19 (12) -296</t>
  </si>
  <si>
    <t>10002904</t>
  </si>
  <si>
    <t>+ILS/-USD 3.6084 24-07-19 (12) -291</t>
  </si>
  <si>
    <t>10002906</t>
  </si>
  <si>
    <t>+USD/-ILS 3.5586 11-07-19 (10) -124</t>
  </si>
  <si>
    <t>10002961</t>
  </si>
  <si>
    <t>+GBP/-USD 1.329575 01-07-19 (10) +67.75</t>
  </si>
  <si>
    <t>10002894</t>
  </si>
  <si>
    <t>+JPY/-USD 108.94 04-09-19 (10) -90</t>
  </si>
  <si>
    <t>10002967</t>
  </si>
  <si>
    <t>+SEK/-USD 9.5296 10-07-19 (10) -484</t>
  </si>
  <si>
    <t>10002958</t>
  </si>
  <si>
    <t>+USD/-CAD 1.33005 03-07-19 (10) -29.5</t>
  </si>
  <si>
    <t>10002914</t>
  </si>
  <si>
    <t>+USD/-CAD 1.33546 09-01-20 (10) -49.4</t>
  </si>
  <si>
    <t>10002983</t>
  </si>
  <si>
    <t>+USD/-EUR 1.13135 09-12-19 (10) +171.5</t>
  </si>
  <si>
    <t>10002979</t>
  </si>
  <si>
    <t>+USD/-EUR 1.13263 25-11-19 (10) +171.3</t>
  </si>
  <si>
    <t>10002971</t>
  </si>
  <si>
    <t>+USD/-EUR 1.15135 13-01-20 (10) +189.5</t>
  </si>
  <si>
    <t>10002985</t>
  </si>
  <si>
    <t>+USD/-EUR 1.16395 27-04-20 (10) +249.5</t>
  </si>
  <si>
    <t>10002999</t>
  </si>
  <si>
    <t>+USD/-GBP 1.28271 02-03-20 (10) +117.1</t>
  </si>
  <si>
    <t>10003007</t>
  </si>
  <si>
    <t>+USD/-GBP 1.3047 01-07-19 (10) +43</t>
  </si>
  <si>
    <t>10002946</t>
  </si>
  <si>
    <t>+USD/-GBP 1.31674 07-10-19 (10) +101.4</t>
  </si>
  <si>
    <t>10002954</t>
  </si>
  <si>
    <t>+USD/-GBP 1.3261 01-07-19 (10) +71</t>
  </si>
  <si>
    <t>10002890</t>
  </si>
  <si>
    <t>+USD/-JPY 106.825 10-02-20 (10) -184.5</t>
  </si>
  <si>
    <t>10002991</t>
  </si>
  <si>
    <t>+USD/-JPY 109.2 04-09-19 (10) -160</t>
  </si>
  <si>
    <t>10002871</t>
  </si>
  <si>
    <t>+USD/-JPY 109.365 05-11-19 (12) -175.5</t>
  </si>
  <si>
    <t>10002939</t>
  </si>
  <si>
    <t>+USD/-JPY 109.376 05-11-19 (10) -175.4</t>
  </si>
  <si>
    <t>10002937</t>
  </si>
  <si>
    <t>+USD/-JPY 109.83 04-09-19 (10) -151</t>
  </si>
  <si>
    <t>10002888</t>
  </si>
  <si>
    <t>+USD/-JPY 110.01 04-09-19 (10) -145</t>
  </si>
  <si>
    <t>10002896</t>
  </si>
  <si>
    <t>+USD/-JPY 110.175 04-09-19 (10) -131.5</t>
  </si>
  <si>
    <t>10002920</t>
  </si>
  <si>
    <t>+USD/-SEK 8.7818 10-07-19 (10) -1271</t>
  </si>
  <si>
    <t>10002815</t>
  </si>
  <si>
    <t>+USD/-SEK 9.1598 10-07-19 (10) -1072</t>
  </si>
  <si>
    <t>10002859</t>
  </si>
  <si>
    <t>+USD/-SEK 9.20335 10-07-19 (10) -644.5</t>
  </si>
  <si>
    <t>10002925</t>
  </si>
  <si>
    <t>פורוורד מט"ח-מט"ח</t>
  </si>
  <si>
    <t>10003006</t>
  </si>
  <si>
    <t>IRS</t>
  </si>
  <si>
    <t>10000000</t>
  </si>
  <si>
    <t>10000002</t>
  </si>
  <si>
    <t>496761</t>
  </si>
  <si>
    <t/>
  </si>
  <si>
    <t>פרנק שווצרי</t>
  </si>
  <si>
    <t>דולר ניו-זילנד</t>
  </si>
  <si>
    <t>כתר נורבגי</t>
  </si>
  <si>
    <t>רובל רוסי</t>
  </si>
  <si>
    <t>בנק דיסקונט לישראל בע"מ</t>
  </si>
  <si>
    <t>30111000</t>
  </si>
  <si>
    <t>בנק הפועלים בע"מ</t>
  </si>
  <si>
    <t>30012000</t>
  </si>
  <si>
    <t>בנק לאומי לישראל בע"מ</t>
  </si>
  <si>
    <t>34110000</t>
  </si>
  <si>
    <t>30110000</t>
  </si>
  <si>
    <t>בנק מזרחי טפחות בע"מ</t>
  </si>
  <si>
    <t>30120000</t>
  </si>
  <si>
    <t>30011000</t>
  </si>
  <si>
    <t>יו בנק</t>
  </si>
  <si>
    <t>30026000</t>
  </si>
  <si>
    <t>31012000</t>
  </si>
  <si>
    <t>30212000</t>
  </si>
  <si>
    <t>31712000</t>
  </si>
  <si>
    <t>32012000</t>
  </si>
  <si>
    <t>30312000</t>
  </si>
  <si>
    <t>30810000</t>
  </si>
  <si>
    <t>32010000</t>
  </si>
  <si>
    <t>34010000</t>
  </si>
  <si>
    <t>34510000</t>
  </si>
  <si>
    <t>32610000</t>
  </si>
  <si>
    <t>30210000</t>
  </si>
  <si>
    <t>30310000</t>
  </si>
  <si>
    <t>31710000</t>
  </si>
  <si>
    <t>31210000</t>
  </si>
  <si>
    <t>31110000</t>
  </si>
  <si>
    <t>33810000</t>
  </si>
  <si>
    <t>34520000</t>
  </si>
  <si>
    <t>32020000</t>
  </si>
  <si>
    <t>34020000</t>
  </si>
  <si>
    <t>30311000</t>
  </si>
  <si>
    <t>30326000</t>
  </si>
  <si>
    <t>32026000</t>
  </si>
  <si>
    <t>31726000</t>
  </si>
  <si>
    <t>30226000</t>
  </si>
  <si>
    <t>UBS</t>
  </si>
  <si>
    <t>31091000</t>
  </si>
  <si>
    <t>31191000</t>
  </si>
  <si>
    <t>30791000</t>
  </si>
  <si>
    <t>31291000</t>
  </si>
  <si>
    <t>32091000</t>
  </si>
  <si>
    <t>30391000</t>
  </si>
  <si>
    <t>32691000</t>
  </si>
  <si>
    <t>30291000</t>
  </si>
  <si>
    <t>30891000</t>
  </si>
  <si>
    <t>31791000</t>
  </si>
  <si>
    <t>סוויסקי</t>
  </si>
  <si>
    <t>30396000</t>
  </si>
  <si>
    <t>דירוג פנימי</t>
  </si>
  <si>
    <t>מ.בטחון סחיר לאומי</t>
  </si>
  <si>
    <t>75001121</t>
  </si>
  <si>
    <t>כן</t>
  </si>
  <si>
    <t>לא</t>
  </si>
  <si>
    <t>AA-</t>
  </si>
  <si>
    <t>A+</t>
  </si>
  <si>
    <t>D</t>
  </si>
  <si>
    <t>קרדן אן.וי אגח ב חש 2/18</t>
  </si>
  <si>
    <t>1143270</t>
  </si>
  <si>
    <t>Enlight</t>
  </si>
  <si>
    <t>Orbimed  II</t>
  </si>
  <si>
    <t>tene growth capital IV</t>
  </si>
  <si>
    <t>סה"כ יתרות התחייבות להשקעה</t>
  </si>
  <si>
    <t>סה"כ בחו"ל</t>
  </si>
  <si>
    <t>ACE IV</t>
  </si>
  <si>
    <t xml:space="preserve">ADLS </t>
  </si>
  <si>
    <t>ADLS  co-inv</t>
  </si>
  <si>
    <t>apollo  II</t>
  </si>
  <si>
    <t>ARES private credit solutions</t>
  </si>
  <si>
    <t>Blackstone Real Estate Partners IX</t>
  </si>
  <si>
    <t>Bluebay SLFI</t>
  </si>
  <si>
    <t>Brookfield Capital Partners V</t>
  </si>
  <si>
    <t>brookfield III</t>
  </si>
  <si>
    <t>Court Square IV</t>
  </si>
  <si>
    <t>Crescent mezzanine VII</t>
  </si>
  <si>
    <t>EC1 ADLS  co-inv</t>
  </si>
  <si>
    <t>HARBOURVEST co-inv preston</t>
  </si>
  <si>
    <t>harbourvest DOVER</t>
  </si>
  <si>
    <t>HARBOURVEST pamlico</t>
  </si>
  <si>
    <t>harbourvest part' co inv fund IV (Tranche B)</t>
  </si>
  <si>
    <t>HARBOURVEST project Celtics</t>
  </si>
  <si>
    <t>harbourvest ח-ן מנוהל</t>
  </si>
  <si>
    <t>ICG SDP III</t>
  </si>
  <si>
    <t>IFM GIF</t>
  </si>
  <si>
    <t>infrared infrastructure fund v</t>
  </si>
  <si>
    <t>JCI Power Solut</t>
  </si>
  <si>
    <t>JP Morgan IIF - עמיתים</t>
  </si>
  <si>
    <t>Kartesia Credit Opportunities IV SCS</t>
  </si>
  <si>
    <t>KELSO INVESTMENT ASSOCIATES X - HARB B</t>
  </si>
  <si>
    <t>KSO I</t>
  </si>
  <si>
    <t>MAGMA GROWTH EQUITY I</t>
  </si>
  <si>
    <t>Migdal-HarbourVes project Draco</t>
  </si>
  <si>
    <t>Migdal-HarbourVest 2016 Fund L.P. (Tranche B)</t>
  </si>
  <si>
    <t>Migdal-HarbourVest Project Saxa</t>
  </si>
  <si>
    <t>Patria VI</t>
  </si>
  <si>
    <t>Permira</t>
  </si>
  <si>
    <t>PGCO IV Co-mingled Fund SCSP</t>
  </si>
  <si>
    <t>Reality IV</t>
  </si>
  <si>
    <t>Sun Capital Partners  harbourvest B</t>
  </si>
  <si>
    <t>SVB IX</t>
  </si>
  <si>
    <t>SVB VIII</t>
  </si>
  <si>
    <t xml:space="preserve">TDLIV </t>
  </si>
  <si>
    <t>THOMA BRAVO XII</t>
  </si>
  <si>
    <t>TPG ASIA VII L.P</t>
  </si>
  <si>
    <t>Vintage Fund of Funds (access) V</t>
  </si>
  <si>
    <t>Warburg Pincus China I</t>
  </si>
  <si>
    <t>waterton</t>
  </si>
  <si>
    <t xml:space="preserve">WSREDII </t>
  </si>
  <si>
    <t>פורוורד ריבית</t>
  </si>
  <si>
    <t>מובטחות משכנתא- גורם 01</t>
  </si>
  <si>
    <t>בבטחונות אחרים - גורם 80</t>
  </si>
  <si>
    <t>בבטחונות אחרים-גורם 7</t>
  </si>
  <si>
    <t>בבטחונות אחרים - גורם 94</t>
  </si>
  <si>
    <t>בבטחונות אחרים - גורם 29</t>
  </si>
  <si>
    <t>בבטחונות אחרים-גורם 29</t>
  </si>
  <si>
    <t>בבטחונות אחרים - גורם 111</t>
  </si>
  <si>
    <t>בבטחונות אחרים-גורם 75</t>
  </si>
  <si>
    <t>בבטחונות אחרים - גורם 69</t>
  </si>
  <si>
    <t>בבטחונות אחרים - גורם 37</t>
  </si>
  <si>
    <t>בבטחונות אחרים-גורם 35</t>
  </si>
  <si>
    <t>בבטחונות אחרים-גורם 41</t>
  </si>
  <si>
    <t>בבטחונות אחרים - גורם 41</t>
  </si>
  <si>
    <t>בבטחונות אחרים-גורם 63</t>
  </si>
  <si>
    <t>בבטחונות אחרים-גורם 33</t>
  </si>
  <si>
    <t>בבטחונות אחרים-גורם 105</t>
  </si>
  <si>
    <t>בבטחונות אחרים-גורם 62</t>
  </si>
  <si>
    <t>בבטחונות אחרים - גורם 40</t>
  </si>
  <si>
    <t>בבטחונות אחרים-גורם 64</t>
  </si>
  <si>
    <t>בבטחונות אחרים - גורם 81</t>
  </si>
  <si>
    <t>בבטחונות אחרים - גורם 96</t>
  </si>
  <si>
    <t>בבטחונות אחרים - גורם 38</t>
  </si>
  <si>
    <t>בבטחונות אחרים - גורם 129</t>
  </si>
  <si>
    <t>בבטחונות אחרים - גורם 98*</t>
  </si>
  <si>
    <t>בבטחונות אחרים - גורם 89</t>
  </si>
  <si>
    <t>בבטחונות אחרים-גורם 38</t>
  </si>
  <si>
    <t>בבטחונות אחרים - גורם 76</t>
  </si>
  <si>
    <t>בבטחונות אחרים - גורם 30</t>
  </si>
  <si>
    <t>בבטחונות אחרים - גורם 47</t>
  </si>
  <si>
    <t>בבטחונות אחרים-גורם 78</t>
  </si>
  <si>
    <t>בבטחונות אחרים-גורם 77</t>
  </si>
  <si>
    <t>בבטחונות אחרים-גורם 103</t>
  </si>
  <si>
    <t>בבטחונות אחרים-גורם 43</t>
  </si>
  <si>
    <t>בבטחונות אחרים - גורם 43</t>
  </si>
  <si>
    <t>בבטחונות אחרים - גורם 130</t>
  </si>
  <si>
    <t>בבטחונות אחרים - גורם 104</t>
  </si>
  <si>
    <t>בבטחונות אחרים - גורם 90</t>
  </si>
  <si>
    <t>בבטחונות אחרים-גורם 70</t>
  </si>
  <si>
    <t>בבטחונות אחרים - גורם 14*</t>
  </si>
  <si>
    <t>בבטחונות אחרים - גורם 61</t>
  </si>
  <si>
    <t>בבטחונות אחרים - גורם 115*</t>
  </si>
  <si>
    <t>בבטחונות אחרים-גורם 84</t>
  </si>
  <si>
    <t>בבטחונות אחרים - גורם 138</t>
  </si>
  <si>
    <t>בבטחונות אחרים - גורם 86</t>
  </si>
  <si>
    <t>בבטחונות אחרים - גורם 79</t>
  </si>
  <si>
    <t>גורם 111</t>
  </si>
  <si>
    <t>גורם 80</t>
  </si>
  <si>
    <t>גורם 98</t>
  </si>
  <si>
    <t>גורם 105</t>
  </si>
  <si>
    <t>גורם 47</t>
  </si>
  <si>
    <t>גורם 43</t>
  </si>
  <si>
    <t>גורם 113</t>
  </si>
  <si>
    <t>גורם 104</t>
  </si>
  <si>
    <t>HARBOURVEST incline</t>
  </si>
  <si>
    <t>גורם 138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</si>
</sst>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0.0000"/>
  </numFmts>
  <fonts count="31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24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16" fillId="0" borderId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166" fontId="12" fillId="0" borderId="0" applyFill="0" applyBorder="0" applyProtection="0">
      <alignment horizontal="right"/>
    </xf>
    <xf numFmtId="166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164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0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11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0" fontId="17" fillId="2" borderId="2" xfId="0" applyFont="1" applyFill="1" applyBorder="1" applyAlignment="1">
      <alignment horizontal="center" vertic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right" vertical="center" wrapText="1" indent="2" readingOrder="2"/>
    </xf>
    <xf numFmtId="0" fontId="22" fillId="3" borderId="0" xfId="0" applyFont="1" applyFill="1" applyAlignment="1">
      <alignment horizontal="right" indent="2" readingOrder="2"/>
    </xf>
    <xf numFmtId="3" fontId="5" fillId="4" borderId="2" xfId="0" applyNumberFormat="1" applyFont="1" applyFill="1" applyBorder="1" applyAlignment="1">
      <alignment horizontal="center" vertical="center" wrapText="1"/>
    </xf>
    <xf numFmtId="3" fontId="5" fillId="4" borderId="0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5" borderId="0" xfId="0" applyFont="1" applyFill="1"/>
    <xf numFmtId="0" fontId="21" fillId="6" borderId="0" xfId="0" applyFont="1" applyFill="1" applyAlignment="1">
      <alignment horizontal="center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3" fillId="0" borderId="0" xfId="7" applyFont="1" applyAlignment="1">
      <alignment horizontal="right"/>
    </xf>
    <xf numFmtId="0" fontId="9" fillId="2" borderId="10" xfId="0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wrapText="1"/>
    </xf>
    <xf numFmtId="49" fontId="14" fillId="2" borderId="13" xfId="7" applyNumberFormat="1" applyFont="1" applyFill="1" applyBorder="1" applyAlignment="1">
      <alignment horizontal="center" vertical="center" wrapText="1" readingOrder="2"/>
    </xf>
    <xf numFmtId="3" fontId="5" fillId="2" borderId="14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6" xfId="0" applyFont="1" applyFill="1" applyBorder="1" applyAlignment="1">
      <alignment horizontal="center" vertical="center" wrapText="1"/>
    </xf>
    <xf numFmtId="3" fontId="5" fillId="7" borderId="2" xfId="0" applyNumberFormat="1" applyFont="1" applyFill="1" applyBorder="1" applyAlignment="1">
      <alignment horizontal="center" vertical="center" wrapText="1"/>
    </xf>
    <xf numFmtId="3" fontId="5" fillId="7" borderId="3" xfId="0" applyNumberFormat="1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 vertical="center" wrapText="1"/>
    </xf>
    <xf numFmtId="0" fontId="5" fillId="2" borderId="17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23" fillId="0" borderId="0" xfId="7" applyFont="1" applyFill="1" applyBorder="1" applyAlignment="1">
      <alignment horizontal="right"/>
    </xf>
    <xf numFmtId="0" fontId="27" fillId="0" borderId="28" xfId="0" applyFont="1" applyFill="1" applyBorder="1" applyAlignment="1">
      <alignment horizontal="right"/>
    </xf>
    <xf numFmtId="0" fontId="27" fillId="0" borderId="28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1"/>
    </xf>
    <xf numFmtId="0" fontId="27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2"/>
    </xf>
    <xf numFmtId="0" fontId="28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3"/>
    </xf>
    <xf numFmtId="0" fontId="28" fillId="0" borderId="0" xfId="0" applyFont="1" applyFill="1" applyBorder="1" applyAlignment="1">
      <alignment horizontal="right" indent="4"/>
    </xf>
    <xf numFmtId="0" fontId="28" fillId="0" borderId="0" xfId="0" applyFont="1" applyFill="1" applyBorder="1" applyAlignment="1">
      <alignment horizontal="right" indent="3"/>
    </xf>
    <xf numFmtId="4" fontId="27" fillId="0" borderId="28" xfId="0" applyNumberFormat="1" applyFont="1" applyFill="1" applyBorder="1" applyAlignment="1">
      <alignment horizontal="right"/>
    </xf>
    <xf numFmtId="10" fontId="27" fillId="0" borderId="28" xfId="0" applyNumberFormat="1" applyFont="1" applyFill="1" applyBorder="1" applyAlignment="1">
      <alignment horizontal="right"/>
    </xf>
    <xf numFmtId="2" fontId="27" fillId="0" borderId="28" xfId="0" applyNumberFormat="1" applyFont="1" applyFill="1" applyBorder="1" applyAlignment="1">
      <alignment horizontal="right"/>
    </xf>
    <xf numFmtId="4" fontId="27" fillId="0" borderId="0" xfId="0" applyNumberFormat="1" applyFont="1" applyFill="1" applyBorder="1" applyAlignment="1">
      <alignment horizontal="right"/>
    </xf>
    <xf numFmtId="10" fontId="27" fillId="0" borderId="0" xfId="0" applyNumberFormat="1" applyFont="1" applyFill="1" applyBorder="1" applyAlignment="1">
      <alignment horizontal="right"/>
    </xf>
    <xf numFmtId="2" fontId="27" fillId="0" borderId="0" xfId="0" applyNumberFormat="1" applyFont="1" applyFill="1" applyBorder="1" applyAlignment="1">
      <alignment horizontal="right"/>
    </xf>
    <xf numFmtId="4" fontId="28" fillId="0" borderId="0" xfId="0" applyNumberFormat="1" applyFont="1" applyFill="1" applyBorder="1" applyAlignment="1">
      <alignment horizontal="right"/>
    </xf>
    <xf numFmtId="10" fontId="28" fillId="0" borderId="0" xfId="0" applyNumberFormat="1" applyFont="1" applyFill="1" applyBorder="1" applyAlignment="1">
      <alignment horizontal="right"/>
    </xf>
    <xf numFmtId="2" fontId="28" fillId="0" borderId="0" xfId="0" applyNumberFormat="1" applyFont="1" applyFill="1" applyBorder="1" applyAlignment="1">
      <alignment horizontal="right"/>
    </xf>
    <xf numFmtId="49" fontId="28" fillId="0" borderId="0" xfId="0" applyNumberFormat="1" applyFont="1" applyFill="1" applyBorder="1" applyAlignment="1">
      <alignment horizontal="right"/>
    </xf>
    <xf numFmtId="167" fontId="28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right" readingOrder="2"/>
    </xf>
    <xf numFmtId="0" fontId="6" fillId="0" borderId="0" xfId="0" applyFont="1" applyAlignment="1">
      <alignment horizontal="center"/>
    </xf>
    <xf numFmtId="0" fontId="28" fillId="0" borderId="0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2"/>
    </xf>
    <xf numFmtId="167" fontId="27" fillId="0" borderId="28" xfId="0" applyNumberFormat="1" applyFont="1" applyFill="1" applyBorder="1" applyAlignment="1">
      <alignment horizontal="right"/>
    </xf>
    <xf numFmtId="167" fontId="27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1"/>
    </xf>
    <xf numFmtId="0" fontId="27" fillId="0" borderId="0" xfId="0" applyFont="1" applyFill="1" applyBorder="1" applyAlignment="1">
      <alignment horizontal="right"/>
    </xf>
    <xf numFmtId="0" fontId="27" fillId="0" borderId="29" xfId="0" applyFont="1" applyFill="1" applyBorder="1" applyAlignment="1">
      <alignment horizontal="right"/>
    </xf>
    <xf numFmtId="0" fontId="27" fillId="0" borderId="30" xfId="0" applyFont="1" applyFill="1" applyBorder="1" applyAlignment="1">
      <alignment horizontal="right" indent="1"/>
    </xf>
    <xf numFmtId="0" fontId="27" fillId="0" borderId="30" xfId="0" applyFont="1" applyFill="1" applyBorder="1" applyAlignment="1">
      <alignment horizontal="right" indent="2"/>
    </xf>
    <xf numFmtId="0" fontId="28" fillId="0" borderId="30" xfId="0" applyFont="1" applyFill="1" applyBorder="1" applyAlignment="1">
      <alignment horizontal="right" indent="3"/>
    </xf>
    <xf numFmtId="0" fontId="28" fillId="0" borderId="30" xfId="0" applyFont="1" applyFill="1" applyBorder="1" applyAlignment="1">
      <alignment horizontal="right" indent="2"/>
    </xf>
    <xf numFmtId="14" fontId="28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164" fontId="5" fillId="0" borderId="31" xfId="13" applyFont="1" applyBorder="1" applyAlignment="1">
      <alignment horizontal="right"/>
    </xf>
    <xf numFmtId="2" fontId="5" fillId="0" borderId="31" xfId="7" applyNumberFormat="1" applyFont="1" applyBorder="1" applyAlignment="1">
      <alignment horizontal="right"/>
    </xf>
    <xf numFmtId="168" fontId="5" fillId="0" borderId="31" xfId="7" applyNumberFormat="1" applyFont="1" applyBorder="1" applyAlignment="1">
      <alignment horizontal="center"/>
    </xf>
    <xf numFmtId="0" fontId="29" fillId="0" borderId="0" xfId="0" applyFont="1" applyFill="1" applyBorder="1" applyAlignment="1">
      <alignment horizontal="right" indent="2"/>
    </xf>
    <xf numFmtId="0" fontId="29" fillId="0" borderId="0" xfId="0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10" fontId="29" fillId="0" borderId="0" xfId="0" applyNumberFormat="1" applyFont="1" applyFill="1" applyBorder="1" applyAlignment="1">
      <alignment horizontal="right"/>
    </xf>
    <xf numFmtId="2" fontId="29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1"/>
    </xf>
    <xf numFmtId="0" fontId="5" fillId="0" borderId="22" xfId="0" applyFont="1" applyFill="1" applyBorder="1" applyAlignment="1">
      <alignment horizontal="right"/>
    </xf>
    <xf numFmtId="0" fontId="5" fillId="0" borderId="32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64" fontId="1" fillId="0" borderId="0" xfId="15" applyFont="1" applyFill="1" applyBorder="1" applyAlignment="1">
      <alignment horizontal="right"/>
    </xf>
    <xf numFmtId="14" fontId="0" fillId="0" borderId="0" xfId="0" applyNumberFormat="1" applyFill="1" applyBorder="1" applyAlignment="1">
      <alignment horizontal="right"/>
    </xf>
    <xf numFmtId="164" fontId="29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0" fontId="5" fillId="0" borderId="31" xfId="14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0" fontId="30" fillId="0" borderId="0" xfId="0" applyFont="1" applyFill="1"/>
    <xf numFmtId="0" fontId="4" fillId="0" borderId="0" xfId="0" applyFont="1" applyFill="1" applyAlignment="1">
      <alignment horizontal="center" readingOrder="2"/>
    </xf>
    <xf numFmtId="4" fontId="4" fillId="0" borderId="0" xfId="0" applyNumberFormat="1" applyFont="1" applyFill="1" applyAlignment="1">
      <alignment horizontal="center"/>
    </xf>
    <xf numFmtId="0" fontId="7" fillId="2" borderId="17" xfId="7" applyFont="1" applyFill="1" applyBorder="1" applyAlignment="1">
      <alignment horizontal="center" vertical="center" wrapText="1"/>
    </xf>
    <xf numFmtId="0" fontId="7" fillId="2" borderId="18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 readingOrder="2"/>
    </xf>
    <xf numFmtId="0" fontId="7" fillId="2" borderId="25" xfId="0" applyFont="1" applyFill="1" applyBorder="1" applyAlignment="1">
      <alignment horizontal="center" vertical="center" wrapText="1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16" fillId="0" borderId="20" xfId="0" applyFont="1" applyBorder="1" applyAlignment="1">
      <alignment horizontal="center" readingOrder="2"/>
    </xf>
    <xf numFmtId="0" fontId="16" fillId="0" borderId="16" xfId="0" applyFont="1" applyBorder="1" applyAlignment="1">
      <alignment horizontal="center" readingOrder="2"/>
    </xf>
    <xf numFmtId="0" fontId="20" fillId="2" borderId="21" xfId="0" applyFont="1" applyFill="1" applyBorder="1" applyAlignment="1">
      <alignment horizontal="center" vertical="center" wrapText="1" readingOrder="2"/>
    </xf>
    <xf numFmtId="0" fontId="16" fillId="0" borderId="22" xfId="0" applyFont="1" applyBorder="1" applyAlignment="1">
      <alignment horizontal="center" readingOrder="2"/>
    </xf>
    <xf numFmtId="0" fontId="16" fillId="0" borderId="23" xfId="0" applyFont="1" applyBorder="1" applyAlignment="1">
      <alignment horizontal="center" readingOrder="2"/>
    </xf>
    <xf numFmtId="0" fontId="5" fillId="0" borderId="0" xfId="0" applyFont="1" applyAlignment="1">
      <alignment horizontal="right" readingOrder="2"/>
    </xf>
    <xf numFmtId="0" fontId="20" fillId="2" borderId="22" xfId="0" applyFont="1" applyFill="1" applyBorder="1" applyAlignment="1">
      <alignment horizontal="center" vertical="center" wrapText="1" readingOrder="2"/>
    </xf>
    <xf numFmtId="0" fontId="20" fillId="2" borderId="23" xfId="0" applyFont="1" applyFill="1" applyBorder="1" applyAlignment="1">
      <alignment horizontal="center" vertical="center" wrapText="1" readingOrder="2"/>
    </xf>
    <xf numFmtId="0" fontId="7" fillId="2" borderId="21" xfId="0" applyFont="1" applyFill="1" applyBorder="1" applyAlignment="1">
      <alignment horizontal="center" vertical="center" wrapText="1" readingOrder="2"/>
    </xf>
    <xf numFmtId="0" fontId="7" fillId="2" borderId="22" xfId="0" applyFont="1" applyFill="1" applyBorder="1" applyAlignment="1">
      <alignment horizontal="center" vertical="center" wrapText="1" readingOrder="2"/>
    </xf>
    <xf numFmtId="0" fontId="7" fillId="2" borderId="23" xfId="0" applyFont="1" applyFill="1" applyBorder="1" applyAlignment="1">
      <alignment horizontal="center" vertical="center" wrapText="1" readingOrder="2"/>
    </xf>
  </cellXfs>
  <cellStyles count="16">
    <cellStyle name="Comma" xfId="13" builtinId="3"/>
    <cellStyle name="Comma 2" xfId="1"/>
    <cellStyle name="Comma 3" xfId="15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14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42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theme" Target="theme/theme1.xml"/><Relationship Id="rId40" Type="http://schemas.openxmlformats.org/officeDocument/2006/relationships/sheetMetadata" Target="metadata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43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198120</xdr:colOff>
      <xdr:row>50</xdr:row>
      <xdr:rowOff>0</xdr:rowOff>
    </xdr:from>
    <xdr:to>
      <xdr:col>29</xdr:col>
      <xdr:colOff>198120</xdr:colOff>
      <xdr:row>50</xdr:row>
      <xdr:rowOff>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46075400" y="10163175"/>
          <a:ext cx="92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cs typeface="FrankRuehl"/>
            </a:rPr>
            <a:t> 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491;&#1497;&#1493;&#1493;&#1495;%20&#1499;&#1505;&#1508;&#1497;/&#1512;&#1513;&#1497;&#1502;&#1493;&#1514;%20&#1504;&#1499;&#1505;&#1497;&#1501;/2019/06-19/30-07-19/&#1511;&#1489;&#1510;&#1497;&#1501;%20&#1500;&#1491;&#1497;&#1493;&#1493;&#1495;%2006-19/512237744_p2145_02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סכום נכסי הקרן"/>
      <sheetName val="Sheet1"/>
      <sheetName val="מזומנים"/>
      <sheetName val="תעודות התחייבות ממשלתיות"/>
      <sheetName val="תעודות חוב מסחריות "/>
      <sheetName val="אג&quot;ח קונצרני"/>
      <sheetName val="מניות"/>
      <sheetName val="תעודות סל"/>
      <sheetName val="קרנות נאמנות"/>
      <sheetName val="כתבי אופציה"/>
      <sheetName val="אופציות"/>
      <sheetName val="חוזים עתידיים"/>
      <sheetName val="מוצרים מובנים"/>
      <sheetName val="לא סחיר- תעודות התחייבות ממשלתי"/>
      <sheetName val="לא סחיר - תעודות חוב מסחריות"/>
      <sheetName val="לא סחיר - אג&quot;ח קונצרני"/>
      <sheetName val="לא סחיר - מניות"/>
      <sheetName val="לא סחיר - קרנות השקעה"/>
      <sheetName val="לא סחיר - כתבי אופציה"/>
      <sheetName val="לא סחיר - אופציות"/>
      <sheetName val="לא סחיר - חוזים עתידיים"/>
      <sheetName val="לא סחיר - מוצרים מובנים"/>
      <sheetName val="הלוואות"/>
      <sheetName val="פקדונות מעל 3 חודשים"/>
      <sheetName val="זכויות מקרקעין"/>
      <sheetName val="השקעה בחברות מוחזקות"/>
      <sheetName val="השקעות אחרות "/>
      <sheetName val="יתרת התחייבות להשקעה"/>
      <sheetName val="עלות מתואמת אג&quot;ח קונצרני סחיר"/>
      <sheetName val="עלות מתואמת אג&quot;ח קונצרני ל.סחיר"/>
      <sheetName val="עלות מתואמת מסגרות אשראי ללווים"/>
    </sheetNames>
    <sheetDataSet>
      <sheetData sheetId="0">
        <row r="42">
          <cell r="C42">
            <v>683813.71819130296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X66"/>
  <sheetViews>
    <sheetView rightToLeft="1" tabSelected="1" workbookViewId="0">
      <selection activeCell="J17" sqref="J17"/>
    </sheetView>
  </sheetViews>
  <sheetFormatPr defaultColWidth="9.140625" defaultRowHeight="18"/>
  <cols>
    <col min="1" max="1" width="6.28515625" style="9" customWidth="1"/>
    <col min="2" max="2" width="47.28515625" style="8" customWidth="1"/>
    <col min="3" max="3" width="18" style="9" customWidth="1"/>
    <col min="4" max="4" width="20.140625" style="9" customWidth="1"/>
    <col min="5" max="24" width="6.7109375" style="9" customWidth="1"/>
    <col min="25" max="27" width="7.7109375" style="9" customWidth="1"/>
    <col min="28" max="28" width="7.140625" style="9" customWidth="1"/>
    <col min="29" max="29" width="6" style="9" customWidth="1"/>
    <col min="30" max="30" width="8.140625" style="9" customWidth="1"/>
    <col min="31" max="31" width="6.28515625" style="9" customWidth="1"/>
    <col min="32" max="32" width="8" style="9" customWidth="1"/>
    <col min="33" max="33" width="8.7109375" style="9" customWidth="1"/>
    <col min="34" max="34" width="10" style="9" customWidth="1"/>
    <col min="35" max="35" width="9.5703125" style="9" customWidth="1"/>
    <col min="36" max="36" width="6.140625" style="9" customWidth="1"/>
    <col min="37" max="38" width="5.7109375" style="9" customWidth="1"/>
    <col min="39" max="39" width="6.85546875" style="9" customWidth="1"/>
    <col min="40" max="40" width="6.42578125" style="9" customWidth="1"/>
    <col min="41" max="41" width="6.7109375" style="9" customWidth="1"/>
    <col min="42" max="42" width="7.28515625" style="9" customWidth="1"/>
    <col min="43" max="54" width="5.7109375" style="9" customWidth="1"/>
    <col min="55" max="16384" width="9.140625" style="9"/>
  </cols>
  <sheetData>
    <row r="1" spans="1:24">
      <c r="B1" s="57" t="s">
        <v>188</v>
      </c>
      <c r="C1" s="78" t="s" vm="1">
        <v>265</v>
      </c>
    </row>
    <row r="2" spans="1:24">
      <c r="B2" s="57" t="s">
        <v>187</v>
      </c>
      <c r="C2" s="78" t="s">
        <v>266</v>
      </c>
    </row>
    <row r="3" spans="1:24">
      <c r="B3" s="57" t="s">
        <v>189</v>
      </c>
      <c r="C3" s="78" t="s">
        <v>267</v>
      </c>
    </row>
    <row r="4" spans="1:24">
      <c r="B4" s="57" t="s">
        <v>190</v>
      </c>
      <c r="C4" s="78">
        <v>2145</v>
      </c>
    </row>
    <row r="6" spans="1:24" ht="26.25" customHeight="1">
      <c r="B6" s="143" t="s">
        <v>204</v>
      </c>
      <c r="C6" s="144"/>
      <c r="D6" s="145"/>
    </row>
    <row r="7" spans="1:24" s="10" customFormat="1">
      <c r="B7" s="23"/>
      <c r="C7" s="24" t="s">
        <v>119</v>
      </c>
      <c r="D7" s="25" t="s">
        <v>117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s="10" customFormat="1">
      <c r="B8" s="23"/>
      <c r="C8" s="26" t="s">
        <v>251</v>
      </c>
      <c r="D8" s="27" t="s">
        <v>20</v>
      </c>
    </row>
    <row r="9" spans="1:24" s="11" customFormat="1" ht="18" customHeight="1">
      <c r="B9" s="37"/>
      <c r="C9" s="20" t="s">
        <v>1</v>
      </c>
      <c r="D9" s="28" t="s">
        <v>2</v>
      </c>
    </row>
    <row r="10" spans="1:24" s="11" customFormat="1" ht="18" customHeight="1">
      <c r="B10" s="67" t="s">
        <v>203</v>
      </c>
      <c r="C10" s="114">
        <f>C11+C12+C23+C33+C37</f>
        <v>683813.71819130296</v>
      </c>
      <c r="D10" s="131">
        <f>C10/$C$42</f>
        <v>1</v>
      </c>
    </row>
    <row r="11" spans="1:24">
      <c r="A11" s="45" t="s">
        <v>150</v>
      </c>
      <c r="B11" s="29" t="s">
        <v>205</v>
      </c>
      <c r="C11" s="114">
        <f>מזומנים!J10</f>
        <v>137167.32813989901</v>
      </c>
      <c r="D11" s="131">
        <f t="shared" ref="D11:D13" si="0">C11/$C$42</f>
        <v>0.20059165894288952</v>
      </c>
    </row>
    <row r="12" spans="1:24">
      <c r="B12" s="29" t="s">
        <v>206</v>
      </c>
      <c r="C12" s="114">
        <f>SUM(C13:C22)</f>
        <v>481658.86805552908</v>
      </c>
      <c r="D12" s="131">
        <f t="shared" si="0"/>
        <v>0.70437146146983365</v>
      </c>
    </row>
    <row r="13" spans="1:24">
      <c r="A13" s="55" t="s">
        <v>150</v>
      </c>
      <c r="B13" s="30" t="s">
        <v>76</v>
      </c>
      <c r="C13" s="114">
        <f>'תעודות התחייבות ממשלתיות'!O11</f>
        <v>122922.38336423102</v>
      </c>
      <c r="D13" s="131">
        <f t="shared" si="0"/>
        <v>0.17976004296807979</v>
      </c>
    </row>
    <row r="14" spans="1:24">
      <c r="A14" s="55" t="s">
        <v>150</v>
      </c>
      <c r="B14" s="30" t="s">
        <v>77</v>
      </c>
      <c r="C14" s="114" t="s" vm="2">
        <v>2123</v>
      </c>
      <c r="D14" s="131" t="s" vm="3">
        <v>2123</v>
      </c>
    </row>
    <row r="15" spans="1:24">
      <c r="A15" s="55" t="s">
        <v>150</v>
      </c>
      <c r="B15" s="30" t="s">
        <v>78</v>
      </c>
      <c r="C15" s="114">
        <f>'אג"ח קונצרני'!R11</f>
        <v>164490.05600470104</v>
      </c>
      <c r="D15" s="131">
        <f t="shared" ref="D15:D21" si="1">C15/$C$42</f>
        <v>0.24054804931345861</v>
      </c>
    </row>
    <row r="16" spans="1:24">
      <c r="A16" s="55" t="s">
        <v>150</v>
      </c>
      <c r="B16" s="30" t="s">
        <v>79</v>
      </c>
      <c r="C16" s="114">
        <f>מניות!L11</f>
        <v>87418.19994719002</v>
      </c>
      <c r="D16" s="131">
        <f t="shared" si="1"/>
        <v>0.1278392018493171</v>
      </c>
    </row>
    <row r="17" spans="1:4">
      <c r="A17" s="55" t="s">
        <v>150</v>
      </c>
      <c r="B17" s="30" t="s">
        <v>80</v>
      </c>
      <c r="C17" s="114">
        <f>'תעודות סל'!K11</f>
        <v>66046.027336871004</v>
      </c>
      <c r="D17" s="131">
        <f t="shared" si="1"/>
        <v>9.6584823585528071E-2</v>
      </c>
    </row>
    <row r="18" spans="1:4">
      <c r="A18" s="55" t="s">
        <v>150</v>
      </c>
      <c r="B18" s="30" t="s">
        <v>81</v>
      </c>
      <c r="C18" s="114">
        <f>'קרנות נאמנות'!L11</f>
        <v>38206.306605786012</v>
      </c>
      <c r="D18" s="131">
        <f t="shared" si="1"/>
        <v>5.5872389788906601E-2</v>
      </c>
    </row>
    <row r="19" spans="1:4">
      <c r="A19" s="55" t="s">
        <v>150</v>
      </c>
      <c r="B19" s="30" t="s">
        <v>82</v>
      </c>
      <c r="C19" s="114">
        <f>'כתבי אופציה'!I11</f>
        <v>0.69526185299999999</v>
      </c>
      <c r="D19" s="131">
        <f t="shared" si="1"/>
        <v>1.016741598631536E-6</v>
      </c>
    </row>
    <row r="20" spans="1:4">
      <c r="A20" s="55" t="s">
        <v>150</v>
      </c>
      <c r="B20" s="30" t="s">
        <v>83</v>
      </c>
      <c r="C20" s="114">
        <f>אופציות!I11</f>
        <v>385.12597681600005</v>
      </c>
      <c r="D20" s="131">
        <f t="shared" si="1"/>
        <v>5.6320305745644257E-4</v>
      </c>
    </row>
    <row r="21" spans="1:4">
      <c r="A21" s="55" t="s">
        <v>150</v>
      </c>
      <c r="B21" s="30" t="s">
        <v>84</v>
      </c>
      <c r="C21" s="114">
        <f>'חוזים עתידיים'!I11</f>
        <v>2190.0735580809996</v>
      </c>
      <c r="D21" s="131">
        <f t="shared" si="1"/>
        <v>3.2027341654884832E-3</v>
      </c>
    </row>
    <row r="22" spans="1:4">
      <c r="A22" s="55" t="s">
        <v>150</v>
      </c>
      <c r="B22" s="30" t="s">
        <v>85</v>
      </c>
      <c r="C22" s="114" t="s" vm="4">
        <v>2123</v>
      </c>
      <c r="D22" s="131" t="s" vm="5">
        <v>2123</v>
      </c>
    </row>
    <row r="23" spans="1:4">
      <c r="B23" s="29" t="s">
        <v>207</v>
      </c>
      <c r="C23" s="114">
        <f>SUM(C24:C32)</f>
        <v>30292.306841029003</v>
      </c>
      <c r="D23" s="131">
        <f>C23/$C$42</f>
        <v>4.4299062793230572E-2</v>
      </c>
    </row>
    <row r="24" spans="1:4">
      <c r="A24" s="55" t="s">
        <v>150</v>
      </c>
      <c r="B24" s="30" t="s">
        <v>86</v>
      </c>
      <c r="C24" s="114" t="s" vm="6">
        <v>2123</v>
      </c>
      <c r="D24" s="131" t="s" vm="7">
        <v>2123</v>
      </c>
    </row>
    <row r="25" spans="1:4">
      <c r="A25" s="55" t="s">
        <v>150</v>
      </c>
      <c r="B25" s="30" t="s">
        <v>87</v>
      </c>
      <c r="C25" s="114" t="s" vm="8">
        <v>2123</v>
      </c>
      <c r="D25" s="131" t="s" vm="9">
        <v>2123</v>
      </c>
    </row>
    <row r="26" spans="1:4">
      <c r="A26" s="55" t="s">
        <v>150</v>
      </c>
      <c r="B26" s="30" t="s">
        <v>78</v>
      </c>
      <c r="C26" s="114">
        <f>'לא סחיר - אג"ח קונצרני'!P11</f>
        <v>10511.15783</v>
      </c>
      <c r="D26" s="131">
        <f t="shared" ref="D26:D29" si="2">C26/$C$42</f>
        <v>1.5371376078564441E-2</v>
      </c>
    </row>
    <row r="27" spans="1:4">
      <c r="A27" s="55" t="s">
        <v>150</v>
      </c>
      <c r="B27" s="30" t="s">
        <v>88</v>
      </c>
      <c r="C27" s="114">
        <f>'לא סחיר - מניות'!J11</f>
        <v>15.062250000000001</v>
      </c>
      <c r="D27" s="131">
        <f t="shared" si="2"/>
        <v>2.2026832161015818E-5</v>
      </c>
    </row>
    <row r="28" spans="1:4">
      <c r="A28" s="55" t="s">
        <v>150</v>
      </c>
      <c r="B28" s="30" t="s">
        <v>89</v>
      </c>
      <c r="C28" s="114">
        <f>'לא סחיר - קרנות השקעה'!H11</f>
        <v>19190.54564</v>
      </c>
      <c r="D28" s="131">
        <f t="shared" si="2"/>
        <v>2.8063996274832373E-2</v>
      </c>
    </row>
    <row r="29" spans="1:4">
      <c r="A29" s="55" t="s">
        <v>150</v>
      </c>
      <c r="B29" s="30" t="s">
        <v>90</v>
      </c>
      <c r="C29" s="114">
        <f>'לא סחיר - כתבי אופציה'!I11</f>
        <v>0.18533000000000002</v>
      </c>
      <c r="D29" s="131">
        <f t="shared" si="2"/>
        <v>2.7102410359681074E-7</v>
      </c>
    </row>
    <row r="30" spans="1:4">
      <c r="A30" s="55" t="s">
        <v>150</v>
      </c>
      <c r="B30" s="30" t="s">
        <v>230</v>
      </c>
      <c r="C30" s="114" t="s" vm="10">
        <v>2123</v>
      </c>
      <c r="D30" s="131" t="s" vm="11">
        <v>2123</v>
      </c>
    </row>
    <row r="31" spans="1:4">
      <c r="A31" s="55" t="s">
        <v>150</v>
      </c>
      <c r="B31" s="30" t="s">
        <v>113</v>
      </c>
      <c r="C31" s="114">
        <f>'לא סחיר - חוזים עתידיים'!I11</f>
        <v>575.3557910290001</v>
      </c>
      <c r="D31" s="131">
        <f>C31/$C$42</f>
        <v>8.4139258356913979E-4</v>
      </c>
    </row>
    <row r="32" spans="1:4">
      <c r="A32" s="55" t="s">
        <v>150</v>
      </c>
      <c r="B32" s="30" t="s">
        <v>91</v>
      </c>
      <c r="C32" s="114" t="s" vm="12">
        <v>2123</v>
      </c>
      <c r="D32" s="131" t="s" vm="13">
        <v>2123</v>
      </c>
    </row>
    <row r="33" spans="1:4">
      <c r="A33" s="55" t="s">
        <v>150</v>
      </c>
      <c r="B33" s="29" t="s">
        <v>208</v>
      </c>
      <c r="C33" s="114">
        <f>הלוואות!O10</f>
        <v>34681.638730000006</v>
      </c>
      <c r="D33" s="131">
        <f>C33/$C$42</f>
        <v>5.0717962812640606E-2</v>
      </c>
    </row>
    <row r="34" spans="1:4">
      <c r="A34" s="55" t="s">
        <v>150</v>
      </c>
      <c r="B34" s="29" t="s">
        <v>209</v>
      </c>
      <c r="C34" s="114" t="s" vm="14">
        <v>2123</v>
      </c>
      <c r="D34" s="131" t="s" vm="15">
        <v>2123</v>
      </c>
    </row>
    <row r="35" spans="1:4">
      <c r="A35" s="55" t="s">
        <v>150</v>
      </c>
      <c r="B35" s="29" t="s">
        <v>210</v>
      </c>
      <c r="C35" s="114" t="s" vm="16">
        <v>2123</v>
      </c>
      <c r="D35" s="131" t="s" vm="17">
        <v>2123</v>
      </c>
    </row>
    <row r="36" spans="1:4">
      <c r="A36" s="55" t="s">
        <v>150</v>
      </c>
      <c r="B36" s="56" t="s">
        <v>211</v>
      </c>
      <c r="C36" s="114" t="s" vm="18">
        <v>2123</v>
      </c>
      <c r="D36" s="131" t="s" vm="19">
        <v>2123</v>
      </c>
    </row>
    <row r="37" spans="1:4">
      <c r="A37" s="55" t="s">
        <v>150</v>
      </c>
      <c r="B37" s="29" t="s">
        <v>212</v>
      </c>
      <c r="C37" s="114">
        <f>'השקעות אחרות '!I10</f>
        <v>13.576424846000002</v>
      </c>
      <c r="D37" s="131">
        <f t="shared" ref="D37:D38" si="3">C37/$C$42</f>
        <v>1.9853981405798409E-5</v>
      </c>
    </row>
    <row r="38" spans="1:4">
      <c r="A38" s="55"/>
      <c r="B38" s="68" t="s">
        <v>214</v>
      </c>
      <c r="C38" s="114">
        <v>0</v>
      </c>
      <c r="D38" s="131">
        <f t="shared" si="3"/>
        <v>0</v>
      </c>
    </row>
    <row r="39" spans="1:4">
      <c r="A39" s="55" t="s">
        <v>150</v>
      </c>
      <c r="B39" s="69" t="s">
        <v>215</v>
      </c>
      <c r="C39" s="114" t="s" vm="20">
        <v>2123</v>
      </c>
      <c r="D39" s="131" t="s" vm="21">
        <v>2123</v>
      </c>
    </row>
    <row r="40" spans="1:4">
      <c r="A40" s="55" t="s">
        <v>150</v>
      </c>
      <c r="B40" s="69" t="s">
        <v>249</v>
      </c>
      <c r="C40" s="114" t="s" vm="22">
        <v>2123</v>
      </c>
      <c r="D40" s="131" t="s" vm="23">
        <v>2123</v>
      </c>
    </row>
    <row r="41" spans="1:4">
      <c r="A41" s="55" t="s">
        <v>150</v>
      </c>
      <c r="B41" s="69" t="s">
        <v>216</v>
      </c>
      <c r="C41" s="114" t="s" vm="24">
        <v>2123</v>
      </c>
      <c r="D41" s="131" t="s" vm="25">
        <v>2123</v>
      </c>
    </row>
    <row r="42" spans="1:4">
      <c r="B42" s="69" t="s">
        <v>92</v>
      </c>
      <c r="C42" s="114">
        <f>C38+C10</f>
        <v>683813.71819130296</v>
      </c>
      <c r="D42" s="131">
        <f>C42/$C$42</f>
        <v>1</v>
      </c>
    </row>
    <row r="43" spans="1:4">
      <c r="A43" s="55" t="s">
        <v>150</v>
      </c>
      <c r="B43" s="69" t="s">
        <v>213</v>
      </c>
      <c r="C43" s="114">
        <f>'יתרת התחייבות להשקעה'!C10</f>
        <v>44566.221575968346</v>
      </c>
      <c r="D43" s="131"/>
    </row>
    <row r="44" spans="1:4">
      <c r="B44" s="6" t="s">
        <v>118</v>
      </c>
    </row>
    <row r="45" spans="1:4">
      <c r="C45" s="75" t="s">
        <v>195</v>
      </c>
      <c r="D45" s="36" t="s">
        <v>112</v>
      </c>
    </row>
    <row r="46" spans="1:4">
      <c r="C46" s="76" t="s">
        <v>1</v>
      </c>
      <c r="D46" s="25" t="s">
        <v>2</v>
      </c>
    </row>
    <row r="47" spans="1:4">
      <c r="C47" s="115" t="s">
        <v>176</v>
      </c>
      <c r="D47" s="116" vm="26">
        <v>2.5004</v>
      </c>
    </row>
    <row r="48" spans="1:4">
      <c r="C48" s="115" t="s">
        <v>185</v>
      </c>
      <c r="D48" s="116">
        <v>0.92966265185880392</v>
      </c>
    </row>
    <row r="49" spans="2:4">
      <c r="C49" s="115" t="s">
        <v>181</v>
      </c>
      <c r="D49" s="116" vm="27">
        <v>2.7225000000000001</v>
      </c>
    </row>
    <row r="50" spans="2:4">
      <c r="B50" s="12"/>
      <c r="C50" s="115" t="s">
        <v>2124</v>
      </c>
      <c r="D50" s="116" vm="28">
        <v>3.6610999999999998</v>
      </c>
    </row>
    <row r="51" spans="2:4">
      <c r="C51" s="115" t="s">
        <v>174</v>
      </c>
      <c r="D51" s="116" vm="29">
        <v>4.0616000000000003</v>
      </c>
    </row>
    <row r="52" spans="2:4">
      <c r="C52" s="115" t="s">
        <v>175</v>
      </c>
      <c r="D52" s="116" vm="30">
        <v>4.5216000000000003</v>
      </c>
    </row>
    <row r="53" spans="2:4">
      <c r="C53" s="115" t="s">
        <v>177</v>
      </c>
      <c r="D53" s="116">
        <v>0.45655903515735025</v>
      </c>
    </row>
    <row r="54" spans="2:4">
      <c r="C54" s="115" t="s">
        <v>182</v>
      </c>
      <c r="D54" s="116" vm="31">
        <v>3.3125</v>
      </c>
    </row>
    <row r="55" spans="2:4">
      <c r="C55" s="115" t="s">
        <v>183</v>
      </c>
      <c r="D55" s="116">
        <v>0.18583079288152377</v>
      </c>
    </row>
    <row r="56" spans="2:4">
      <c r="C56" s="115" t="s">
        <v>180</v>
      </c>
      <c r="D56" s="116" vm="32">
        <v>0.54420000000000002</v>
      </c>
    </row>
    <row r="57" spans="2:4">
      <c r="C57" s="115" t="s">
        <v>2125</v>
      </c>
      <c r="D57" s="116">
        <v>2.3949255999999997</v>
      </c>
    </row>
    <row r="58" spans="2:4">
      <c r="C58" s="115" t="s">
        <v>179</v>
      </c>
      <c r="D58" s="116" vm="33">
        <v>0.3851</v>
      </c>
    </row>
    <row r="59" spans="2:4">
      <c r="C59" s="115" t="s">
        <v>172</v>
      </c>
      <c r="D59" s="116" vm="34">
        <v>3.5659999999999998</v>
      </c>
    </row>
    <row r="60" spans="2:4">
      <c r="C60" s="115" t="s">
        <v>186</v>
      </c>
      <c r="D60" s="116" vm="35">
        <v>0.252</v>
      </c>
    </row>
    <row r="61" spans="2:4">
      <c r="C61" s="115" t="s">
        <v>2126</v>
      </c>
      <c r="D61" s="116" vm="36">
        <v>0.41880000000000001</v>
      </c>
    </row>
    <row r="62" spans="2:4">
      <c r="C62" s="115" t="s">
        <v>2127</v>
      </c>
      <c r="D62" s="116">
        <v>5.6414499443923252E-2</v>
      </c>
    </row>
    <row r="63" spans="2:4">
      <c r="C63" s="115" t="s">
        <v>173</v>
      </c>
      <c r="D63" s="116">
        <v>1</v>
      </c>
    </row>
    <row r="64" spans="2:4">
      <c r="C64"/>
      <c r="D64"/>
    </row>
    <row r="65" spans="3:4">
      <c r="C65"/>
      <c r="D65"/>
    </row>
    <row r="66" spans="3:4">
      <c r="C66"/>
      <c r="D66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96"/>
  <sheetViews>
    <sheetView rightToLeft="1" workbookViewId="0">
      <selection activeCell="G20" sqref="G20"/>
    </sheetView>
  </sheetViews>
  <sheetFormatPr defaultColWidth="9.140625" defaultRowHeight="18"/>
  <cols>
    <col min="1" max="1" width="6.28515625" style="1" customWidth="1"/>
    <col min="2" max="2" width="23.42578125" style="2" bestFit="1" customWidth="1"/>
    <col min="3" max="3" width="41.7109375" style="2" bestFit="1" customWidth="1"/>
    <col min="4" max="4" width="6.42578125" style="2" bestFit="1" customWidth="1"/>
    <col min="5" max="5" width="6.7109375" style="2" bestFit="1" customWidth="1"/>
    <col min="6" max="7" width="9" style="1" bestFit="1" customWidth="1"/>
    <col min="8" max="8" width="6.42578125" style="1" bestFit="1" customWidth="1"/>
    <col min="9" max="10" width="6.85546875" style="1" bestFit="1" customWidth="1"/>
    <col min="11" max="11" width="9.140625" style="1" bestFit="1" customWidth="1"/>
    <col min="12" max="12" width="9" style="1" bestFit="1" customWidth="1"/>
    <col min="13" max="13" width="7.7109375" style="1" customWidth="1"/>
    <col min="14" max="14" width="7.140625" style="1" customWidth="1"/>
    <col min="15" max="15" width="6" style="1" customWidth="1"/>
    <col min="16" max="16" width="7.85546875" style="1" customWidth="1"/>
    <col min="17" max="17" width="8.140625" style="1" customWidth="1"/>
    <col min="18" max="18" width="6.28515625" style="1" customWidth="1"/>
    <col min="19" max="19" width="8" style="1" customWidth="1"/>
    <col min="20" max="20" width="8.7109375" style="1" customWidth="1"/>
    <col min="21" max="21" width="10" style="1" customWidth="1"/>
    <col min="22" max="22" width="9.5703125" style="1" customWidth="1"/>
    <col min="23" max="23" width="6.140625" style="1" customWidth="1"/>
    <col min="24" max="25" width="5.7109375" style="1" customWidth="1"/>
    <col min="26" max="26" width="6.85546875" style="1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7" t="s">
        <v>188</v>
      </c>
      <c r="C1" s="78" t="s" vm="1">
        <v>265</v>
      </c>
    </row>
    <row r="2" spans="2:60">
      <c r="B2" s="57" t="s">
        <v>187</v>
      </c>
      <c r="C2" s="78" t="s">
        <v>266</v>
      </c>
    </row>
    <row r="3" spans="2:60">
      <c r="B3" s="57" t="s">
        <v>189</v>
      </c>
      <c r="C3" s="78" t="s">
        <v>267</v>
      </c>
    </row>
    <row r="4" spans="2:60">
      <c r="B4" s="57" t="s">
        <v>190</v>
      </c>
      <c r="C4" s="78">
        <v>2145</v>
      </c>
    </row>
    <row r="6" spans="2:60" ht="26.25" customHeight="1">
      <c r="B6" s="157" t="s">
        <v>218</v>
      </c>
      <c r="C6" s="158"/>
      <c r="D6" s="158"/>
      <c r="E6" s="158"/>
      <c r="F6" s="158"/>
      <c r="G6" s="158"/>
      <c r="H6" s="158"/>
      <c r="I6" s="158"/>
      <c r="J6" s="158"/>
      <c r="K6" s="158"/>
      <c r="L6" s="159"/>
    </row>
    <row r="7" spans="2:60" ht="26.25" customHeight="1">
      <c r="B7" s="157" t="s">
        <v>101</v>
      </c>
      <c r="C7" s="158"/>
      <c r="D7" s="158"/>
      <c r="E7" s="158"/>
      <c r="F7" s="158"/>
      <c r="G7" s="158"/>
      <c r="H7" s="158"/>
      <c r="I7" s="158"/>
      <c r="J7" s="158"/>
      <c r="K7" s="158"/>
      <c r="L7" s="159"/>
      <c r="BH7" s="3"/>
    </row>
    <row r="8" spans="2:60" s="3" customFormat="1" ht="78.75">
      <c r="B8" s="23" t="s">
        <v>125</v>
      </c>
      <c r="C8" s="31" t="s">
        <v>48</v>
      </c>
      <c r="D8" s="31" t="s">
        <v>128</v>
      </c>
      <c r="E8" s="31" t="s">
        <v>69</v>
      </c>
      <c r="F8" s="31" t="s">
        <v>110</v>
      </c>
      <c r="G8" s="31" t="s">
        <v>248</v>
      </c>
      <c r="H8" s="31" t="s">
        <v>247</v>
      </c>
      <c r="I8" s="31" t="s">
        <v>66</v>
      </c>
      <c r="J8" s="31" t="s">
        <v>63</v>
      </c>
      <c r="K8" s="31" t="s">
        <v>191</v>
      </c>
      <c r="L8" s="31" t="s">
        <v>193</v>
      </c>
      <c r="BD8" s="1"/>
      <c r="BE8" s="1"/>
    </row>
    <row r="9" spans="2:60" s="3" customFormat="1" ht="25.5">
      <c r="B9" s="16"/>
      <c r="C9" s="17"/>
      <c r="D9" s="17"/>
      <c r="E9" s="17"/>
      <c r="F9" s="17"/>
      <c r="G9" s="17" t="s">
        <v>255</v>
      </c>
      <c r="H9" s="17"/>
      <c r="I9" s="17" t="s">
        <v>251</v>
      </c>
      <c r="J9" s="17" t="s">
        <v>20</v>
      </c>
      <c r="K9" s="33" t="s">
        <v>20</v>
      </c>
      <c r="L9" s="18" t="s">
        <v>20</v>
      </c>
      <c r="BC9" s="1"/>
      <c r="BD9" s="1"/>
      <c r="BE9" s="1"/>
      <c r="BG9" s="4"/>
    </row>
    <row r="10" spans="2:60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20" t="s">
        <v>6</v>
      </c>
      <c r="J10" s="20" t="s">
        <v>7</v>
      </c>
      <c r="K10" s="21" t="s">
        <v>8</v>
      </c>
      <c r="L10" s="21" t="s">
        <v>9</v>
      </c>
      <c r="BC10" s="1"/>
      <c r="BD10" s="3"/>
      <c r="BE10" s="1"/>
    </row>
    <row r="11" spans="2:60" s="4" customFormat="1" ht="18" customHeight="1">
      <c r="B11" s="122" t="s">
        <v>51</v>
      </c>
      <c r="C11" s="118"/>
      <c r="D11" s="118"/>
      <c r="E11" s="118"/>
      <c r="F11" s="118"/>
      <c r="G11" s="119"/>
      <c r="H11" s="121"/>
      <c r="I11" s="119">
        <v>0.69526185299999999</v>
      </c>
      <c r="J11" s="118"/>
      <c r="K11" s="120">
        <v>1</v>
      </c>
      <c r="L11" s="120">
        <f>I11/'סכום נכסי הקרן'!$C$42</f>
        <v>1.016741598631536E-6</v>
      </c>
      <c r="M11" s="132"/>
      <c r="N11" s="132"/>
      <c r="O11" s="132"/>
      <c r="BC11" s="100"/>
      <c r="BD11" s="3"/>
      <c r="BE11" s="100"/>
      <c r="BG11" s="100"/>
    </row>
    <row r="12" spans="2:60" s="4" customFormat="1" ht="18" customHeight="1">
      <c r="B12" s="123" t="s">
        <v>28</v>
      </c>
      <c r="C12" s="118"/>
      <c r="D12" s="118"/>
      <c r="E12" s="118"/>
      <c r="F12" s="118"/>
      <c r="G12" s="119"/>
      <c r="H12" s="121"/>
      <c r="I12" s="119">
        <v>0.69526185299999999</v>
      </c>
      <c r="J12" s="118"/>
      <c r="K12" s="120">
        <v>1</v>
      </c>
      <c r="L12" s="120">
        <f>I12/'סכום נכסי הקרן'!$C$42</f>
        <v>1.016741598631536E-6</v>
      </c>
      <c r="M12" s="132"/>
      <c r="N12" s="132"/>
      <c r="O12" s="132"/>
      <c r="BC12" s="100"/>
      <c r="BD12" s="3"/>
      <c r="BE12" s="100"/>
      <c r="BG12" s="100"/>
    </row>
    <row r="13" spans="2:60">
      <c r="B13" s="102" t="s">
        <v>1857</v>
      </c>
      <c r="C13" s="82"/>
      <c r="D13" s="82"/>
      <c r="E13" s="82"/>
      <c r="F13" s="82"/>
      <c r="G13" s="91"/>
      <c r="H13" s="93"/>
      <c r="I13" s="91">
        <v>0.69526185299999999</v>
      </c>
      <c r="J13" s="82"/>
      <c r="K13" s="92">
        <v>1</v>
      </c>
      <c r="L13" s="92">
        <f>I13/'סכום נכסי הקרן'!$C$42</f>
        <v>1.016741598631536E-6</v>
      </c>
      <c r="M13" s="133"/>
      <c r="N13" s="133"/>
      <c r="O13" s="133"/>
      <c r="BD13" s="3"/>
    </row>
    <row r="14" spans="2:60" ht="20.25">
      <c r="B14" s="87" t="s">
        <v>1858</v>
      </c>
      <c r="C14" s="84" t="s">
        <v>1859</v>
      </c>
      <c r="D14" s="97" t="s">
        <v>129</v>
      </c>
      <c r="E14" s="97" t="s">
        <v>199</v>
      </c>
      <c r="F14" s="97" t="s">
        <v>173</v>
      </c>
      <c r="G14" s="94">
        <v>1034.6158519999999</v>
      </c>
      <c r="H14" s="96">
        <v>67.2</v>
      </c>
      <c r="I14" s="94">
        <v>0.69526185299999999</v>
      </c>
      <c r="J14" s="95">
        <v>8.6256731315149048E-4</v>
      </c>
      <c r="K14" s="95">
        <v>1</v>
      </c>
      <c r="L14" s="95">
        <f>I14/'סכום נכסי הקרן'!$C$42</f>
        <v>1.016741598631536E-6</v>
      </c>
      <c r="M14" s="133"/>
      <c r="N14" s="133"/>
      <c r="O14" s="133"/>
      <c r="BD14" s="4"/>
    </row>
    <row r="15" spans="2:60">
      <c r="B15" s="83"/>
      <c r="C15" s="84"/>
      <c r="D15" s="84"/>
      <c r="E15" s="84"/>
      <c r="F15" s="84"/>
      <c r="G15" s="94"/>
      <c r="H15" s="96"/>
      <c r="I15" s="84"/>
      <c r="J15" s="84"/>
      <c r="K15" s="95"/>
      <c r="L15" s="84"/>
      <c r="M15" s="133"/>
      <c r="N15" s="133"/>
      <c r="O15" s="133"/>
    </row>
    <row r="16" spans="2:60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33"/>
      <c r="N16" s="133"/>
      <c r="O16" s="133"/>
    </row>
    <row r="17" spans="2:56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33"/>
      <c r="N17" s="133"/>
      <c r="O17" s="133"/>
    </row>
    <row r="18" spans="2:56">
      <c r="B18" s="99" t="s">
        <v>264</v>
      </c>
      <c r="C18" s="101"/>
      <c r="D18" s="101"/>
      <c r="E18" s="101"/>
      <c r="F18" s="101"/>
      <c r="G18" s="101"/>
      <c r="H18" s="101"/>
      <c r="I18" s="101"/>
      <c r="J18" s="101"/>
      <c r="K18" s="101"/>
      <c r="L18" s="101"/>
    </row>
    <row r="19" spans="2:56" ht="20.25">
      <c r="B19" s="99" t="s">
        <v>121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BC19" s="4"/>
    </row>
    <row r="20" spans="2:56">
      <c r="B20" s="99" t="s">
        <v>246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BD20" s="3"/>
    </row>
    <row r="21" spans="2:56">
      <c r="B21" s="99" t="s">
        <v>254</v>
      </c>
      <c r="C21" s="101"/>
      <c r="D21" s="101"/>
      <c r="E21" s="101"/>
      <c r="F21" s="101"/>
      <c r="G21" s="101"/>
      <c r="H21" s="101"/>
      <c r="I21" s="101"/>
      <c r="J21" s="101"/>
      <c r="K21" s="101"/>
      <c r="L21" s="101"/>
    </row>
    <row r="22" spans="2:56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</row>
    <row r="23" spans="2:56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</row>
    <row r="24" spans="2:56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</row>
    <row r="25" spans="2:56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</row>
    <row r="26" spans="2:56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</row>
    <row r="27" spans="2:56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</row>
    <row r="28" spans="2:56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</row>
    <row r="29" spans="2:56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</row>
    <row r="30" spans="2:56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</row>
    <row r="31" spans="2:56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</row>
    <row r="32" spans="2:56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</row>
    <row r="33" spans="2:12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</row>
    <row r="34" spans="2:12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</row>
    <row r="35" spans="2:12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</row>
    <row r="36" spans="2:12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</row>
    <row r="37" spans="2:12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</row>
    <row r="38" spans="2:12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</row>
    <row r="39" spans="2:12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</row>
    <row r="40" spans="2:12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</row>
    <row r="41" spans="2:12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</row>
    <row r="42" spans="2:12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</row>
    <row r="43" spans="2:12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</row>
    <row r="44" spans="2:12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</row>
    <row r="45" spans="2:12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</row>
    <row r="46" spans="2:12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</row>
    <row r="47" spans="2:12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</row>
    <row r="48" spans="2:12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</row>
    <row r="49" spans="2:12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</row>
    <row r="50" spans="2:12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</row>
    <row r="51" spans="2:12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</row>
    <row r="52" spans="2:12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</row>
    <row r="53" spans="2:12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</row>
    <row r="54" spans="2:12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</row>
    <row r="55" spans="2:12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</row>
    <row r="56" spans="2:12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</row>
    <row r="57" spans="2:12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</row>
    <row r="58" spans="2:12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</row>
    <row r="59" spans="2:12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</row>
    <row r="60" spans="2:12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</row>
    <row r="61" spans="2:12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</row>
    <row r="62" spans="2:12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</row>
    <row r="63" spans="2:12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</row>
    <row r="64" spans="2:12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</row>
    <row r="65" spans="2:12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</row>
    <row r="66" spans="2:12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</row>
    <row r="67" spans="2:12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</row>
    <row r="68" spans="2:12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</row>
    <row r="69" spans="2:12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</row>
    <row r="70" spans="2:12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</row>
    <row r="71" spans="2:12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</row>
    <row r="72" spans="2:12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</row>
    <row r="73" spans="2:12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</row>
    <row r="74" spans="2:12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</row>
    <row r="75" spans="2:12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</row>
    <row r="76" spans="2:12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</row>
    <row r="77" spans="2:12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</row>
    <row r="78" spans="2:12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</row>
    <row r="79" spans="2:12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</row>
    <row r="80" spans="2:12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</row>
    <row r="81" spans="2:12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</row>
    <row r="82" spans="2:12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</row>
    <row r="83" spans="2:12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</row>
    <row r="84" spans="2:12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</row>
    <row r="85" spans="2:12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</row>
    <row r="86" spans="2:12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</row>
    <row r="87" spans="2:12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</row>
    <row r="88" spans="2:12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</row>
    <row r="89" spans="2:12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</row>
    <row r="90" spans="2:12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</row>
    <row r="91" spans="2:12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</row>
    <row r="92" spans="2:12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</row>
    <row r="93" spans="2:12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</row>
    <row r="94" spans="2:12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</row>
    <row r="95" spans="2:12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</row>
    <row r="96" spans="2:12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</row>
    <row r="97" spans="2:12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</row>
    <row r="98" spans="2:12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</row>
    <row r="99" spans="2:12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</row>
    <row r="100" spans="2:12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</row>
    <row r="101" spans="2:12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</row>
    <row r="102" spans="2:12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</row>
    <row r="103" spans="2:12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</row>
    <row r="104" spans="2:12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</row>
    <row r="105" spans="2:12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</row>
    <row r="106" spans="2:12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</row>
    <row r="107" spans="2:12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</row>
    <row r="108" spans="2:12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</row>
    <row r="109" spans="2:12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</row>
    <row r="110" spans="2:12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</row>
    <row r="111" spans="2:12"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</row>
    <row r="112" spans="2:12"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</row>
    <row r="113" spans="2:12"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</row>
    <row r="114" spans="2:12"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</row>
    <row r="115" spans="2:12">
      <c r="D115" s="1"/>
      <c r="E115" s="1"/>
    </row>
    <row r="116" spans="2:12">
      <c r="D116" s="1"/>
      <c r="E116" s="1"/>
    </row>
    <row r="117" spans="2:12">
      <c r="D117" s="1"/>
      <c r="E117" s="1"/>
    </row>
    <row r="118" spans="2:12">
      <c r="D118" s="1"/>
      <c r="E118" s="1"/>
    </row>
    <row r="119" spans="2:12">
      <c r="D119" s="1"/>
      <c r="E119" s="1"/>
    </row>
    <row r="120" spans="2:12">
      <c r="D120" s="1"/>
      <c r="E120" s="1"/>
    </row>
    <row r="121" spans="2:12">
      <c r="D121" s="1"/>
      <c r="E121" s="1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1:B17 C5:C1048576 D1:AF1048576 AH1:XFD1048576 AG1:AG19 B19:B1048576 AG24:AG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90"/>
  <sheetViews>
    <sheetView rightToLeft="1" workbookViewId="0">
      <selection activeCell="C18" sqref="C18"/>
    </sheetView>
  </sheetViews>
  <sheetFormatPr defaultColWidth="9.140625" defaultRowHeight="18"/>
  <cols>
    <col min="1" max="1" width="6.28515625" style="1" customWidth="1"/>
    <col min="2" max="2" width="31.7109375" style="2" bestFit="1" customWidth="1"/>
    <col min="3" max="3" width="41.7109375" style="2" bestFit="1" customWidth="1"/>
    <col min="4" max="4" width="6.5703125" style="2" bestFit="1" customWidth="1"/>
    <col min="5" max="5" width="5.28515625" style="2" bestFit="1" customWidth="1"/>
    <col min="6" max="6" width="12" style="1" bestFit="1" customWidth="1"/>
    <col min="7" max="7" width="7" style="1" bestFit="1" customWidth="1"/>
    <col min="8" max="8" width="10.7109375" style="1" bestFit="1" customWidth="1"/>
    <col min="9" max="9" width="8" style="1" customWidth="1"/>
    <col min="10" max="10" width="6.28515625" style="1" bestFit="1" customWidth="1"/>
    <col min="11" max="11" width="9.140625" style="1" bestFit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61">
      <c r="B1" s="57" t="s">
        <v>188</v>
      </c>
      <c r="C1" s="78" t="s" vm="1">
        <v>265</v>
      </c>
    </row>
    <row r="2" spans="2:61">
      <c r="B2" s="57" t="s">
        <v>187</v>
      </c>
      <c r="C2" s="78" t="s">
        <v>266</v>
      </c>
    </row>
    <row r="3" spans="2:61">
      <c r="B3" s="57" t="s">
        <v>189</v>
      </c>
      <c r="C3" s="78" t="s">
        <v>267</v>
      </c>
    </row>
    <row r="4" spans="2:61">
      <c r="B4" s="57" t="s">
        <v>190</v>
      </c>
      <c r="C4" s="78">
        <v>2145</v>
      </c>
    </row>
    <row r="6" spans="2:61" ht="26.25" customHeight="1">
      <c r="B6" s="157" t="s">
        <v>218</v>
      </c>
      <c r="C6" s="158"/>
      <c r="D6" s="158"/>
      <c r="E6" s="158"/>
      <c r="F6" s="158"/>
      <c r="G6" s="158"/>
      <c r="H6" s="158"/>
      <c r="I6" s="158"/>
      <c r="J6" s="158"/>
      <c r="K6" s="158"/>
      <c r="L6" s="159"/>
    </row>
    <row r="7" spans="2:61" ht="26.25" customHeight="1">
      <c r="B7" s="157" t="s">
        <v>102</v>
      </c>
      <c r="C7" s="158"/>
      <c r="D7" s="158"/>
      <c r="E7" s="158"/>
      <c r="F7" s="158"/>
      <c r="G7" s="158"/>
      <c r="H7" s="158"/>
      <c r="I7" s="158"/>
      <c r="J7" s="158"/>
      <c r="K7" s="158"/>
      <c r="L7" s="159"/>
      <c r="BI7" s="3"/>
    </row>
    <row r="8" spans="2:61" s="3" customFormat="1" ht="78.75">
      <c r="B8" s="23" t="s">
        <v>125</v>
      </c>
      <c r="C8" s="31" t="s">
        <v>48</v>
      </c>
      <c r="D8" s="31" t="s">
        <v>128</v>
      </c>
      <c r="E8" s="31" t="s">
        <v>69</v>
      </c>
      <c r="F8" s="31" t="s">
        <v>110</v>
      </c>
      <c r="G8" s="31" t="s">
        <v>248</v>
      </c>
      <c r="H8" s="31" t="s">
        <v>247</v>
      </c>
      <c r="I8" s="31" t="s">
        <v>66</v>
      </c>
      <c r="J8" s="31" t="s">
        <v>63</v>
      </c>
      <c r="K8" s="31" t="s">
        <v>191</v>
      </c>
      <c r="L8" s="32" t="s">
        <v>193</v>
      </c>
      <c r="M8" s="1"/>
      <c r="BE8" s="1"/>
      <c r="BF8" s="1"/>
    </row>
    <row r="9" spans="2:61" s="3" customFormat="1" ht="20.25">
      <c r="B9" s="16"/>
      <c r="C9" s="31"/>
      <c r="D9" s="31"/>
      <c r="E9" s="31"/>
      <c r="F9" s="31"/>
      <c r="G9" s="17" t="s">
        <v>255</v>
      </c>
      <c r="H9" s="17"/>
      <c r="I9" s="17" t="s">
        <v>251</v>
      </c>
      <c r="J9" s="17" t="s">
        <v>20</v>
      </c>
      <c r="K9" s="33" t="s">
        <v>20</v>
      </c>
      <c r="L9" s="18" t="s">
        <v>20</v>
      </c>
      <c r="BD9" s="1"/>
      <c r="BE9" s="1"/>
      <c r="BF9" s="1"/>
      <c r="BH9" s="4"/>
    </row>
    <row r="10" spans="2:6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20" t="s">
        <v>6</v>
      </c>
      <c r="J10" s="20" t="s">
        <v>7</v>
      </c>
      <c r="K10" s="21" t="s">
        <v>8</v>
      </c>
      <c r="L10" s="21" t="s">
        <v>9</v>
      </c>
      <c r="BD10" s="1"/>
      <c r="BE10" s="3"/>
      <c r="BF10" s="1"/>
    </row>
    <row r="11" spans="2:61" s="4" customFormat="1" ht="18" customHeight="1">
      <c r="B11" s="106" t="s">
        <v>53</v>
      </c>
      <c r="C11" s="82"/>
      <c r="D11" s="82"/>
      <c r="E11" s="82"/>
      <c r="F11" s="82"/>
      <c r="G11" s="91"/>
      <c r="H11" s="93"/>
      <c r="I11" s="91">
        <v>385.12597681600005</v>
      </c>
      <c r="J11" s="82"/>
      <c r="K11" s="92">
        <v>1</v>
      </c>
      <c r="L11" s="92">
        <f>I11/'סכום נכסי הקרן'!$C$42</f>
        <v>5.6320305745644257E-4</v>
      </c>
      <c r="M11" s="132"/>
      <c r="BD11" s="1"/>
      <c r="BE11" s="3"/>
      <c r="BF11" s="1"/>
      <c r="BH11" s="1"/>
    </row>
    <row r="12" spans="2:61" s="100" customFormat="1">
      <c r="B12" s="123" t="s">
        <v>243</v>
      </c>
      <c r="C12" s="118"/>
      <c r="D12" s="118"/>
      <c r="E12" s="118"/>
      <c r="F12" s="118"/>
      <c r="G12" s="119"/>
      <c r="H12" s="121"/>
      <c r="I12" s="119">
        <v>78.614871620999992</v>
      </c>
      <c r="J12" s="118"/>
      <c r="K12" s="120">
        <v>0.20412767861296324</v>
      </c>
      <c r="L12" s="120">
        <f>I12/'סכום נכסי הקרן'!$C$42</f>
        <v>1.1496533270630698E-4</v>
      </c>
      <c r="M12" s="134"/>
      <c r="BE12" s="3"/>
    </row>
    <row r="13" spans="2:61" ht="20.25">
      <c r="B13" s="102" t="s">
        <v>236</v>
      </c>
      <c r="C13" s="82"/>
      <c r="D13" s="82"/>
      <c r="E13" s="82"/>
      <c r="F13" s="82"/>
      <c r="G13" s="91"/>
      <c r="H13" s="93"/>
      <c r="I13" s="91">
        <v>78.614871620999992</v>
      </c>
      <c r="J13" s="82"/>
      <c r="K13" s="92">
        <v>0.20412767861296324</v>
      </c>
      <c r="L13" s="92">
        <f>I13/'סכום נכסי הקרן'!$C$42</f>
        <v>1.1496533270630698E-4</v>
      </c>
      <c r="M13" s="133"/>
      <c r="BE13" s="4"/>
    </row>
    <row r="14" spans="2:61">
      <c r="B14" s="87" t="s">
        <v>1860</v>
      </c>
      <c r="C14" s="84" t="s">
        <v>1861</v>
      </c>
      <c r="D14" s="97" t="s">
        <v>129</v>
      </c>
      <c r="E14" s="97" t="s">
        <v>1862</v>
      </c>
      <c r="F14" s="97" t="s">
        <v>173</v>
      </c>
      <c r="G14" s="94">
        <v>4.849221</v>
      </c>
      <c r="H14" s="96">
        <v>387800</v>
      </c>
      <c r="I14" s="94">
        <v>18.805277486999998</v>
      </c>
      <c r="J14" s="84"/>
      <c r="K14" s="95">
        <v>4.8828899162999109E-2</v>
      </c>
      <c r="L14" s="95">
        <f>I14/'סכום נכסי הקרן'!$C$42</f>
        <v>2.7500585300833429E-5</v>
      </c>
      <c r="M14" s="133"/>
    </row>
    <row r="15" spans="2:61">
      <c r="B15" s="87" t="s">
        <v>1863</v>
      </c>
      <c r="C15" s="84" t="s">
        <v>1864</v>
      </c>
      <c r="D15" s="97" t="s">
        <v>129</v>
      </c>
      <c r="E15" s="97" t="s">
        <v>1862</v>
      </c>
      <c r="F15" s="97" t="s">
        <v>173</v>
      </c>
      <c r="G15" s="94">
        <v>13.335356999999998</v>
      </c>
      <c r="H15" s="96">
        <v>204000</v>
      </c>
      <c r="I15" s="94">
        <v>27.204127566</v>
      </c>
      <c r="J15" s="84"/>
      <c r="K15" s="95">
        <v>7.0636958303638905E-2</v>
      </c>
      <c r="L15" s="95">
        <f>I15/'סכום נכסי הקרן'!$C$42</f>
        <v>3.9782950886032687E-5</v>
      </c>
      <c r="M15" s="133"/>
    </row>
    <row r="16" spans="2:61">
      <c r="B16" s="87" t="s">
        <v>1865</v>
      </c>
      <c r="C16" s="84" t="s">
        <v>1866</v>
      </c>
      <c r="D16" s="97" t="s">
        <v>129</v>
      </c>
      <c r="E16" s="97" t="s">
        <v>1862</v>
      </c>
      <c r="F16" s="97" t="s">
        <v>173</v>
      </c>
      <c r="G16" s="94">
        <v>-13.335356999999998</v>
      </c>
      <c r="H16" s="96">
        <v>18000</v>
      </c>
      <c r="I16" s="94">
        <v>-2.400364197</v>
      </c>
      <c r="J16" s="84"/>
      <c r="K16" s="95">
        <v>-6.2326727914975505E-3</v>
      </c>
      <c r="L16" s="95">
        <f>I16/'סכום נכסי הקרן'!$C$42</f>
        <v>-3.5102603722970014E-6</v>
      </c>
      <c r="M16" s="133"/>
    </row>
    <row r="17" spans="2:56">
      <c r="B17" s="87" t="s">
        <v>1867</v>
      </c>
      <c r="C17" s="84" t="s">
        <v>1868</v>
      </c>
      <c r="D17" s="97" t="s">
        <v>129</v>
      </c>
      <c r="E17" s="97" t="s">
        <v>1862</v>
      </c>
      <c r="F17" s="97" t="s">
        <v>173</v>
      </c>
      <c r="G17" s="94">
        <v>-4.849221</v>
      </c>
      <c r="H17" s="96">
        <v>93600</v>
      </c>
      <c r="I17" s="94">
        <v>-4.5388704820000001</v>
      </c>
      <c r="J17" s="84"/>
      <c r="K17" s="95">
        <v>-1.1785417643143082E-2</v>
      </c>
      <c r="L17" s="95">
        <f>I17/'סכום נכסי הקרן'!$C$42</f>
        <v>-6.637583250019285E-6</v>
      </c>
      <c r="M17" s="133"/>
    </row>
    <row r="18" spans="2:56" ht="20.25">
      <c r="B18" s="87" t="s">
        <v>1869</v>
      </c>
      <c r="C18" s="84" t="s">
        <v>1870</v>
      </c>
      <c r="D18" s="97" t="s">
        <v>129</v>
      </c>
      <c r="E18" s="97" t="s">
        <v>1862</v>
      </c>
      <c r="F18" s="97" t="s">
        <v>173</v>
      </c>
      <c r="G18" s="94">
        <v>24.592476000000001</v>
      </c>
      <c r="H18" s="96">
        <v>183600</v>
      </c>
      <c r="I18" s="94">
        <v>45.151785752000009</v>
      </c>
      <c r="J18" s="84"/>
      <c r="K18" s="95">
        <v>0.11723900352110495</v>
      </c>
      <c r="L18" s="95">
        <f>I18/'סכום נכסי הקרן'!$C$42</f>
        <v>6.6029365236232941E-5</v>
      </c>
      <c r="M18" s="133"/>
      <c r="BD18" s="4"/>
    </row>
    <row r="19" spans="2:56">
      <c r="B19" s="87" t="s">
        <v>1871</v>
      </c>
      <c r="C19" s="84" t="s">
        <v>1872</v>
      </c>
      <c r="D19" s="97" t="s">
        <v>129</v>
      </c>
      <c r="E19" s="97" t="s">
        <v>1862</v>
      </c>
      <c r="F19" s="97" t="s">
        <v>173</v>
      </c>
      <c r="G19" s="94">
        <v>-24.592476000000001</v>
      </c>
      <c r="H19" s="96">
        <v>22800</v>
      </c>
      <c r="I19" s="94">
        <v>-5.6070845050000004</v>
      </c>
      <c r="J19" s="84"/>
      <c r="K19" s="95">
        <v>-1.4559091940139037E-2</v>
      </c>
      <c r="L19" s="95">
        <f>I19/'סכום נכסי הקרן'!$C$42</f>
        <v>-8.1997250944757566E-6</v>
      </c>
      <c r="M19" s="133"/>
    </row>
    <row r="20" spans="2:56">
      <c r="B20" s="83"/>
      <c r="C20" s="84"/>
      <c r="D20" s="84"/>
      <c r="E20" s="84"/>
      <c r="F20" s="84"/>
      <c r="G20" s="94"/>
      <c r="H20" s="96"/>
      <c r="I20" s="84"/>
      <c r="J20" s="84"/>
      <c r="K20" s="95"/>
      <c r="L20" s="84"/>
      <c r="M20" s="133"/>
    </row>
    <row r="21" spans="2:56" s="100" customFormat="1">
      <c r="B21" s="123" t="s">
        <v>242</v>
      </c>
      <c r="C21" s="118"/>
      <c r="D21" s="118"/>
      <c r="E21" s="118"/>
      <c r="F21" s="118"/>
      <c r="G21" s="119"/>
      <c r="H21" s="121"/>
      <c r="I21" s="119">
        <v>306.51110519500003</v>
      </c>
      <c r="J21" s="118"/>
      <c r="K21" s="120">
        <v>0.79587232138703667</v>
      </c>
      <c r="L21" s="120">
        <f>I21/'סכום נכסי הקרן'!$C$42</f>
        <v>4.4823772475013554E-4</v>
      </c>
      <c r="M21" s="134"/>
      <c r="BD21" s="3"/>
    </row>
    <row r="22" spans="2:56">
      <c r="B22" s="102" t="s">
        <v>236</v>
      </c>
      <c r="C22" s="82"/>
      <c r="D22" s="82"/>
      <c r="E22" s="82"/>
      <c r="F22" s="82"/>
      <c r="G22" s="91"/>
      <c r="H22" s="93"/>
      <c r="I22" s="91">
        <v>306.51110519500003</v>
      </c>
      <c r="J22" s="82"/>
      <c r="K22" s="92">
        <v>0.79587232138703667</v>
      </c>
      <c r="L22" s="92">
        <f>I22/'סכום נכסי הקרן'!$C$42</f>
        <v>4.4823772475013554E-4</v>
      </c>
      <c r="M22" s="133"/>
    </row>
    <row r="23" spans="2:56">
      <c r="B23" s="87" t="s">
        <v>1873</v>
      </c>
      <c r="C23" s="84" t="s">
        <v>1874</v>
      </c>
      <c r="D23" s="97" t="s">
        <v>1474</v>
      </c>
      <c r="E23" s="97" t="s">
        <v>1862</v>
      </c>
      <c r="F23" s="97" t="s">
        <v>172</v>
      </c>
      <c r="G23" s="94">
        <v>-4.3139320000000003</v>
      </c>
      <c r="H23" s="96">
        <v>184</v>
      </c>
      <c r="I23" s="94">
        <v>-2.8305603160000001</v>
      </c>
      <c r="J23" s="84"/>
      <c r="K23" s="95">
        <v>-7.3496998031694566E-3</v>
      </c>
      <c r="L23" s="95">
        <f>I23/'סכום נכסי הקרן'!$C$42</f>
        <v>-4.1393734005320525E-6</v>
      </c>
      <c r="M23" s="133"/>
    </row>
    <row r="24" spans="2:56">
      <c r="B24" s="87" t="s">
        <v>1875</v>
      </c>
      <c r="C24" s="84" t="s">
        <v>1876</v>
      </c>
      <c r="D24" s="97" t="s">
        <v>1474</v>
      </c>
      <c r="E24" s="97" t="s">
        <v>1862</v>
      </c>
      <c r="F24" s="97" t="s">
        <v>172</v>
      </c>
      <c r="G24" s="94">
        <v>-12.388726999999999</v>
      </c>
      <c r="H24" s="96">
        <v>163</v>
      </c>
      <c r="I24" s="94">
        <v>-7.2010464230000002</v>
      </c>
      <c r="J24" s="84"/>
      <c r="K24" s="95">
        <v>-1.8697898496835005E-2</v>
      </c>
      <c r="L24" s="95">
        <f>I24/'סכום נכסי הקרן'!$C$42</f>
        <v>-1.0530713601427697E-5</v>
      </c>
      <c r="M24" s="133"/>
    </row>
    <row r="25" spans="2:56">
      <c r="B25" s="87" t="s">
        <v>1877</v>
      </c>
      <c r="C25" s="84" t="s">
        <v>1878</v>
      </c>
      <c r="D25" s="97" t="s">
        <v>30</v>
      </c>
      <c r="E25" s="97" t="s">
        <v>1862</v>
      </c>
      <c r="F25" s="97" t="s">
        <v>172</v>
      </c>
      <c r="G25" s="94">
        <v>18.608899999999998</v>
      </c>
      <c r="H25" s="96">
        <v>4800</v>
      </c>
      <c r="I25" s="94">
        <v>318.52481416200004</v>
      </c>
      <c r="J25" s="84"/>
      <c r="K25" s="95">
        <v>0.82706655311952704</v>
      </c>
      <c r="L25" s="95">
        <f>I25/'סכום נכסי הקרן'!$C$42</f>
        <v>4.658064114368789E-4</v>
      </c>
      <c r="M25" s="133"/>
    </row>
    <row r="26" spans="2:56">
      <c r="B26" s="87" t="s">
        <v>1879</v>
      </c>
      <c r="C26" s="84" t="s">
        <v>1880</v>
      </c>
      <c r="D26" s="97" t="s">
        <v>1474</v>
      </c>
      <c r="E26" s="97" t="s">
        <v>1862</v>
      </c>
      <c r="F26" s="97" t="s">
        <v>172</v>
      </c>
      <c r="G26" s="94">
        <v>-8.2960220000000007</v>
      </c>
      <c r="H26" s="96">
        <v>67</v>
      </c>
      <c r="I26" s="94">
        <v>-1.982102228</v>
      </c>
      <c r="J26" s="84"/>
      <c r="K26" s="95">
        <v>-5.1466334324858599E-3</v>
      </c>
      <c r="L26" s="95">
        <f>I26/'סכום נכסי הקרן'!$C$42</f>
        <v>-2.8985996847835819E-6</v>
      </c>
      <c r="M26" s="133"/>
    </row>
    <row r="27" spans="2:56">
      <c r="B27" s="83"/>
      <c r="C27" s="84"/>
      <c r="D27" s="84"/>
      <c r="E27" s="84"/>
      <c r="F27" s="84"/>
      <c r="G27" s="94"/>
      <c r="H27" s="96"/>
      <c r="I27" s="84"/>
      <c r="J27" s="84"/>
      <c r="K27" s="95"/>
      <c r="L27" s="84"/>
      <c r="M27" s="133"/>
    </row>
    <row r="28" spans="2:56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33"/>
    </row>
    <row r="29" spans="2:56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</row>
    <row r="30" spans="2:56">
      <c r="B30" s="99" t="s">
        <v>264</v>
      </c>
      <c r="C30" s="101"/>
      <c r="D30" s="101"/>
      <c r="E30" s="101"/>
      <c r="F30" s="101"/>
      <c r="G30" s="101"/>
      <c r="H30" s="101"/>
      <c r="I30" s="101"/>
      <c r="J30" s="101"/>
      <c r="K30" s="101"/>
      <c r="L30" s="101"/>
    </row>
    <row r="31" spans="2:56">
      <c r="B31" s="99" t="s">
        <v>121</v>
      </c>
      <c r="C31" s="101"/>
      <c r="D31" s="101"/>
      <c r="E31" s="101"/>
      <c r="F31" s="101"/>
      <c r="G31" s="101"/>
      <c r="H31" s="101"/>
      <c r="I31" s="101"/>
      <c r="J31" s="101"/>
      <c r="K31" s="101"/>
      <c r="L31" s="101"/>
    </row>
    <row r="32" spans="2:56">
      <c r="B32" s="99" t="s">
        <v>246</v>
      </c>
      <c r="C32" s="101"/>
      <c r="D32" s="101"/>
      <c r="E32" s="101"/>
      <c r="F32" s="101"/>
      <c r="G32" s="101"/>
      <c r="H32" s="101"/>
      <c r="I32" s="101"/>
      <c r="J32" s="101"/>
      <c r="K32" s="101"/>
      <c r="L32" s="101"/>
    </row>
    <row r="33" spans="2:12">
      <c r="B33" s="99" t="s">
        <v>254</v>
      </c>
      <c r="C33" s="101"/>
      <c r="D33" s="101"/>
      <c r="E33" s="101"/>
      <c r="F33" s="101"/>
      <c r="G33" s="101"/>
      <c r="H33" s="101"/>
      <c r="I33" s="101"/>
      <c r="J33" s="101"/>
      <c r="K33" s="101"/>
      <c r="L33" s="101"/>
    </row>
    <row r="34" spans="2:12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</row>
    <row r="35" spans="2:12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</row>
    <row r="36" spans="2:12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</row>
    <row r="37" spans="2:12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</row>
    <row r="38" spans="2:12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</row>
    <row r="39" spans="2:12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</row>
    <row r="40" spans="2:12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</row>
    <row r="41" spans="2:12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</row>
    <row r="42" spans="2:12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</row>
    <row r="43" spans="2:12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</row>
    <row r="44" spans="2:12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</row>
    <row r="45" spans="2:12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</row>
    <row r="46" spans="2:12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</row>
    <row r="47" spans="2:12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</row>
    <row r="48" spans="2:12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</row>
    <row r="49" spans="2:12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</row>
    <row r="50" spans="2:12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</row>
    <row r="51" spans="2:12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</row>
    <row r="52" spans="2:12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</row>
    <row r="53" spans="2:12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</row>
    <row r="54" spans="2:12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</row>
    <row r="55" spans="2:12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</row>
    <row r="56" spans="2:12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</row>
    <row r="57" spans="2:12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</row>
    <row r="58" spans="2:12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</row>
    <row r="59" spans="2:12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</row>
    <row r="60" spans="2:12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</row>
    <row r="61" spans="2:12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</row>
    <row r="62" spans="2:12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</row>
    <row r="63" spans="2:12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</row>
    <row r="64" spans="2:12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</row>
    <row r="65" spans="2:12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</row>
    <row r="66" spans="2:12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</row>
    <row r="67" spans="2:12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</row>
    <row r="68" spans="2:12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</row>
    <row r="69" spans="2:12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</row>
    <row r="70" spans="2:12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</row>
    <row r="71" spans="2:12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</row>
    <row r="72" spans="2:12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</row>
    <row r="73" spans="2:12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</row>
    <row r="74" spans="2:12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</row>
    <row r="75" spans="2:12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</row>
    <row r="76" spans="2:12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</row>
    <row r="77" spans="2:12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</row>
    <row r="78" spans="2:12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</row>
    <row r="79" spans="2:12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</row>
    <row r="80" spans="2:12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</row>
    <row r="81" spans="2:12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</row>
    <row r="82" spans="2:12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</row>
    <row r="83" spans="2:12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</row>
    <row r="84" spans="2:12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</row>
    <row r="85" spans="2:12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</row>
    <row r="86" spans="2:12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</row>
    <row r="87" spans="2:12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</row>
    <row r="88" spans="2:12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</row>
    <row r="89" spans="2:12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</row>
    <row r="90" spans="2:12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</row>
    <row r="91" spans="2:12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</row>
    <row r="92" spans="2:12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</row>
    <row r="93" spans="2:12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</row>
    <row r="94" spans="2:12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</row>
    <row r="95" spans="2:12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</row>
    <row r="96" spans="2:12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</row>
    <row r="97" spans="2:12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</row>
    <row r="98" spans="2:12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</row>
    <row r="99" spans="2:12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</row>
    <row r="100" spans="2:12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</row>
    <row r="101" spans="2:12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</row>
    <row r="102" spans="2:12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</row>
    <row r="103" spans="2:12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</row>
    <row r="104" spans="2:12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</row>
    <row r="105" spans="2:12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</row>
    <row r="106" spans="2:12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</row>
    <row r="107" spans="2:12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</row>
    <row r="108" spans="2:12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</row>
    <row r="109" spans="2:12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</row>
    <row r="110" spans="2:12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</row>
    <row r="111" spans="2:12"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</row>
    <row r="112" spans="2:12"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</row>
    <row r="113" spans="2:12"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</row>
    <row r="114" spans="2:12"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</row>
    <row r="115" spans="2:12"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</row>
    <row r="116" spans="2:12"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</row>
    <row r="117" spans="2:12"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</row>
    <row r="118" spans="2:12">
      <c r="B118" s="101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</row>
    <row r="119" spans="2:12">
      <c r="B119" s="101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</row>
    <row r="120" spans="2:12">
      <c r="B120" s="101"/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</row>
    <row r="121" spans="2:12">
      <c r="B121" s="101"/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</row>
    <row r="122" spans="2:12">
      <c r="B122" s="101"/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</row>
    <row r="123" spans="2:12">
      <c r="B123" s="101"/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</row>
    <row r="124" spans="2:12">
      <c r="B124" s="101"/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</row>
    <row r="125" spans="2:12">
      <c r="B125" s="101"/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</row>
    <row r="126" spans="2:12">
      <c r="B126" s="101"/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40 D45:XFD1048576 D41:AF44 AH41:XFD4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80"/>
  <sheetViews>
    <sheetView rightToLeft="1" workbookViewId="0">
      <selection activeCell="D21" sqref="D21"/>
    </sheetView>
  </sheetViews>
  <sheetFormatPr defaultColWidth="9.140625" defaultRowHeight="18"/>
  <cols>
    <col min="1" max="1" width="6.28515625" style="2" customWidth="1"/>
    <col min="2" max="2" width="32.85546875" style="2" bestFit="1" customWidth="1"/>
    <col min="3" max="3" width="41.710937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.28515625" style="1" bestFit="1" customWidth="1"/>
    <col min="8" max="8" width="10.7109375" style="1" bestFit="1" customWidth="1"/>
    <col min="9" max="9" width="9" style="1" bestFit="1" customWidth="1"/>
    <col min="10" max="10" width="9.140625" style="1" bestFit="1" customWidth="1"/>
    <col min="11" max="11" width="9" style="3" bestFit="1" customWidth="1"/>
    <col min="12" max="12" width="7.7109375" style="3" customWidth="1"/>
    <col min="13" max="13" width="7.140625" style="3" customWidth="1"/>
    <col min="14" max="14" width="6" style="3" customWidth="1"/>
    <col min="15" max="15" width="7.85546875" style="3" customWidth="1"/>
    <col min="16" max="16" width="8.140625" style="3" customWidth="1"/>
    <col min="17" max="17" width="6.28515625" style="1" customWidth="1"/>
    <col min="18" max="18" width="8" style="1" customWidth="1"/>
    <col min="19" max="19" width="8.7109375" style="1" customWidth="1"/>
    <col min="20" max="20" width="10" style="1" customWidth="1"/>
    <col min="21" max="21" width="9.5703125" style="1" customWidth="1"/>
    <col min="22" max="22" width="6.140625" style="1" customWidth="1"/>
    <col min="23" max="24" width="5.7109375" style="1" customWidth="1"/>
    <col min="25" max="25" width="6.85546875" style="1" customWidth="1"/>
    <col min="26" max="26" width="6.42578125" style="1" customWidth="1"/>
    <col min="27" max="27" width="6.7109375" style="1" customWidth="1"/>
    <col min="28" max="28" width="7.28515625" style="1" customWidth="1"/>
    <col min="29" max="40" width="5.7109375" style="1" customWidth="1"/>
    <col min="41" max="16384" width="9.140625" style="1"/>
  </cols>
  <sheetData>
    <row r="1" spans="1:60">
      <c r="B1" s="57" t="s">
        <v>188</v>
      </c>
      <c r="C1" s="78" t="s" vm="1">
        <v>265</v>
      </c>
    </row>
    <row r="2" spans="1:60">
      <c r="B2" s="57" t="s">
        <v>187</v>
      </c>
      <c r="C2" s="78" t="s">
        <v>266</v>
      </c>
    </row>
    <row r="3" spans="1:60">
      <c r="B3" s="57" t="s">
        <v>189</v>
      </c>
      <c r="C3" s="78" t="s">
        <v>267</v>
      </c>
    </row>
    <row r="4" spans="1:60">
      <c r="B4" s="57" t="s">
        <v>190</v>
      </c>
      <c r="C4" s="78">
        <v>2145</v>
      </c>
    </row>
    <row r="6" spans="1:60" ht="26.25" customHeight="1">
      <c r="B6" s="157" t="s">
        <v>218</v>
      </c>
      <c r="C6" s="158"/>
      <c r="D6" s="158"/>
      <c r="E6" s="158"/>
      <c r="F6" s="158"/>
      <c r="G6" s="158"/>
      <c r="H6" s="158"/>
      <c r="I6" s="158"/>
      <c r="J6" s="158"/>
      <c r="K6" s="159"/>
      <c r="BD6" s="1" t="s">
        <v>129</v>
      </c>
      <c r="BF6" s="1" t="s">
        <v>196</v>
      </c>
      <c r="BH6" s="3" t="s">
        <v>173</v>
      </c>
    </row>
    <row r="7" spans="1:60" ht="26.25" customHeight="1">
      <c r="B7" s="157" t="s">
        <v>103</v>
      </c>
      <c r="C7" s="158"/>
      <c r="D7" s="158"/>
      <c r="E7" s="158"/>
      <c r="F7" s="158"/>
      <c r="G7" s="158"/>
      <c r="H7" s="158"/>
      <c r="I7" s="158"/>
      <c r="J7" s="158"/>
      <c r="K7" s="159"/>
      <c r="BD7" s="3" t="s">
        <v>131</v>
      </c>
      <c r="BF7" s="1" t="s">
        <v>151</v>
      </c>
      <c r="BH7" s="3" t="s">
        <v>172</v>
      </c>
    </row>
    <row r="8" spans="1:60" s="3" customFormat="1" ht="78.75">
      <c r="A8" s="2"/>
      <c r="B8" s="23" t="s">
        <v>125</v>
      </c>
      <c r="C8" s="31" t="s">
        <v>48</v>
      </c>
      <c r="D8" s="31" t="s">
        <v>128</v>
      </c>
      <c r="E8" s="31" t="s">
        <v>69</v>
      </c>
      <c r="F8" s="31" t="s">
        <v>110</v>
      </c>
      <c r="G8" s="31" t="s">
        <v>248</v>
      </c>
      <c r="H8" s="31" t="s">
        <v>247</v>
      </c>
      <c r="I8" s="31" t="s">
        <v>66</v>
      </c>
      <c r="J8" s="31" t="s">
        <v>191</v>
      </c>
      <c r="K8" s="31" t="s">
        <v>193</v>
      </c>
      <c r="BC8" s="1" t="s">
        <v>144</v>
      </c>
      <c r="BD8" s="1" t="s">
        <v>145</v>
      </c>
      <c r="BE8" s="1" t="s">
        <v>152</v>
      </c>
      <c r="BG8" s="4" t="s">
        <v>174</v>
      </c>
    </row>
    <row r="9" spans="1:60" s="3" customFormat="1" ht="18.75" customHeight="1">
      <c r="A9" s="2"/>
      <c r="B9" s="16"/>
      <c r="C9" s="17"/>
      <c r="D9" s="17"/>
      <c r="E9" s="17"/>
      <c r="F9" s="17"/>
      <c r="G9" s="17" t="s">
        <v>255</v>
      </c>
      <c r="H9" s="17"/>
      <c r="I9" s="17" t="s">
        <v>251</v>
      </c>
      <c r="J9" s="33" t="s">
        <v>20</v>
      </c>
      <c r="K9" s="58" t="s">
        <v>20</v>
      </c>
      <c r="BC9" s="1" t="s">
        <v>141</v>
      </c>
      <c r="BE9" s="1" t="s">
        <v>153</v>
      </c>
      <c r="BG9" s="4" t="s">
        <v>175</v>
      </c>
    </row>
    <row r="10" spans="1:60" s="4" customFormat="1" ht="18" customHeight="1">
      <c r="A10" s="2"/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59" t="s">
        <v>6</v>
      </c>
      <c r="J10" s="59" t="s">
        <v>7</v>
      </c>
      <c r="K10" s="59" t="s">
        <v>8</v>
      </c>
      <c r="L10" s="3"/>
      <c r="M10" s="3"/>
      <c r="N10" s="3"/>
      <c r="O10" s="3"/>
      <c r="BC10" s="1" t="s">
        <v>137</v>
      </c>
      <c r="BD10" s="3"/>
      <c r="BE10" s="1" t="s">
        <v>197</v>
      </c>
      <c r="BG10" s="1" t="s">
        <v>181</v>
      </c>
    </row>
    <row r="11" spans="1:60" s="4" customFormat="1" ht="18" customHeight="1">
      <c r="A11" s="113"/>
      <c r="B11" s="122" t="s">
        <v>52</v>
      </c>
      <c r="C11" s="118"/>
      <c r="D11" s="118"/>
      <c r="E11" s="118"/>
      <c r="F11" s="118"/>
      <c r="G11" s="119"/>
      <c r="H11" s="121"/>
      <c r="I11" s="119">
        <v>2190.0735580809996</v>
      </c>
      <c r="J11" s="120">
        <v>1</v>
      </c>
      <c r="K11" s="120">
        <f>I11/'סכום נכסי הקרן'!$C$42</f>
        <v>3.2027341654884832E-3</v>
      </c>
      <c r="L11" s="139"/>
      <c r="M11" s="139"/>
      <c r="N11" s="3"/>
      <c r="O11" s="3"/>
      <c r="BC11" s="100" t="s">
        <v>136</v>
      </c>
      <c r="BD11" s="3"/>
      <c r="BE11" s="100" t="s">
        <v>154</v>
      </c>
      <c r="BG11" s="100" t="s">
        <v>176</v>
      </c>
    </row>
    <row r="12" spans="1:60" s="100" customFormat="1" ht="20.25">
      <c r="A12" s="113"/>
      <c r="B12" s="123" t="s">
        <v>245</v>
      </c>
      <c r="C12" s="118"/>
      <c r="D12" s="118"/>
      <c r="E12" s="118"/>
      <c r="F12" s="118"/>
      <c r="G12" s="119"/>
      <c r="H12" s="121"/>
      <c r="I12" s="119">
        <v>2190.0735580809996</v>
      </c>
      <c r="J12" s="120">
        <v>1</v>
      </c>
      <c r="K12" s="120">
        <f>I12/'סכום נכסי הקרן'!$C$42</f>
        <v>3.2027341654884832E-3</v>
      </c>
      <c r="L12" s="139"/>
      <c r="M12" s="139"/>
      <c r="N12" s="3"/>
      <c r="O12" s="3"/>
      <c r="BC12" s="100" t="s">
        <v>134</v>
      </c>
      <c r="BD12" s="4"/>
      <c r="BE12" s="100" t="s">
        <v>155</v>
      </c>
      <c r="BG12" s="100" t="s">
        <v>177</v>
      </c>
    </row>
    <row r="13" spans="1:60">
      <c r="B13" s="83" t="s">
        <v>1881</v>
      </c>
      <c r="C13" s="84" t="s">
        <v>1882</v>
      </c>
      <c r="D13" s="97" t="s">
        <v>30</v>
      </c>
      <c r="E13" s="97" t="s">
        <v>1862</v>
      </c>
      <c r="F13" s="97" t="s">
        <v>172</v>
      </c>
      <c r="G13" s="94">
        <v>131.06977699999999</v>
      </c>
      <c r="H13" s="96">
        <v>294425</v>
      </c>
      <c r="I13" s="94">
        <v>1839.5935475699998</v>
      </c>
      <c r="J13" s="95">
        <v>0.83996884067305044</v>
      </c>
      <c r="K13" s="95">
        <f>I13/'סכום נכסי הקרן'!$C$42</f>
        <v>2.690196903969331E-3</v>
      </c>
      <c r="L13" s="139"/>
      <c r="M13" s="139"/>
      <c r="P13" s="1"/>
      <c r="BC13" s="1" t="s">
        <v>138</v>
      </c>
      <c r="BE13" s="1" t="s">
        <v>156</v>
      </c>
      <c r="BG13" s="1" t="s">
        <v>178</v>
      </c>
    </row>
    <row r="14" spans="1:60">
      <c r="B14" s="83" t="s">
        <v>1883</v>
      </c>
      <c r="C14" s="84" t="s">
        <v>1884</v>
      </c>
      <c r="D14" s="97" t="s">
        <v>30</v>
      </c>
      <c r="E14" s="97" t="s">
        <v>1862</v>
      </c>
      <c r="F14" s="97" t="s">
        <v>174</v>
      </c>
      <c r="G14" s="94">
        <v>183.33840499999999</v>
      </c>
      <c r="H14" s="96">
        <v>38300</v>
      </c>
      <c r="I14" s="94">
        <v>305.44360052200005</v>
      </c>
      <c r="J14" s="95">
        <v>0.1394672792587103</v>
      </c>
      <c r="K14" s="95">
        <f>I14/'סכום נכסי הקרן'!$C$42</f>
        <v>4.4667662024959476E-4</v>
      </c>
      <c r="L14" s="139"/>
      <c r="M14" s="139"/>
      <c r="P14" s="1"/>
      <c r="BC14" s="1" t="s">
        <v>135</v>
      </c>
      <c r="BE14" s="1" t="s">
        <v>157</v>
      </c>
      <c r="BG14" s="1" t="s">
        <v>180</v>
      </c>
    </row>
    <row r="15" spans="1:60">
      <c r="B15" s="83" t="s">
        <v>1885</v>
      </c>
      <c r="C15" s="84" t="s">
        <v>1886</v>
      </c>
      <c r="D15" s="97" t="s">
        <v>30</v>
      </c>
      <c r="E15" s="97" t="s">
        <v>1862</v>
      </c>
      <c r="F15" s="97" t="s">
        <v>182</v>
      </c>
      <c r="G15" s="94">
        <v>5.8662099999999997</v>
      </c>
      <c r="H15" s="96">
        <v>155100</v>
      </c>
      <c r="I15" s="94">
        <v>45.036409988999999</v>
      </c>
      <c r="J15" s="95">
        <v>2.0563880068239393E-2</v>
      </c>
      <c r="K15" s="95">
        <f>I15/'סכום נכסי הקרן'!$C$42</f>
        <v>6.5860641269557945E-5</v>
      </c>
      <c r="L15" s="139"/>
      <c r="M15" s="139"/>
      <c r="P15" s="1"/>
      <c r="BC15" s="1" t="s">
        <v>146</v>
      </c>
      <c r="BE15" s="1" t="s">
        <v>198</v>
      </c>
      <c r="BG15" s="1" t="s">
        <v>182</v>
      </c>
    </row>
    <row r="16" spans="1:60" ht="20.25">
      <c r="B16" s="105"/>
      <c r="C16" s="84"/>
      <c r="D16" s="84"/>
      <c r="E16" s="84"/>
      <c r="F16" s="84"/>
      <c r="G16" s="94"/>
      <c r="H16" s="96"/>
      <c r="I16" s="84"/>
      <c r="J16" s="95"/>
      <c r="K16" s="84"/>
      <c r="L16" s="139"/>
      <c r="M16" s="139"/>
      <c r="P16" s="1"/>
      <c r="BC16" s="4" t="s">
        <v>132</v>
      </c>
      <c r="BD16" s="1" t="s">
        <v>147</v>
      </c>
      <c r="BE16" s="1" t="s">
        <v>158</v>
      </c>
      <c r="BG16" s="1" t="s">
        <v>183</v>
      </c>
    </row>
    <row r="17" spans="2:60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39"/>
      <c r="M17" s="139"/>
      <c r="P17" s="1"/>
      <c r="BC17" s="1" t="s">
        <v>142</v>
      </c>
      <c r="BE17" s="1" t="s">
        <v>159</v>
      </c>
      <c r="BG17" s="1" t="s">
        <v>184</v>
      </c>
    </row>
    <row r="18" spans="2:60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39"/>
      <c r="M18" s="139"/>
      <c r="BD18" s="1" t="s">
        <v>130</v>
      </c>
      <c r="BF18" s="1" t="s">
        <v>160</v>
      </c>
      <c r="BH18" s="1" t="s">
        <v>30</v>
      </c>
    </row>
    <row r="19" spans="2:60">
      <c r="B19" s="99" t="s">
        <v>264</v>
      </c>
      <c r="C19" s="101"/>
      <c r="D19" s="101"/>
      <c r="E19" s="101"/>
      <c r="F19" s="101"/>
      <c r="G19" s="101"/>
      <c r="H19" s="101"/>
      <c r="I19" s="101"/>
      <c r="J19" s="101"/>
      <c r="K19" s="101"/>
      <c r="BD19" s="1" t="s">
        <v>143</v>
      </c>
      <c r="BF19" s="1" t="s">
        <v>161</v>
      </c>
    </row>
    <row r="20" spans="2:60">
      <c r="B20" s="99" t="s">
        <v>121</v>
      </c>
      <c r="C20" s="101"/>
      <c r="D20" s="101"/>
      <c r="E20" s="101"/>
      <c r="F20" s="101"/>
      <c r="G20" s="101"/>
      <c r="H20" s="101"/>
      <c r="I20" s="101"/>
      <c r="J20" s="101"/>
      <c r="K20" s="101"/>
      <c r="BD20" s="1" t="s">
        <v>148</v>
      </c>
      <c r="BF20" s="1" t="s">
        <v>162</v>
      </c>
    </row>
    <row r="21" spans="2:60">
      <c r="B21" s="99" t="s">
        <v>246</v>
      </c>
      <c r="C21" s="101"/>
      <c r="D21" s="101"/>
      <c r="E21" s="101"/>
      <c r="F21" s="101"/>
      <c r="G21" s="101"/>
      <c r="H21" s="101"/>
      <c r="I21" s="101"/>
      <c r="J21" s="101"/>
      <c r="K21" s="101"/>
      <c r="BD21" s="1" t="s">
        <v>133</v>
      </c>
      <c r="BE21" s="1" t="s">
        <v>149</v>
      </c>
      <c r="BF21" s="1" t="s">
        <v>163</v>
      </c>
    </row>
    <row r="22" spans="2:60">
      <c r="B22" s="99" t="s">
        <v>254</v>
      </c>
      <c r="C22" s="101"/>
      <c r="D22" s="101"/>
      <c r="E22" s="101"/>
      <c r="F22" s="101"/>
      <c r="G22" s="101"/>
      <c r="H22" s="101"/>
      <c r="I22" s="101"/>
      <c r="J22" s="101"/>
      <c r="K22" s="101"/>
      <c r="BD22" s="1" t="s">
        <v>139</v>
      </c>
      <c r="BF22" s="1" t="s">
        <v>164</v>
      </c>
    </row>
    <row r="23" spans="2:60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BD23" s="1" t="s">
        <v>30</v>
      </c>
      <c r="BE23" s="1" t="s">
        <v>140</v>
      </c>
      <c r="BF23" s="1" t="s">
        <v>199</v>
      </c>
    </row>
    <row r="24" spans="2:60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BF24" s="1" t="s">
        <v>202</v>
      </c>
    </row>
    <row r="25" spans="2:60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BF25" s="1" t="s">
        <v>165</v>
      </c>
    </row>
    <row r="26" spans="2:60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BF26" s="1" t="s">
        <v>166</v>
      </c>
    </row>
    <row r="27" spans="2:60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BF27" s="1" t="s">
        <v>201</v>
      </c>
    </row>
    <row r="28" spans="2:60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BF28" s="1" t="s">
        <v>167</v>
      </c>
    </row>
    <row r="29" spans="2:60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BF29" s="1" t="s">
        <v>168</v>
      </c>
    </row>
    <row r="30" spans="2:60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BF30" s="1" t="s">
        <v>200</v>
      </c>
    </row>
    <row r="31" spans="2:60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BF31" s="1" t="s">
        <v>30</v>
      </c>
    </row>
    <row r="32" spans="2:60">
      <c r="B32" s="101"/>
      <c r="C32" s="101"/>
      <c r="D32" s="101"/>
      <c r="E32" s="101"/>
      <c r="F32" s="101"/>
      <c r="G32" s="101"/>
      <c r="H32" s="101"/>
      <c r="I32" s="101"/>
      <c r="J32" s="101"/>
      <c r="K32" s="101"/>
    </row>
    <row r="33" spans="2:11">
      <c r="B33" s="101"/>
      <c r="C33" s="101"/>
      <c r="D33" s="101"/>
      <c r="E33" s="101"/>
      <c r="F33" s="101"/>
      <c r="G33" s="101"/>
      <c r="H33" s="101"/>
      <c r="I33" s="101"/>
      <c r="J33" s="101"/>
      <c r="K33" s="101"/>
    </row>
    <row r="34" spans="2:11">
      <c r="B34" s="101"/>
      <c r="C34" s="101"/>
      <c r="D34" s="101"/>
      <c r="E34" s="101"/>
      <c r="F34" s="101"/>
      <c r="G34" s="101"/>
      <c r="H34" s="101"/>
      <c r="I34" s="101"/>
      <c r="J34" s="101"/>
      <c r="K34" s="101"/>
    </row>
    <row r="35" spans="2:11">
      <c r="B35" s="101"/>
      <c r="C35" s="101"/>
      <c r="D35" s="101"/>
      <c r="E35" s="101"/>
      <c r="F35" s="101"/>
      <c r="G35" s="101"/>
      <c r="H35" s="101"/>
      <c r="I35" s="101"/>
      <c r="J35" s="101"/>
      <c r="K35" s="101"/>
    </row>
    <row r="36" spans="2:11">
      <c r="B36" s="101"/>
      <c r="C36" s="101"/>
      <c r="D36" s="101"/>
      <c r="E36" s="101"/>
      <c r="F36" s="101"/>
      <c r="G36" s="101"/>
      <c r="H36" s="101"/>
      <c r="I36" s="101"/>
      <c r="J36" s="101"/>
      <c r="K36" s="101"/>
    </row>
    <row r="37" spans="2:11">
      <c r="B37" s="101"/>
      <c r="C37" s="101"/>
      <c r="D37" s="101"/>
      <c r="E37" s="101"/>
      <c r="F37" s="101"/>
      <c r="G37" s="101"/>
      <c r="H37" s="101"/>
      <c r="I37" s="101"/>
      <c r="J37" s="101"/>
      <c r="K37" s="101"/>
    </row>
    <row r="38" spans="2:11">
      <c r="B38" s="101"/>
      <c r="C38" s="101"/>
      <c r="D38" s="101"/>
      <c r="E38" s="101"/>
      <c r="F38" s="101"/>
      <c r="G38" s="101"/>
      <c r="H38" s="101"/>
      <c r="I38" s="101"/>
      <c r="J38" s="101"/>
      <c r="K38" s="101"/>
    </row>
    <row r="39" spans="2:11">
      <c r="B39" s="101"/>
      <c r="C39" s="101"/>
      <c r="D39" s="101"/>
      <c r="E39" s="101"/>
      <c r="F39" s="101"/>
      <c r="G39" s="101"/>
      <c r="H39" s="101"/>
      <c r="I39" s="101"/>
      <c r="J39" s="101"/>
      <c r="K39" s="101"/>
    </row>
    <row r="40" spans="2:11">
      <c r="B40" s="101"/>
      <c r="C40" s="101"/>
      <c r="D40" s="101"/>
      <c r="E40" s="101"/>
      <c r="F40" s="101"/>
      <c r="G40" s="101"/>
      <c r="H40" s="101"/>
      <c r="I40" s="101"/>
      <c r="J40" s="101"/>
      <c r="K40" s="101"/>
    </row>
    <row r="41" spans="2:11">
      <c r="B41" s="101"/>
      <c r="C41" s="101"/>
      <c r="D41" s="101"/>
      <c r="E41" s="101"/>
      <c r="F41" s="101"/>
      <c r="G41" s="101"/>
      <c r="H41" s="101"/>
      <c r="I41" s="101"/>
      <c r="J41" s="101"/>
      <c r="K41" s="101"/>
    </row>
    <row r="42" spans="2:11">
      <c r="B42" s="101"/>
      <c r="C42" s="101"/>
      <c r="D42" s="101"/>
      <c r="E42" s="101"/>
      <c r="F42" s="101"/>
      <c r="G42" s="101"/>
      <c r="H42" s="101"/>
      <c r="I42" s="101"/>
      <c r="J42" s="101"/>
      <c r="K42" s="101"/>
    </row>
    <row r="43" spans="2:11">
      <c r="B43" s="101"/>
      <c r="C43" s="101"/>
      <c r="D43" s="101"/>
      <c r="E43" s="101"/>
      <c r="F43" s="101"/>
      <c r="G43" s="101"/>
      <c r="H43" s="101"/>
      <c r="I43" s="101"/>
      <c r="J43" s="101"/>
      <c r="K43" s="101"/>
    </row>
    <row r="44" spans="2:11">
      <c r="B44" s="101"/>
      <c r="C44" s="101"/>
      <c r="D44" s="101"/>
      <c r="E44" s="101"/>
      <c r="F44" s="101"/>
      <c r="G44" s="101"/>
      <c r="H44" s="101"/>
      <c r="I44" s="101"/>
      <c r="J44" s="101"/>
      <c r="K44" s="101"/>
    </row>
    <row r="45" spans="2:11">
      <c r="B45" s="101"/>
      <c r="C45" s="101"/>
      <c r="D45" s="101"/>
      <c r="E45" s="101"/>
      <c r="F45" s="101"/>
      <c r="G45" s="101"/>
      <c r="H45" s="101"/>
      <c r="I45" s="101"/>
      <c r="J45" s="101"/>
      <c r="K45" s="101"/>
    </row>
    <row r="46" spans="2:11">
      <c r="B46" s="101"/>
      <c r="C46" s="101"/>
      <c r="D46" s="101"/>
      <c r="E46" s="101"/>
      <c r="F46" s="101"/>
      <c r="G46" s="101"/>
      <c r="H46" s="101"/>
      <c r="I46" s="101"/>
      <c r="J46" s="101"/>
      <c r="K46" s="101"/>
    </row>
    <row r="47" spans="2:11">
      <c r="B47" s="101"/>
      <c r="C47" s="101"/>
      <c r="D47" s="101"/>
      <c r="E47" s="101"/>
      <c r="F47" s="101"/>
      <c r="G47" s="101"/>
      <c r="H47" s="101"/>
      <c r="I47" s="101"/>
      <c r="J47" s="101"/>
      <c r="K47" s="101"/>
    </row>
    <row r="48" spans="2:11">
      <c r="B48" s="101"/>
      <c r="C48" s="101"/>
      <c r="D48" s="101"/>
      <c r="E48" s="101"/>
      <c r="F48" s="101"/>
      <c r="G48" s="101"/>
      <c r="H48" s="101"/>
      <c r="I48" s="101"/>
      <c r="J48" s="101"/>
      <c r="K48" s="101"/>
    </row>
    <row r="49" spans="2:11">
      <c r="B49" s="101"/>
      <c r="C49" s="101"/>
      <c r="D49" s="101"/>
      <c r="E49" s="101"/>
      <c r="F49" s="101"/>
      <c r="G49" s="101"/>
      <c r="H49" s="101"/>
      <c r="I49" s="101"/>
      <c r="J49" s="101"/>
      <c r="K49" s="101"/>
    </row>
    <row r="50" spans="2:11">
      <c r="B50" s="101"/>
      <c r="C50" s="101"/>
      <c r="D50" s="101"/>
      <c r="E50" s="101"/>
      <c r="F50" s="101"/>
      <c r="G50" s="101"/>
      <c r="H50" s="101"/>
      <c r="I50" s="101"/>
      <c r="J50" s="101"/>
      <c r="K50" s="101"/>
    </row>
    <row r="51" spans="2:11">
      <c r="B51" s="101"/>
      <c r="C51" s="101"/>
      <c r="D51" s="101"/>
      <c r="E51" s="101"/>
      <c r="F51" s="101"/>
      <c r="G51" s="101"/>
      <c r="H51" s="101"/>
      <c r="I51" s="101"/>
      <c r="J51" s="101"/>
      <c r="K51" s="101"/>
    </row>
    <row r="52" spans="2:11">
      <c r="B52" s="101"/>
      <c r="C52" s="101"/>
      <c r="D52" s="101"/>
      <c r="E52" s="101"/>
      <c r="F52" s="101"/>
      <c r="G52" s="101"/>
      <c r="H52" s="101"/>
      <c r="I52" s="101"/>
      <c r="J52" s="101"/>
      <c r="K52" s="101"/>
    </row>
    <row r="53" spans="2:11">
      <c r="B53" s="101"/>
      <c r="C53" s="101"/>
      <c r="D53" s="101"/>
      <c r="E53" s="101"/>
      <c r="F53" s="101"/>
      <c r="G53" s="101"/>
      <c r="H53" s="101"/>
      <c r="I53" s="101"/>
      <c r="J53" s="101"/>
      <c r="K53" s="101"/>
    </row>
    <row r="54" spans="2:11">
      <c r="B54" s="101"/>
      <c r="C54" s="101"/>
      <c r="D54" s="101"/>
      <c r="E54" s="101"/>
      <c r="F54" s="101"/>
      <c r="G54" s="101"/>
      <c r="H54" s="101"/>
      <c r="I54" s="101"/>
      <c r="J54" s="101"/>
      <c r="K54" s="101"/>
    </row>
    <row r="55" spans="2:11">
      <c r="B55" s="101"/>
      <c r="C55" s="101"/>
      <c r="D55" s="101"/>
      <c r="E55" s="101"/>
      <c r="F55" s="101"/>
      <c r="G55" s="101"/>
      <c r="H55" s="101"/>
      <c r="I55" s="101"/>
      <c r="J55" s="101"/>
      <c r="K55" s="101"/>
    </row>
    <row r="56" spans="2:11">
      <c r="B56" s="101"/>
      <c r="C56" s="101"/>
      <c r="D56" s="101"/>
      <c r="E56" s="101"/>
      <c r="F56" s="101"/>
      <c r="G56" s="101"/>
      <c r="H56" s="101"/>
      <c r="I56" s="101"/>
      <c r="J56" s="101"/>
      <c r="K56" s="101"/>
    </row>
    <row r="57" spans="2:11">
      <c r="B57" s="101"/>
      <c r="C57" s="101"/>
      <c r="D57" s="101"/>
      <c r="E57" s="101"/>
      <c r="F57" s="101"/>
      <c r="G57" s="101"/>
      <c r="H57" s="101"/>
      <c r="I57" s="101"/>
      <c r="J57" s="101"/>
      <c r="K57" s="101"/>
    </row>
    <row r="58" spans="2:11">
      <c r="B58" s="101"/>
      <c r="C58" s="101"/>
      <c r="D58" s="101"/>
      <c r="E58" s="101"/>
      <c r="F58" s="101"/>
      <c r="G58" s="101"/>
      <c r="H58" s="101"/>
      <c r="I58" s="101"/>
      <c r="J58" s="101"/>
      <c r="K58" s="101"/>
    </row>
    <row r="59" spans="2:11">
      <c r="B59" s="101"/>
      <c r="C59" s="101"/>
      <c r="D59" s="101"/>
      <c r="E59" s="101"/>
      <c r="F59" s="101"/>
      <c r="G59" s="101"/>
      <c r="H59" s="101"/>
      <c r="I59" s="101"/>
      <c r="J59" s="101"/>
      <c r="K59" s="101"/>
    </row>
    <row r="60" spans="2:11">
      <c r="B60" s="101"/>
      <c r="C60" s="101"/>
      <c r="D60" s="101"/>
      <c r="E60" s="101"/>
      <c r="F60" s="101"/>
      <c r="G60" s="101"/>
      <c r="H60" s="101"/>
      <c r="I60" s="101"/>
      <c r="J60" s="101"/>
      <c r="K60" s="101"/>
    </row>
    <row r="61" spans="2:11">
      <c r="B61" s="101"/>
      <c r="C61" s="101"/>
      <c r="D61" s="101"/>
      <c r="E61" s="101"/>
      <c r="F61" s="101"/>
      <c r="G61" s="101"/>
      <c r="H61" s="101"/>
      <c r="I61" s="101"/>
      <c r="J61" s="101"/>
      <c r="K61" s="101"/>
    </row>
    <row r="62" spans="2:11">
      <c r="B62" s="101"/>
      <c r="C62" s="101"/>
      <c r="D62" s="101"/>
      <c r="E62" s="101"/>
      <c r="F62" s="101"/>
      <c r="G62" s="101"/>
      <c r="H62" s="101"/>
      <c r="I62" s="101"/>
      <c r="J62" s="101"/>
      <c r="K62" s="101"/>
    </row>
    <row r="63" spans="2:11">
      <c r="B63" s="101"/>
      <c r="C63" s="101"/>
      <c r="D63" s="101"/>
      <c r="E63" s="101"/>
      <c r="F63" s="101"/>
      <c r="G63" s="101"/>
      <c r="H63" s="101"/>
      <c r="I63" s="101"/>
      <c r="J63" s="101"/>
      <c r="K63" s="101"/>
    </row>
    <row r="64" spans="2:11">
      <c r="B64" s="101"/>
      <c r="C64" s="101"/>
      <c r="D64" s="101"/>
      <c r="E64" s="101"/>
      <c r="F64" s="101"/>
      <c r="G64" s="101"/>
      <c r="H64" s="101"/>
      <c r="I64" s="101"/>
      <c r="J64" s="101"/>
      <c r="K64" s="101"/>
    </row>
    <row r="65" spans="2:11">
      <c r="B65" s="101"/>
      <c r="C65" s="101"/>
      <c r="D65" s="101"/>
      <c r="E65" s="101"/>
      <c r="F65" s="101"/>
      <c r="G65" s="101"/>
      <c r="H65" s="101"/>
      <c r="I65" s="101"/>
      <c r="J65" s="101"/>
      <c r="K65" s="101"/>
    </row>
    <row r="66" spans="2:11">
      <c r="B66" s="101"/>
      <c r="C66" s="101"/>
      <c r="D66" s="101"/>
      <c r="E66" s="101"/>
      <c r="F66" s="101"/>
      <c r="G66" s="101"/>
      <c r="H66" s="101"/>
      <c r="I66" s="101"/>
      <c r="J66" s="101"/>
      <c r="K66" s="101"/>
    </row>
    <row r="67" spans="2:11">
      <c r="B67" s="101"/>
      <c r="C67" s="101"/>
      <c r="D67" s="101"/>
      <c r="E67" s="101"/>
      <c r="F67" s="101"/>
      <c r="G67" s="101"/>
      <c r="H67" s="101"/>
      <c r="I67" s="101"/>
      <c r="J67" s="101"/>
      <c r="K67" s="101"/>
    </row>
    <row r="68" spans="2:11"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2:11">
      <c r="B69" s="101"/>
      <c r="C69" s="101"/>
      <c r="D69" s="101"/>
      <c r="E69" s="101"/>
      <c r="F69" s="101"/>
      <c r="G69" s="101"/>
      <c r="H69" s="101"/>
      <c r="I69" s="101"/>
      <c r="J69" s="101"/>
      <c r="K69" s="101"/>
    </row>
    <row r="70" spans="2:11">
      <c r="B70" s="101"/>
      <c r="C70" s="101"/>
      <c r="D70" s="101"/>
      <c r="E70" s="101"/>
      <c r="F70" s="101"/>
      <c r="G70" s="101"/>
      <c r="H70" s="101"/>
      <c r="I70" s="101"/>
      <c r="J70" s="101"/>
      <c r="K70" s="101"/>
    </row>
    <row r="71" spans="2:11">
      <c r="B71" s="101"/>
      <c r="C71" s="101"/>
      <c r="D71" s="101"/>
      <c r="E71" s="101"/>
      <c r="F71" s="101"/>
      <c r="G71" s="101"/>
      <c r="H71" s="101"/>
      <c r="I71" s="101"/>
      <c r="J71" s="101"/>
      <c r="K71" s="101"/>
    </row>
    <row r="72" spans="2:11">
      <c r="B72" s="101"/>
      <c r="C72" s="101"/>
      <c r="D72" s="101"/>
      <c r="E72" s="101"/>
      <c r="F72" s="101"/>
      <c r="G72" s="101"/>
      <c r="H72" s="101"/>
      <c r="I72" s="101"/>
      <c r="J72" s="101"/>
      <c r="K72" s="101"/>
    </row>
    <row r="73" spans="2:11">
      <c r="B73" s="101"/>
      <c r="C73" s="101"/>
      <c r="D73" s="101"/>
      <c r="E73" s="101"/>
      <c r="F73" s="101"/>
      <c r="G73" s="101"/>
      <c r="H73" s="101"/>
      <c r="I73" s="101"/>
      <c r="J73" s="101"/>
      <c r="K73" s="101"/>
    </row>
    <row r="74" spans="2:11">
      <c r="B74" s="101"/>
      <c r="C74" s="101"/>
      <c r="D74" s="101"/>
      <c r="E74" s="101"/>
      <c r="F74" s="101"/>
      <c r="G74" s="101"/>
      <c r="H74" s="101"/>
      <c r="I74" s="101"/>
      <c r="J74" s="101"/>
      <c r="K74" s="101"/>
    </row>
    <row r="75" spans="2:11">
      <c r="B75" s="101"/>
      <c r="C75" s="101"/>
      <c r="D75" s="101"/>
      <c r="E75" s="101"/>
      <c r="F75" s="101"/>
      <c r="G75" s="101"/>
      <c r="H75" s="101"/>
      <c r="I75" s="101"/>
      <c r="J75" s="101"/>
      <c r="K75" s="101"/>
    </row>
    <row r="76" spans="2:11">
      <c r="B76" s="101"/>
      <c r="C76" s="101"/>
      <c r="D76" s="101"/>
      <c r="E76" s="101"/>
      <c r="F76" s="101"/>
      <c r="G76" s="101"/>
      <c r="H76" s="101"/>
      <c r="I76" s="101"/>
      <c r="J76" s="101"/>
      <c r="K76" s="101"/>
    </row>
    <row r="77" spans="2:11">
      <c r="B77" s="101"/>
      <c r="C77" s="101"/>
      <c r="D77" s="101"/>
      <c r="E77" s="101"/>
      <c r="F77" s="101"/>
      <c r="G77" s="101"/>
      <c r="H77" s="101"/>
      <c r="I77" s="101"/>
      <c r="J77" s="101"/>
      <c r="K77" s="101"/>
    </row>
    <row r="78" spans="2:11">
      <c r="B78" s="101"/>
      <c r="C78" s="101"/>
      <c r="D78" s="101"/>
      <c r="E78" s="101"/>
      <c r="F78" s="101"/>
      <c r="G78" s="101"/>
      <c r="H78" s="101"/>
      <c r="I78" s="101"/>
      <c r="J78" s="101"/>
      <c r="K78" s="101"/>
    </row>
    <row r="79" spans="2:11">
      <c r="B79" s="101"/>
      <c r="C79" s="101"/>
      <c r="D79" s="101"/>
      <c r="E79" s="101"/>
      <c r="F79" s="101"/>
      <c r="G79" s="101"/>
      <c r="H79" s="101"/>
      <c r="I79" s="101"/>
      <c r="J79" s="101"/>
      <c r="K79" s="101"/>
    </row>
    <row r="80" spans="2:11">
      <c r="B80" s="101"/>
      <c r="C80" s="101"/>
      <c r="D80" s="101"/>
      <c r="E80" s="101"/>
      <c r="F80" s="101"/>
      <c r="G80" s="101"/>
      <c r="H80" s="101"/>
      <c r="I80" s="101"/>
      <c r="J80" s="101"/>
      <c r="K80" s="101"/>
    </row>
    <row r="81" spans="2:11">
      <c r="B81" s="101"/>
      <c r="C81" s="101"/>
      <c r="D81" s="101"/>
      <c r="E81" s="101"/>
      <c r="F81" s="101"/>
      <c r="G81" s="101"/>
      <c r="H81" s="101"/>
      <c r="I81" s="101"/>
      <c r="J81" s="101"/>
      <c r="K81" s="101"/>
    </row>
    <row r="82" spans="2:11">
      <c r="B82" s="101"/>
      <c r="C82" s="101"/>
      <c r="D82" s="101"/>
      <c r="E82" s="101"/>
      <c r="F82" s="101"/>
      <c r="G82" s="101"/>
      <c r="H82" s="101"/>
      <c r="I82" s="101"/>
      <c r="J82" s="101"/>
      <c r="K82" s="101"/>
    </row>
    <row r="83" spans="2:11">
      <c r="B83" s="101"/>
      <c r="C83" s="101"/>
      <c r="D83" s="101"/>
      <c r="E83" s="101"/>
      <c r="F83" s="101"/>
      <c r="G83" s="101"/>
      <c r="H83" s="101"/>
      <c r="I83" s="101"/>
      <c r="J83" s="101"/>
      <c r="K83" s="101"/>
    </row>
    <row r="84" spans="2:11">
      <c r="B84" s="101"/>
      <c r="C84" s="101"/>
      <c r="D84" s="101"/>
      <c r="E84" s="101"/>
      <c r="F84" s="101"/>
      <c r="G84" s="101"/>
      <c r="H84" s="101"/>
      <c r="I84" s="101"/>
      <c r="J84" s="101"/>
      <c r="K84" s="101"/>
    </row>
    <row r="85" spans="2:11">
      <c r="B85" s="101"/>
      <c r="C85" s="101"/>
      <c r="D85" s="101"/>
      <c r="E85" s="101"/>
      <c r="F85" s="101"/>
      <c r="G85" s="101"/>
      <c r="H85" s="101"/>
      <c r="I85" s="101"/>
      <c r="J85" s="101"/>
      <c r="K85" s="101"/>
    </row>
    <row r="86" spans="2:11">
      <c r="B86" s="101"/>
      <c r="C86" s="101"/>
      <c r="D86" s="101"/>
      <c r="E86" s="101"/>
      <c r="F86" s="101"/>
      <c r="G86" s="101"/>
      <c r="H86" s="101"/>
      <c r="I86" s="101"/>
      <c r="J86" s="101"/>
      <c r="K86" s="101"/>
    </row>
    <row r="87" spans="2:11">
      <c r="B87" s="101"/>
      <c r="C87" s="101"/>
      <c r="D87" s="101"/>
      <c r="E87" s="101"/>
      <c r="F87" s="101"/>
      <c r="G87" s="101"/>
      <c r="H87" s="101"/>
      <c r="I87" s="101"/>
      <c r="J87" s="101"/>
      <c r="K87" s="101"/>
    </row>
    <row r="88" spans="2:11">
      <c r="B88" s="101"/>
      <c r="C88" s="101"/>
      <c r="D88" s="101"/>
      <c r="E88" s="101"/>
      <c r="F88" s="101"/>
      <c r="G88" s="101"/>
      <c r="H88" s="101"/>
      <c r="I88" s="101"/>
      <c r="J88" s="101"/>
      <c r="K88" s="101"/>
    </row>
    <row r="89" spans="2:11">
      <c r="B89" s="101"/>
      <c r="C89" s="101"/>
      <c r="D89" s="101"/>
      <c r="E89" s="101"/>
      <c r="F89" s="101"/>
      <c r="G89" s="101"/>
      <c r="H89" s="101"/>
      <c r="I89" s="101"/>
      <c r="J89" s="101"/>
      <c r="K89" s="101"/>
    </row>
    <row r="90" spans="2:11">
      <c r="B90" s="101"/>
      <c r="C90" s="101"/>
      <c r="D90" s="101"/>
      <c r="E90" s="101"/>
      <c r="F90" s="101"/>
      <c r="G90" s="101"/>
      <c r="H90" s="101"/>
      <c r="I90" s="101"/>
      <c r="J90" s="101"/>
      <c r="K90" s="101"/>
    </row>
    <row r="91" spans="2:11">
      <c r="B91" s="101"/>
      <c r="C91" s="101"/>
      <c r="D91" s="101"/>
      <c r="E91" s="101"/>
      <c r="F91" s="101"/>
      <c r="G91" s="101"/>
      <c r="H91" s="101"/>
      <c r="I91" s="101"/>
      <c r="J91" s="101"/>
      <c r="K91" s="101"/>
    </row>
    <row r="92" spans="2:11">
      <c r="B92" s="101"/>
      <c r="C92" s="101"/>
      <c r="D92" s="101"/>
      <c r="E92" s="101"/>
      <c r="F92" s="101"/>
      <c r="G92" s="101"/>
      <c r="H92" s="101"/>
      <c r="I92" s="101"/>
      <c r="J92" s="101"/>
      <c r="K92" s="101"/>
    </row>
    <row r="93" spans="2:11">
      <c r="B93" s="101"/>
      <c r="C93" s="101"/>
      <c r="D93" s="101"/>
      <c r="E93" s="101"/>
      <c r="F93" s="101"/>
      <c r="G93" s="101"/>
      <c r="H93" s="101"/>
      <c r="I93" s="101"/>
      <c r="J93" s="101"/>
      <c r="K93" s="101"/>
    </row>
    <row r="94" spans="2:11">
      <c r="B94" s="101"/>
      <c r="C94" s="101"/>
      <c r="D94" s="101"/>
      <c r="E94" s="101"/>
      <c r="F94" s="101"/>
      <c r="G94" s="101"/>
      <c r="H94" s="101"/>
      <c r="I94" s="101"/>
      <c r="J94" s="101"/>
      <c r="K94" s="101"/>
    </row>
    <row r="95" spans="2:11">
      <c r="B95" s="101"/>
      <c r="C95" s="101"/>
      <c r="D95" s="101"/>
      <c r="E95" s="101"/>
      <c r="F95" s="101"/>
      <c r="G95" s="101"/>
      <c r="H95" s="101"/>
      <c r="I95" s="101"/>
      <c r="J95" s="101"/>
      <c r="K95" s="101"/>
    </row>
    <row r="96" spans="2:11">
      <c r="B96" s="101"/>
      <c r="C96" s="101"/>
      <c r="D96" s="101"/>
      <c r="E96" s="101"/>
      <c r="F96" s="101"/>
      <c r="G96" s="101"/>
      <c r="H96" s="101"/>
      <c r="I96" s="101"/>
      <c r="J96" s="101"/>
      <c r="K96" s="101"/>
    </row>
    <row r="97" spans="2:11">
      <c r="B97" s="101"/>
      <c r="C97" s="101"/>
      <c r="D97" s="101"/>
      <c r="E97" s="101"/>
      <c r="F97" s="101"/>
      <c r="G97" s="101"/>
      <c r="H97" s="101"/>
      <c r="I97" s="101"/>
      <c r="J97" s="101"/>
      <c r="K97" s="101"/>
    </row>
    <row r="98" spans="2:11">
      <c r="B98" s="101"/>
      <c r="C98" s="101"/>
      <c r="D98" s="101"/>
      <c r="E98" s="101"/>
      <c r="F98" s="101"/>
      <c r="G98" s="101"/>
      <c r="H98" s="101"/>
      <c r="I98" s="101"/>
      <c r="J98" s="101"/>
      <c r="K98" s="101"/>
    </row>
    <row r="99" spans="2:11">
      <c r="B99" s="101"/>
      <c r="C99" s="101"/>
      <c r="D99" s="101"/>
      <c r="E99" s="101"/>
      <c r="F99" s="101"/>
      <c r="G99" s="101"/>
      <c r="H99" s="101"/>
      <c r="I99" s="101"/>
      <c r="J99" s="101"/>
      <c r="K99" s="101"/>
    </row>
    <row r="100" spans="2:11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</row>
    <row r="101" spans="2:11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</row>
    <row r="102" spans="2:11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</row>
    <row r="103" spans="2:11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</row>
    <row r="104" spans="2:11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</row>
    <row r="105" spans="2:11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</row>
    <row r="106" spans="2:11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</row>
    <row r="107" spans="2:11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</row>
    <row r="108" spans="2:11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</row>
    <row r="109" spans="2:11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</row>
    <row r="110" spans="2:11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</row>
    <row r="111" spans="2:11"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</row>
    <row r="112" spans="2:11"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</row>
    <row r="113" spans="2:11"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</row>
    <row r="114" spans="2:11"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</row>
    <row r="115" spans="2:11"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</row>
    <row r="116" spans="2:11">
      <c r="C116" s="3"/>
      <c r="D116" s="3"/>
      <c r="E116" s="3"/>
      <c r="F116" s="3"/>
      <c r="G116" s="3"/>
      <c r="H116" s="3"/>
    </row>
    <row r="117" spans="2:11">
      <c r="C117" s="3"/>
      <c r="D117" s="3"/>
      <c r="E117" s="3"/>
      <c r="F117" s="3"/>
      <c r="G117" s="3"/>
      <c r="H117" s="3"/>
    </row>
    <row r="118" spans="2:11">
      <c r="C118" s="3"/>
      <c r="D118" s="3"/>
      <c r="E118" s="3"/>
      <c r="F118" s="3"/>
      <c r="G118" s="3"/>
      <c r="H118" s="3"/>
    </row>
    <row r="119" spans="2:11">
      <c r="C119" s="3"/>
      <c r="D119" s="3"/>
      <c r="E119" s="3"/>
      <c r="F119" s="3"/>
      <c r="G119" s="3"/>
      <c r="H119" s="3"/>
    </row>
    <row r="120" spans="2:11">
      <c r="C120" s="3"/>
      <c r="D120" s="3"/>
      <c r="E120" s="3"/>
      <c r="F120" s="3"/>
      <c r="G120" s="3"/>
      <c r="H120" s="3"/>
    </row>
    <row r="121" spans="2:11">
      <c r="C121" s="3"/>
      <c r="D121" s="3"/>
      <c r="E121" s="3"/>
      <c r="F121" s="3"/>
      <c r="G121" s="3"/>
      <c r="H121" s="3"/>
    </row>
    <row r="122" spans="2:11">
      <c r="C122" s="3"/>
      <c r="D122" s="3"/>
      <c r="E122" s="3"/>
      <c r="F122" s="3"/>
      <c r="G122" s="3"/>
      <c r="H122" s="3"/>
    </row>
    <row r="123" spans="2:11">
      <c r="C123" s="3"/>
      <c r="D123" s="3"/>
      <c r="E123" s="3"/>
      <c r="F123" s="3"/>
      <c r="G123" s="3"/>
      <c r="H123" s="3"/>
    </row>
    <row r="124" spans="2:11">
      <c r="C124" s="3"/>
      <c r="D124" s="3"/>
      <c r="E124" s="3"/>
      <c r="F124" s="3"/>
      <c r="G124" s="3"/>
      <c r="H124" s="3"/>
    </row>
    <row r="125" spans="2:11">
      <c r="C125" s="3"/>
      <c r="D125" s="3"/>
      <c r="E125" s="3"/>
      <c r="F125" s="3"/>
      <c r="G125" s="3"/>
      <c r="H125" s="3"/>
    </row>
    <row r="126" spans="2:11">
      <c r="C126" s="3"/>
      <c r="D126" s="3"/>
      <c r="E126" s="3"/>
      <c r="F126" s="3"/>
      <c r="G126" s="3"/>
      <c r="H126" s="3"/>
    </row>
    <row r="127" spans="2:11">
      <c r="C127" s="3"/>
      <c r="D127" s="3"/>
      <c r="E127" s="3"/>
      <c r="F127" s="3"/>
      <c r="G127" s="3"/>
      <c r="H127" s="3"/>
    </row>
    <row r="128" spans="2:11">
      <c r="C128" s="3"/>
      <c r="D128" s="3"/>
      <c r="E128" s="3"/>
      <c r="F128" s="3"/>
      <c r="G128" s="3"/>
      <c r="H128" s="3"/>
    </row>
    <row r="129" spans="3:8">
      <c r="C129" s="3"/>
      <c r="D129" s="3"/>
      <c r="E129" s="3"/>
      <c r="F129" s="3"/>
      <c r="G129" s="3"/>
      <c r="H129" s="3"/>
    </row>
    <row r="130" spans="3:8">
      <c r="C130" s="3"/>
      <c r="D130" s="3"/>
      <c r="E130" s="3"/>
      <c r="F130" s="3"/>
      <c r="G130" s="3"/>
      <c r="H130" s="3"/>
    </row>
    <row r="131" spans="3:8">
      <c r="C131" s="3"/>
      <c r="D131" s="3"/>
      <c r="E131" s="3"/>
      <c r="F131" s="3"/>
      <c r="G131" s="3"/>
      <c r="H131" s="3"/>
    </row>
    <row r="132" spans="3:8">
      <c r="C132" s="3"/>
      <c r="D132" s="3"/>
      <c r="E132" s="3"/>
      <c r="F132" s="3"/>
      <c r="G132" s="3"/>
      <c r="H132" s="3"/>
    </row>
    <row r="133" spans="3:8">
      <c r="C133" s="3"/>
      <c r="D133" s="3"/>
      <c r="E133" s="3"/>
      <c r="F133" s="3"/>
      <c r="G133" s="3"/>
      <c r="H133" s="3"/>
    </row>
    <row r="134" spans="3:8">
      <c r="C134" s="3"/>
      <c r="D134" s="3"/>
      <c r="E134" s="3"/>
      <c r="F134" s="3"/>
      <c r="G134" s="3"/>
      <c r="H134" s="3"/>
    </row>
    <row r="135" spans="3:8">
      <c r="C135" s="3"/>
      <c r="D135" s="3"/>
      <c r="E135" s="3"/>
      <c r="F135" s="3"/>
      <c r="G135" s="3"/>
      <c r="H135" s="3"/>
    </row>
    <row r="136" spans="3:8">
      <c r="C136" s="3"/>
      <c r="D136" s="3"/>
      <c r="E136" s="3"/>
      <c r="F136" s="3"/>
      <c r="G136" s="3"/>
      <c r="H136" s="3"/>
    </row>
    <row r="137" spans="3:8">
      <c r="C137" s="3"/>
      <c r="D137" s="3"/>
      <c r="E137" s="3"/>
      <c r="F137" s="3"/>
      <c r="G137" s="3"/>
      <c r="H137" s="3"/>
    </row>
    <row r="138" spans="3:8">
      <c r="C138" s="3"/>
      <c r="D138" s="3"/>
      <c r="E138" s="3"/>
      <c r="F138" s="3"/>
      <c r="G138" s="3"/>
      <c r="H138" s="3"/>
    </row>
    <row r="139" spans="3:8">
      <c r="C139" s="3"/>
      <c r="D139" s="3"/>
      <c r="E139" s="3"/>
      <c r="F139" s="3"/>
      <c r="G139" s="3"/>
      <c r="H139" s="3"/>
    </row>
    <row r="140" spans="3:8">
      <c r="C140" s="3"/>
      <c r="D140" s="3"/>
      <c r="E140" s="3"/>
      <c r="F140" s="3"/>
      <c r="G140" s="3"/>
      <c r="H140" s="3"/>
    </row>
    <row r="141" spans="3:8">
      <c r="C141" s="3"/>
      <c r="D141" s="3"/>
      <c r="E141" s="3"/>
      <c r="F141" s="3"/>
      <c r="G141" s="3"/>
      <c r="H141" s="3"/>
    </row>
    <row r="142" spans="3:8">
      <c r="C142" s="3"/>
      <c r="D142" s="3"/>
      <c r="E142" s="3"/>
      <c r="F142" s="3"/>
      <c r="G142" s="3"/>
      <c r="H142" s="3"/>
    </row>
    <row r="143" spans="3:8">
      <c r="C143" s="3"/>
      <c r="D143" s="3"/>
      <c r="E143" s="3"/>
      <c r="F143" s="3"/>
      <c r="G143" s="3"/>
      <c r="H143" s="3"/>
    </row>
    <row r="144" spans="3:8">
      <c r="C144" s="3"/>
      <c r="D144" s="3"/>
      <c r="E144" s="3"/>
      <c r="F144" s="3"/>
      <c r="G144" s="3"/>
      <c r="H144" s="3"/>
    </row>
    <row r="145" spans="3:8">
      <c r="C145" s="3"/>
      <c r="D145" s="3"/>
      <c r="E145" s="3"/>
      <c r="F145" s="3"/>
      <c r="G145" s="3"/>
      <c r="H145" s="3"/>
    </row>
    <row r="146" spans="3:8">
      <c r="C146" s="3"/>
      <c r="D146" s="3"/>
      <c r="E146" s="3"/>
      <c r="F146" s="3"/>
      <c r="G146" s="3"/>
      <c r="H146" s="3"/>
    </row>
    <row r="147" spans="3:8">
      <c r="C147" s="3"/>
      <c r="D147" s="3"/>
      <c r="E147" s="3"/>
      <c r="F147" s="3"/>
      <c r="G147" s="3"/>
      <c r="H147" s="3"/>
    </row>
    <row r="148" spans="3:8">
      <c r="C148" s="3"/>
      <c r="D148" s="3"/>
      <c r="E148" s="3"/>
      <c r="F148" s="3"/>
      <c r="G148" s="3"/>
      <c r="H148" s="3"/>
    </row>
    <row r="149" spans="3:8">
      <c r="C149" s="3"/>
      <c r="D149" s="3"/>
      <c r="E149" s="3"/>
      <c r="F149" s="3"/>
      <c r="G149" s="3"/>
      <c r="H149" s="3"/>
    </row>
    <row r="150" spans="3:8">
      <c r="C150" s="3"/>
      <c r="D150" s="3"/>
      <c r="E150" s="3"/>
      <c r="F150" s="3"/>
      <c r="G150" s="3"/>
      <c r="H150" s="3"/>
    </row>
    <row r="151" spans="3:8">
      <c r="C151" s="3"/>
      <c r="D151" s="3"/>
      <c r="E151" s="3"/>
      <c r="F151" s="3"/>
      <c r="G151" s="3"/>
      <c r="H151" s="3"/>
    </row>
    <row r="152" spans="3:8">
      <c r="C152" s="3"/>
      <c r="D152" s="3"/>
      <c r="E152" s="3"/>
      <c r="F152" s="3"/>
      <c r="G152" s="3"/>
      <c r="H152" s="3"/>
    </row>
    <row r="153" spans="3:8">
      <c r="C153" s="3"/>
      <c r="D153" s="3"/>
      <c r="E153" s="3"/>
      <c r="F153" s="3"/>
      <c r="G153" s="3"/>
      <c r="H153" s="3"/>
    </row>
    <row r="154" spans="3:8">
      <c r="C154" s="3"/>
      <c r="D154" s="3"/>
      <c r="E154" s="3"/>
      <c r="F154" s="3"/>
      <c r="G154" s="3"/>
      <c r="H154" s="3"/>
    </row>
    <row r="155" spans="3:8">
      <c r="C155" s="3"/>
      <c r="D155" s="3"/>
      <c r="E155" s="3"/>
      <c r="F155" s="3"/>
      <c r="G155" s="3"/>
      <c r="H155" s="3"/>
    </row>
    <row r="156" spans="3:8">
      <c r="C156" s="3"/>
      <c r="D156" s="3"/>
      <c r="E156" s="3"/>
      <c r="F156" s="3"/>
      <c r="G156" s="3"/>
      <c r="H156" s="3"/>
    </row>
    <row r="157" spans="3:8">
      <c r="C157" s="3"/>
      <c r="D157" s="3"/>
      <c r="E157" s="3"/>
      <c r="F157" s="3"/>
      <c r="G157" s="3"/>
      <c r="H157" s="3"/>
    </row>
    <row r="158" spans="3:8">
      <c r="C158" s="3"/>
      <c r="D158" s="3"/>
      <c r="E158" s="3"/>
      <c r="F158" s="3"/>
      <c r="G158" s="3"/>
      <c r="H158" s="3"/>
    </row>
    <row r="159" spans="3:8">
      <c r="C159" s="3"/>
      <c r="D159" s="3"/>
      <c r="E159" s="3"/>
      <c r="F159" s="3"/>
      <c r="G159" s="3"/>
      <c r="H159" s="3"/>
    </row>
    <row r="160" spans="3:8">
      <c r="C160" s="3"/>
      <c r="D160" s="3"/>
      <c r="E160" s="3"/>
      <c r="F160" s="3"/>
      <c r="G160" s="3"/>
      <c r="H160" s="3"/>
    </row>
    <row r="161" spans="3:8">
      <c r="C161" s="3"/>
      <c r="D161" s="3"/>
      <c r="E161" s="3"/>
      <c r="F161" s="3"/>
      <c r="G161" s="3"/>
      <c r="H161" s="3"/>
    </row>
    <row r="162" spans="3:8">
      <c r="C162" s="3"/>
      <c r="D162" s="3"/>
      <c r="E162" s="3"/>
      <c r="F162" s="3"/>
      <c r="G162" s="3"/>
      <c r="H162" s="3"/>
    </row>
    <row r="163" spans="3:8">
      <c r="C163" s="3"/>
      <c r="D163" s="3"/>
      <c r="E163" s="3"/>
      <c r="F163" s="3"/>
      <c r="G163" s="3"/>
      <c r="H163" s="3"/>
    </row>
    <row r="164" spans="3:8">
      <c r="C164" s="3"/>
      <c r="D164" s="3"/>
      <c r="E164" s="3"/>
      <c r="F164" s="3"/>
      <c r="G164" s="3"/>
      <c r="H164" s="3"/>
    </row>
    <row r="165" spans="3:8">
      <c r="C165" s="3"/>
      <c r="D165" s="3"/>
      <c r="E165" s="3"/>
      <c r="F165" s="3"/>
      <c r="G165" s="3"/>
      <c r="H165" s="3"/>
    </row>
    <row r="166" spans="3:8">
      <c r="C166" s="3"/>
      <c r="D166" s="3"/>
      <c r="E166" s="3"/>
      <c r="F166" s="3"/>
      <c r="G166" s="3"/>
      <c r="H166" s="3"/>
    </row>
    <row r="167" spans="3:8">
      <c r="C167" s="3"/>
      <c r="D167" s="3"/>
      <c r="E167" s="3"/>
      <c r="F167" s="3"/>
      <c r="G167" s="3"/>
      <c r="H167" s="3"/>
    </row>
    <row r="168" spans="3:8">
      <c r="C168" s="3"/>
      <c r="D168" s="3"/>
      <c r="E168" s="3"/>
      <c r="F168" s="3"/>
      <c r="G168" s="3"/>
      <c r="H168" s="3"/>
    </row>
    <row r="169" spans="3:8">
      <c r="C169" s="3"/>
      <c r="D169" s="3"/>
      <c r="E169" s="3"/>
      <c r="F169" s="3"/>
      <c r="G169" s="3"/>
      <c r="H169" s="3"/>
    </row>
    <row r="170" spans="3:8">
      <c r="C170" s="3"/>
      <c r="D170" s="3"/>
      <c r="E170" s="3"/>
      <c r="F170" s="3"/>
      <c r="G170" s="3"/>
      <c r="H170" s="3"/>
    </row>
    <row r="171" spans="3:8">
      <c r="C171" s="3"/>
      <c r="D171" s="3"/>
      <c r="E171" s="3"/>
      <c r="F171" s="3"/>
      <c r="G171" s="3"/>
      <c r="H171" s="3"/>
    </row>
    <row r="172" spans="3:8">
      <c r="C172" s="3"/>
      <c r="D172" s="3"/>
      <c r="E172" s="3"/>
      <c r="F172" s="3"/>
      <c r="G172" s="3"/>
      <c r="H172" s="3"/>
    </row>
    <row r="173" spans="3:8">
      <c r="C173" s="3"/>
      <c r="D173" s="3"/>
      <c r="E173" s="3"/>
      <c r="F173" s="3"/>
      <c r="G173" s="3"/>
      <c r="H173" s="3"/>
    </row>
    <row r="174" spans="3:8">
      <c r="C174" s="3"/>
      <c r="D174" s="3"/>
      <c r="E174" s="3"/>
      <c r="F174" s="3"/>
      <c r="G174" s="3"/>
      <c r="H174" s="3"/>
    </row>
    <row r="175" spans="3:8">
      <c r="C175" s="3"/>
      <c r="D175" s="3"/>
      <c r="E175" s="3"/>
      <c r="F175" s="3"/>
      <c r="G175" s="3"/>
      <c r="H175" s="3"/>
    </row>
    <row r="176" spans="3:8">
      <c r="C176" s="3"/>
      <c r="D176" s="3"/>
      <c r="E176" s="3"/>
      <c r="F176" s="3"/>
      <c r="G176" s="3"/>
      <c r="H176" s="3"/>
    </row>
    <row r="177" spans="3:8">
      <c r="C177" s="3"/>
      <c r="D177" s="3"/>
      <c r="E177" s="3"/>
      <c r="F177" s="3"/>
      <c r="G177" s="3"/>
      <c r="H177" s="3"/>
    </row>
    <row r="178" spans="3:8">
      <c r="C178" s="3"/>
      <c r="D178" s="3"/>
      <c r="E178" s="3"/>
      <c r="F178" s="3"/>
      <c r="G178" s="3"/>
      <c r="H178" s="3"/>
    </row>
    <row r="179" spans="3:8">
      <c r="C179" s="3"/>
      <c r="D179" s="3"/>
      <c r="E179" s="3"/>
      <c r="F179" s="3"/>
      <c r="G179" s="3"/>
      <c r="H179" s="3"/>
    </row>
    <row r="180" spans="3:8">
      <c r="C180" s="3"/>
      <c r="D180" s="3"/>
      <c r="E180" s="3"/>
      <c r="F180" s="3"/>
      <c r="G180" s="3"/>
      <c r="H180" s="3"/>
    </row>
    <row r="181" spans="3:8">
      <c r="C181" s="3"/>
      <c r="D181" s="3"/>
      <c r="E181" s="3"/>
      <c r="F181" s="3"/>
      <c r="G181" s="3"/>
      <c r="H181" s="3"/>
    </row>
    <row r="182" spans="3:8">
      <c r="C182" s="3"/>
      <c r="D182" s="3"/>
      <c r="E182" s="3"/>
      <c r="F182" s="3"/>
      <c r="G182" s="3"/>
      <c r="H182" s="3"/>
    </row>
    <row r="183" spans="3:8">
      <c r="C183" s="3"/>
      <c r="D183" s="3"/>
      <c r="E183" s="3"/>
      <c r="F183" s="3"/>
      <c r="G183" s="3"/>
      <c r="H183" s="3"/>
    </row>
    <row r="184" spans="3:8">
      <c r="C184" s="3"/>
      <c r="D184" s="3"/>
      <c r="E184" s="3"/>
      <c r="F184" s="3"/>
      <c r="G184" s="3"/>
      <c r="H184" s="3"/>
    </row>
    <row r="185" spans="3:8">
      <c r="C185" s="3"/>
      <c r="D185" s="3"/>
      <c r="E185" s="3"/>
      <c r="F185" s="3"/>
      <c r="G185" s="3"/>
      <c r="H185" s="3"/>
    </row>
    <row r="186" spans="3:8">
      <c r="C186" s="3"/>
      <c r="D186" s="3"/>
      <c r="E186" s="3"/>
      <c r="F186" s="3"/>
      <c r="G186" s="3"/>
      <c r="H186" s="3"/>
    </row>
    <row r="187" spans="3:8">
      <c r="C187" s="3"/>
      <c r="D187" s="3"/>
      <c r="E187" s="3"/>
      <c r="F187" s="3"/>
      <c r="G187" s="3"/>
      <c r="H187" s="3"/>
    </row>
    <row r="188" spans="3:8">
      <c r="C188" s="3"/>
      <c r="D188" s="3"/>
      <c r="E188" s="3"/>
      <c r="F188" s="3"/>
      <c r="G188" s="3"/>
      <c r="H188" s="3"/>
    </row>
    <row r="189" spans="3:8">
      <c r="C189" s="3"/>
      <c r="D189" s="3"/>
      <c r="E189" s="3"/>
      <c r="F189" s="3"/>
      <c r="G189" s="3"/>
      <c r="H189" s="3"/>
    </row>
    <row r="190" spans="3:8">
      <c r="C190" s="3"/>
      <c r="D190" s="3"/>
      <c r="E190" s="3"/>
      <c r="F190" s="3"/>
      <c r="G190" s="3"/>
      <c r="H190" s="3"/>
    </row>
    <row r="191" spans="3:8">
      <c r="C191" s="3"/>
      <c r="D191" s="3"/>
      <c r="E191" s="3"/>
      <c r="F191" s="3"/>
      <c r="G191" s="3"/>
      <c r="H191" s="3"/>
    </row>
    <row r="192" spans="3:8">
      <c r="C192" s="3"/>
      <c r="D192" s="3"/>
      <c r="E192" s="3"/>
      <c r="F192" s="3"/>
      <c r="G192" s="3"/>
      <c r="H192" s="3"/>
    </row>
    <row r="193" spans="3:8">
      <c r="C193" s="3"/>
      <c r="D193" s="3"/>
      <c r="E193" s="3"/>
      <c r="F193" s="3"/>
      <c r="G193" s="3"/>
      <c r="H193" s="3"/>
    </row>
    <row r="194" spans="3:8">
      <c r="C194" s="3"/>
      <c r="D194" s="3"/>
      <c r="E194" s="3"/>
      <c r="F194" s="3"/>
      <c r="G194" s="3"/>
      <c r="H194" s="3"/>
    </row>
    <row r="195" spans="3:8">
      <c r="C195" s="3"/>
      <c r="D195" s="3"/>
      <c r="E195" s="3"/>
      <c r="F195" s="3"/>
      <c r="G195" s="3"/>
      <c r="H195" s="3"/>
    </row>
    <row r="196" spans="3:8">
      <c r="C196" s="3"/>
      <c r="D196" s="3"/>
      <c r="E196" s="3"/>
      <c r="F196" s="3"/>
      <c r="G196" s="3"/>
      <c r="H196" s="3"/>
    </row>
    <row r="197" spans="3:8">
      <c r="C197" s="3"/>
      <c r="D197" s="3"/>
      <c r="E197" s="3"/>
      <c r="F197" s="3"/>
      <c r="G197" s="3"/>
      <c r="H197" s="3"/>
    </row>
    <row r="198" spans="3:8">
      <c r="C198" s="3"/>
      <c r="D198" s="3"/>
      <c r="E198" s="3"/>
      <c r="F198" s="3"/>
      <c r="G198" s="3"/>
      <c r="H198" s="3"/>
    </row>
    <row r="199" spans="3:8">
      <c r="C199" s="3"/>
      <c r="D199" s="3"/>
      <c r="E199" s="3"/>
      <c r="F199" s="3"/>
      <c r="G199" s="3"/>
      <c r="H199" s="3"/>
    </row>
    <row r="200" spans="3:8">
      <c r="C200" s="3"/>
      <c r="D200" s="3"/>
      <c r="E200" s="3"/>
      <c r="F200" s="3"/>
      <c r="G200" s="3"/>
      <c r="H200" s="3"/>
    </row>
    <row r="201" spans="3:8">
      <c r="C201" s="3"/>
      <c r="D201" s="3"/>
      <c r="E201" s="3"/>
      <c r="F201" s="3"/>
      <c r="G201" s="3"/>
      <c r="H201" s="3"/>
    </row>
    <row r="202" spans="3:8">
      <c r="C202" s="3"/>
      <c r="D202" s="3"/>
      <c r="E202" s="3"/>
      <c r="F202" s="3"/>
      <c r="G202" s="3"/>
      <c r="H202" s="3"/>
    </row>
    <row r="203" spans="3:8">
      <c r="C203" s="3"/>
      <c r="D203" s="3"/>
      <c r="E203" s="3"/>
      <c r="F203" s="3"/>
      <c r="G203" s="3"/>
      <c r="H203" s="3"/>
    </row>
    <row r="204" spans="3:8">
      <c r="C204" s="3"/>
      <c r="D204" s="3"/>
      <c r="E204" s="3"/>
      <c r="F204" s="3"/>
      <c r="G204" s="3"/>
      <c r="H204" s="3"/>
    </row>
    <row r="205" spans="3:8">
      <c r="C205" s="3"/>
      <c r="D205" s="3"/>
      <c r="E205" s="3"/>
      <c r="F205" s="3"/>
      <c r="G205" s="3"/>
      <c r="H205" s="3"/>
    </row>
    <row r="206" spans="3:8">
      <c r="C206" s="3"/>
      <c r="D206" s="3"/>
      <c r="E206" s="3"/>
      <c r="F206" s="3"/>
      <c r="G206" s="3"/>
      <c r="H206" s="3"/>
    </row>
    <row r="207" spans="3:8">
      <c r="C207" s="3"/>
      <c r="D207" s="3"/>
      <c r="E207" s="3"/>
      <c r="F207" s="3"/>
      <c r="G207" s="3"/>
      <c r="H207" s="3"/>
    </row>
    <row r="208" spans="3:8">
      <c r="C208" s="3"/>
      <c r="D208" s="3"/>
      <c r="E208" s="3"/>
      <c r="F208" s="3"/>
      <c r="G208" s="3"/>
      <c r="H208" s="3"/>
    </row>
    <row r="209" spans="3:8">
      <c r="C209" s="3"/>
      <c r="D209" s="3"/>
      <c r="E209" s="3"/>
      <c r="F209" s="3"/>
      <c r="G209" s="3"/>
      <c r="H209" s="3"/>
    </row>
    <row r="210" spans="3:8">
      <c r="C210" s="3"/>
      <c r="D210" s="3"/>
      <c r="E210" s="3"/>
      <c r="F210" s="3"/>
      <c r="G210" s="3"/>
      <c r="H210" s="3"/>
    </row>
    <row r="211" spans="3:8">
      <c r="C211" s="3"/>
      <c r="D211" s="3"/>
      <c r="E211" s="3"/>
      <c r="F211" s="3"/>
      <c r="G211" s="3"/>
      <c r="H211" s="3"/>
    </row>
    <row r="212" spans="3:8">
      <c r="C212" s="3"/>
      <c r="D212" s="3"/>
      <c r="E212" s="3"/>
      <c r="F212" s="3"/>
      <c r="G212" s="3"/>
      <c r="H212" s="3"/>
    </row>
    <row r="213" spans="3:8">
      <c r="C213" s="3"/>
      <c r="D213" s="3"/>
      <c r="E213" s="3"/>
      <c r="F213" s="3"/>
      <c r="G213" s="3"/>
      <c r="H213" s="3"/>
    </row>
    <row r="214" spans="3:8">
      <c r="C214" s="3"/>
      <c r="D214" s="3"/>
      <c r="E214" s="3"/>
      <c r="F214" s="3"/>
      <c r="G214" s="3"/>
      <c r="H214" s="3"/>
    </row>
    <row r="215" spans="3:8">
      <c r="C215" s="3"/>
      <c r="D215" s="3"/>
      <c r="E215" s="3"/>
      <c r="F215" s="3"/>
      <c r="G215" s="3"/>
      <c r="H215" s="3"/>
    </row>
    <row r="216" spans="3:8">
      <c r="C216" s="3"/>
      <c r="D216" s="3"/>
      <c r="E216" s="3"/>
      <c r="F216" s="3"/>
      <c r="G216" s="3"/>
      <c r="H216" s="3"/>
    </row>
    <row r="217" spans="3:8">
      <c r="C217" s="3"/>
      <c r="D217" s="3"/>
      <c r="E217" s="3"/>
      <c r="F217" s="3"/>
      <c r="G217" s="3"/>
      <c r="H217" s="3"/>
    </row>
    <row r="218" spans="3:8">
      <c r="C218" s="3"/>
      <c r="D218" s="3"/>
      <c r="E218" s="3"/>
      <c r="F218" s="3"/>
      <c r="G218" s="3"/>
      <c r="H218" s="3"/>
    </row>
    <row r="219" spans="3:8">
      <c r="C219" s="3"/>
      <c r="D219" s="3"/>
      <c r="E219" s="3"/>
      <c r="F219" s="3"/>
      <c r="G219" s="3"/>
      <c r="H219" s="3"/>
    </row>
    <row r="220" spans="3:8">
      <c r="C220" s="3"/>
      <c r="D220" s="3"/>
      <c r="E220" s="3"/>
      <c r="F220" s="3"/>
      <c r="G220" s="3"/>
      <c r="H220" s="3"/>
    </row>
    <row r="221" spans="3:8">
      <c r="C221" s="3"/>
      <c r="D221" s="3"/>
      <c r="E221" s="3"/>
      <c r="F221" s="3"/>
      <c r="G221" s="3"/>
      <c r="H221" s="3"/>
    </row>
    <row r="222" spans="3:8">
      <c r="C222" s="3"/>
      <c r="D222" s="3"/>
      <c r="E222" s="3"/>
      <c r="F222" s="3"/>
      <c r="G222" s="3"/>
      <c r="H222" s="3"/>
    </row>
    <row r="223" spans="3:8">
      <c r="C223" s="3"/>
      <c r="D223" s="3"/>
      <c r="E223" s="3"/>
      <c r="F223" s="3"/>
      <c r="G223" s="3"/>
      <c r="H223" s="3"/>
    </row>
    <row r="224" spans="3:8">
      <c r="C224" s="3"/>
      <c r="D224" s="3"/>
      <c r="E224" s="3"/>
      <c r="F224" s="3"/>
      <c r="G224" s="3"/>
      <c r="H224" s="3"/>
    </row>
    <row r="225" spans="3:8">
      <c r="C225" s="3"/>
      <c r="D225" s="3"/>
      <c r="E225" s="3"/>
      <c r="F225" s="3"/>
      <c r="G225" s="3"/>
      <c r="H225" s="3"/>
    </row>
    <row r="226" spans="3:8">
      <c r="C226" s="3"/>
      <c r="D226" s="3"/>
      <c r="E226" s="3"/>
      <c r="F226" s="3"/>
      <c r="G226" s="3"/>
      <c r="H226" s="3"/>
    </row>
    <row r="227" spans="3:8">
      <c r="C227" s="3"/>
      <c r="D227" s="3"/>
      <c r="E227" s="3"/>
      <c r="F227" s="3"/>
      <c r="G227" s="3"/>
      <c r="H227" s="3"/>
    </row>
    <row r="228" spans="3:8">
      <c r="C228" s="3"/>
      <c r="D228" s="3"/>
      <c r="E228" s="3"/>
      <c r="F228" s="3"/>
      <c r="G228" s="3"/>
      <c r="H228" s="3"/>
    </row>
    <row r="229" spans="3:8">
      <c r="C229" s="3"/>
      <c r="D229" s="3"/>
      <c r="E229" s="3"/>
      <c r="F229" s="3"/>
      <c r="G229" s="3"/>
      <c r="H229" s="3"/>
    </row>
    <row r="230" spans="3:8">
      <c r="C230" s="3"/>
      <c r="D230" s="3"/>
      <c r="E230" s="3"/>
      <c r="F230" s="3"/>
      <c r="G230" s="3"/>
      <c r="H230" s="3"/>
    </row>
    <row r="231" spans="3:8">
      <c r="C231" s="3"/>
      <c r="D231" s="3"/>
      <c r="E231" s="3"/>
      <c r="F231" s="3"/>
      <c r="G231" s="3"/>
      <c r="H231" s="3"/>
    </row>
    <row r="232" spans="3:8">
      <c r="C232" s="3"/>
      <c r="D232" s="3"/>
      <c r="E232" s="3"/>
      <c r="F232" s="3"/>
      <c r="G232" s="3"/>
      <c r="H232" s="3"/>
    </row>
    <row r="233" spans="3:8">
      <c r="C233" s="3"/>
      <c r="D233" s="3"/>
      <c r="E233" s="3"/>
      <c r="F233" s="3"/>
      <c r="G233" s="3"/>
      <c r="H233" s="3"/>
    </row>
    <row r="234" spans="3:8">
      <c r="C234" s="3"/>
      <c r="D234" s="3"/>
      <c r="E234" s="3"/>
      <c r="F234" s="3"/>
      <c r="G234" s="3"/>
      <c r="H234" s="3"/>
    </row>
    <row r="235" spans="3:8">
      <c r="C235" s="3"/>
      <c r="D235" s="3"/>
      <c r="E235" s="3"/>
      <c r="F235" s="3"/>
      <c r="G235" s="3"/>
      <c r="H235" s="3"/>
    </row>
    <row r="236" spans="3:8">
      <c r="C236" s="3"/>
      <c r="D236" s="3"/>
      <c r="E236" s="3"/>
      <c r="F236" s="3"/>
      <c r="G236" s="3"/>
      <c r="H236" s="3"/>
    </row>
    <row r="237" spans="3:8">
      <c r="C237" s="3"/>
      <c r="D237" s="3"/>
      <c r="E237" s="3"/>
      <c r="F237" s="3"/>
      <c r="G237" s="3"/>
      <c r="H237" s="3"/>
    </row>
    <row r="238" spans="3:8">
      <c r="C238" s="3"/>
      <c r="D238" s="3"/>
      <c r="E238" s="3"/>
      <c r="F238" s="3"/>
      <c r="G238" s="3"/>
      <c r="H238" s="3"/>
    </row>
    <row r="239" spans="3:8">
      <c r="C239" s="3"/>
      <c r="D239" s="3"/>
      <c r="E239" s="3"/>
      <c r="F239" s="3"/>
      <c r="G239" s="3"/>
      <c r="H239" s="3"/>
    </row>
    <row r="240" spans="3:8">
      <c r="C240" s="3"/>
      <c r="D240" s="3"/>
      <c r="E240" s="3"/>
      <c r="F240" s="3"/>
      <c r="G240" s="3"/>
      <c r="H240" s="3"/>
    </row>
    <row r="241" spans="3:8">
      <c r="C241" s="3"/>
      <c r="D241" s="3"/>
      <c r="E241" s="3"/>
      <c r="F241" s="3"/>
      <c r="G241" s="3"/>
      <c r="H241" s="3"/>
    </row>
    <row r="242" spans="3:8">
      <c r="C242" s="3"/>
      <c r="D242" s="3"/>
      <c r="E242" s="3"/>
      <c r="F242" s="3"/>
      <c r="G242" s="3"/>
      <c r="H242" s="3"/>
    </row>
    <row r="243" spans="3:8">
      <c r="C243" s="3"/>
      <c r="D243" s="3"/>
      <c r="E243" s="3"/>
      <c r="F243" s="3"/>
      <c r="G243" s="3"/>
      <c r="H243" s="3"/>
    </row>
    <row r="244" spans="3:8">
      <c r="C244" s="3"/>
      <c r="D244" s="3"/>
      <c r="E244" s="3"/>
      <c r="F244" s="3"/>
      <c r="G244" s="3"/>
      <c r="H244" s="3"/>
    </row>
    <row r="245" spans="3:8">
      <c r="C245" s="3"/>
      <c r="D245" s="3"/>
      <c r="E245" s="3"/>
      <c r="F245" s="3"/>
      <c r="G245" s="3"/>
      <c r="H245" s="3"/>
    </row>
    <row r="246" spans="3:8">
      <c r="C246" s="3"/>
      <c r="D246" s="3"/>
      <c r="E246" s="3"/>
      <c r="F246" s="3"/>
      <c r="G246" s="3"/>
      <c r="H246" s="3"/>
    </row>
    <row r="247" spans="3:8">
      <c r="C247" s="3"/>
      <c r="D247" s="3"/>
      <c r="E247" s="3"/>
      <c r="F247" s="3"/>
      <c r="G247" s="3"/>
      <c r="H247" s="3"/>
    </row>
    <row r="248" spans="3:8">
      <c r="C248" s="3"/>
      <c r="D248" s="3"/>
      <c r="E248" s="3"/>
      <c r="F248" s="3"/>
      <c r="G248" s="3"/>
      <c r="H248" s="3"/>
    </row>
    <row r="249" spans="3:8">
      <c r="C249" s="3"/>
      <c r="D249" s="3"/>
      <c r="E249" s="3"/>
      <c r="F249" s="3"/>
      <c r="G249" s="3"/>
      <c r="H249" s="3"/>
    </row>
    <row r="250" spans="3:8">
      <c r="C250" s="3"/>
      <c r="D250" s="3"/>
      <c r="E250" s="3"/>
      <c r="F250" s="3"/>
      <c r="G250" s="3"/>
      <c r="H250" s="3"/>
    </row>
    <row r="251" spans="3:8">
      <c r="C251" s="3"/>
      <c r="D251" s="3"/>
      <c r="E251" s="3"/>
      <c r="F251" s="3"/>
      <c r="G251" s="3"/>
      <c r="H251" s="3"/>
    </row>
    <row r="252" spans="3:8">
      <c r="C252" s="3"/>
      <c r="D252" s="3"/>
      <c r="E252" s="3"/>
      <c r="F252" s="3"/>
      <c r="G252" s="3"/>
      <c r="H252" s="3"/>
    </row>
    <row r="253" spans="3:8">
      <c r="C253" s="3"/>
      <c r="D253" s="3"/>
      <c r="E253" s="3"/>
      <c r="F253" s="3"/>
      <c r="G253" s="3"/>
      <c r="H253" s="3"/>
    </row>
    <row r="254" spans="3:8">
      <c r="C254" s="3"/>
      <c r="D254" s="3"/>
      <c r="E254" s="3"/>
      <c r="F254" s="3"/>
      <c r="G254" s="3"/>
      <c r="H254" s="3"/>
    </row>
    <row r="255" spans="3:8">
      <c r="C255" s="3"/>
      <c r="D255" s="3"/>
      <c r="E255" s="3"/>
      <c r="F255" s="3"/>
      <c r="G255" s="3"/>
      <c r="H255" s="3"/>
    </row>
    <row r="256" spans="3:8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7 D22:XFD1048576 D18:AF21 AH18:XFD21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81">
      <c r="B1" s="57" t="s">
        <v>188</v>
      </c>
      <c r="C1" s="78" t="s" vm="1">
        <v>265</v>
      </c>
    </row>
    <row r="2" spans="2:81">
      <c r="B2" s="57" t="s">
        <v>187</v>
      </c>
      <c r="C2" s="78" t="s">
        <v>266</v>
      </c>
    </row>
    <row r="3" spans="2:81">
      <c r="B3" s="57" t="s">
        <v>189</v>
      </c>
      <c r="C3" s="78" t="s">
        <v>267</v>
      </c>
      <c r="E3" s="2"/>
    </row>
    <row r="4" spans="2:81">
      <c r="B4" s="57" t="s">
        <v>190</v>
      </c>
      <c r="C4" s="78">
        <v>2145</v>
      </c>
    </row>
    <row r="6" spans="2:81" ht="26.25" customHeight="1">
      <c r="B6" s="157" t="s">
        <v>218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9"/>
    </row>
    <row r="7" spans="2:81" ht="26.25" customHeight="1">
      <c r="B7" s="157" t="s">
        <v>104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9"/>
    </row>
    <row r="8" spans="2:81" s="3" customFormat="1" ht="47.25">
      <c r="B8" s="23" t="s">
        <v>125</v>
      </c>
      <c r="C8" s="31" t="s">
        <v>48</v>
      </c>
      <c r="D8" s="14" t="s">
        <v>54</v>
      </c>
      <c r="E8" s="31" t="s">
        <v>15</v>
      </c>
      <c r="F8" s="31" t="s">
        <v>70</v>
      </c>
      <c r="G8" s="31" t="s">
        <v>111</v>
      </c>
      <c r="H8" s="31" t="s">
        <v>18</v>
      </c>
      <c r="I8" s="31" t="s">
        <v>110</v>
      </c>
      <c r="J8" s="31" t="s">
        <v>17</v>
      </c>
      <c r="K8" s="31" t="s">
        <v>19</v>
      </c>
      <c r="L8" s="31" t="s">
        <v>248</v>
      </c>
      <c r="M8" s="31" t="s">
        <v>247</v>
      </c>
      <c r="N8" s="31" t="s">
        <v>66</v>
      </c>
      <c r="O8" s="31" t="s">
        <v>63</v>
      </c>
      <c r="P8" s="31" t="s">
        <v>191</v>
      </c>
      <c r="Q8" s="32" t="s">
        <v>193</v>
      </c>
      <c r="R8" s="1"/>
      <c r="S8" s="1"/>
      <c r="T8" s="1"/>
      <c r="U8" s="1"/>
      <c r="V8" s="1"/>
      <c r="W8" s="1"/>
      <c r="X8" s="1"/>
    </row>
    <row r="9" spans="2:81" s="3" customFormat="1" ht="18" customHeight="1">
      <c r="B9" s="16"/>
      <c r="C9" s="17"/>
      <c r="D9" s="17"/>
      <c r="E9" s="33"/>
      <c r="F9" s="33"/>
      <c r="G9" s="33" t="s">
        <v>22</v>
      </c>
      <c r="H9" s="33" t="s">
        <v>21</v>
      </c>
      <c r="I9" s="33"/>
      <c r="J9" s="33" t="s">
        <v>20</v>
      </c>
      <c r="K9" s="33" t="s">
        <v>20</v>
      </c>
      <c r="L9" s="33" t="s">
        <v>255</v>
      </c>
      <c r="M9" s="33"/>
      <c r="N9" s="33" t="s">
        <v>251</v>
      </c>
      <c r="O9" s="33" t="s">
        <v>20</v>
      </c>
      <c r="P9" s="33" t="s">
        <v>20</v>
      </c>
      <c r="Q9" s="34" t="s">
        <v>20</v>
      </c>
      <c r="R9" s="1"/>
      <c r="S9" s="1"/>
      <c r="T9" s="1"/>
      <c r="U9" s="1"/>
      <c r="V9" s="1"/>
      <c r="W9" s="1"/>
      <c r="X9" s="1"/>
    </row>
    <row r="10" spans="2:8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122</v>
      </c>
      <c r="R10" s="1"/>
      <c r="S10" s="1"/>
      <c r="T10" s="1"/>
      <c r="U10" s="1"/>
      <c r="V10" s="1"/>
      <c r="W10" s="1"/>
      <c r="X10" s="1"/>
    </row>
    <row r="11" spans="2:81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"/>
      <c r="S11" s="1"/>
      <c r="T11" s="1"/>
      <c r="U11" s="1"/>
      <c r="V11" s="1"/>
      <c r="W11" s="1"/>
      <c r="X11" s="1"/>
      <c r="CC11" s="1"/>
    </row>
    <row r="12" spans="2:81" ht="21.75" customHeight="1">
      <c r="B12" s="99" t="s">
        <v>264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</row>
    <row r="13" spans="2:81">
      <c r="B13" s="99" t="s">
        <v>121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</row>
    <row r="14" spans="2:81">
      <c r="B14" s="99" t="s">
        <v>246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</row>
    <row r="15" spans="2:81">
      <c r="B15" s="99" t="s">
        <v>254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</row>
    <row r="16" spans="2:81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</row>
    <row r="17" spans="2:17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</row>
    <row r="18" spans="2:17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</row>
    <row r="19" spans="2:17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</row>
    <row r="20" spans="2:17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</row>
    <row r="21" spans="2:17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</row>
    <row r="22" spans="2:17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</row>
    <row r="23" spans="2:17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</row>
    <row r="24" spans="2:17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</row>
    <row r="25" spans="2:17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</row>
    <row r="26" spans="2:17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</row>
    <row r="27" spans="2:17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</row>
    <row r="28" spans="2:17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</row>
    <row r="29" spans="2:17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</row>
    <row r="30" spans="2:17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</row>
    <row r="31" spans="2:17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</row>
    <row r="32" spans="2:17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</row>
    <row r="33" spans="2:17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</row>
    <row r="34" spans="2:17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</row>
    <row r="35" spans="2:17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</row>
    <row r="36" spans="2:17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</row>
    <row r="37" spans="2:17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</row>
    <row r="38" spans="2:17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</row>
    <row r="39" spans="2:17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</row>
    <row r="40" spans="2:17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</row>
    <row r="41" spans="2:17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</row>
    <row r="42" spans="2:17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</row>
    <row r="43" spans="2:17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</row>
    <row r="44" spans="2:17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</row>
    <row r="45" spans="2:17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</row>
    <row r="46" spans="2:17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</row>
    <row r="47" spans="2:17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</row>
    <row r="48" spans="2:17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</row>
    <row r="49" spans="2:17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</row>
    <row r="50" spans="2:17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</row>
    <row r="51" spans="2:17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</row>
    <row r="52" spans="2:17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</row>
    <row r="53" spans="2:17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</row>
    <row r="54" spans="2:17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</row>
    <row r="55" spans="2:17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</row>
    <row r="56" spans="2:17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</row>
    <row r="57" spans="2:17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</row>
    <row r="58" spans="2:17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</row>
    <row r="59" spans="2:17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</row>
    <row r="60" spans="2:17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</row>
    <row r="61" spans="2:17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</row>
    <row r="62" spans="2:17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</row>
    <row r="63" spans="2:17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</row>
    <row r="64" spans="2:17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</row>
    <row r="65" spans="2:17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</row>
    <row r="66" spans="2:17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</row>
    <row r="67" spans="2:17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</row>
    <row r="68" spans="2:17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</row>
    <row r="69" spans="2:17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</row>
    <row r="70" spans="2:17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</row>
    <row r="71" spans="2:17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</row>
    <row r="72" spans="2:17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</row>
    <row r="73" spans="2:17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</row>
    <row r="74" spans="2:17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</row>
    <row r="75" spans="2:17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</row>
    <row r="76" spans="2:17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</row>
    <row r="77" spans="2:17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</row>
    <row r="78" spans="2:17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</row>
    <row r="79" spans="2:17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</row>
    <row r="80" spans="2:17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</row>
    <row r="81" spans="2:17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</row>
    <row r="82" spans="2:17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</row>
    <row r="83" spans="2:17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</row>
    <row r="84" spans="2:17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</row>
    <row r="85" spans="2:17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</row>
    <row r="86" spans="2:17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</row>
    <row r="87" spans="2:17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</row>
    <row r="88" spans="2:17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</row>
    <row r="89" spans="2:17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</row>
    <row r="90" spans="2:17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</row>
    <row r="91" spans="2:17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</row>
    <row r="92" spans="2:17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</row>
    <row r="93" spans="2:17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</row>
    <row r="94" spans="2:17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</row>
    <row r="95" spans="2:17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</row>
    <row r="96" spans="2:17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</row>
    <row r="97" spans="2:17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</row>
    <row r="98" spans="2:17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</row>
    <row r="99" spans="2:17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</row>
    <row r="100" spans="2:17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</row>
    <row r="101" spans="2:17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</row>
    <row r="102" spans="2:17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</row>
    <row r="103" spans="2:17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</row>
    <row r="104" spans="2:17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</row>
    <row r="105" spans="2:17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</row>
    <row r="106" spans="2:17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</row>
    <row r="107" spans="2:17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</row>
    <row r="108" spans="2:17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</row>
    <row r="109" spans="2:17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</row>
    <row r="110" spans="2:17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110"/>
  <sheetViews>
    <sheetView rightToLeft="1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41.7109375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7" width="7.5703125" style="3" customWidth="1"/>
    <col min="18" max="18" width="6.7109375" style="3" customWidth="1"/>
    <col min="19" max="19" width="7.7109375" style="3" customWidth="1"/>
    <col min="20" max="20" width="7.140625" style="3" customWidth="1"/>
    <col min="21" max="21" width="6" style="3" customWidth="1"/>
    <col min="22" max="22" width="7.85546875" style="3" customWidth="1"/>
    <col min="23" max="23" width="8.140625" style="3" customWidth="1"/>
    <col min="24" max="24" width="6.28515625" style="3" customWidth="1"/>
    <col min="25" max="25" width="8" style="3" customWidth="1"/>
    <col min="26" max="26" width="8.7109375" style="3" customWidth="1"/>
    <col min="27" max="27" width="10" style="3" customWidth="1"/>
    <col min="28" max="28" width="9.5703125" style="3" customWidth="1"/>
    <col min="29" max="29" width="6.140625" style="3" customWidth="1"/>
    <col min="30" max="31" width="5.7109375" style="3" customWidth="1"/>
    <col min="32" max="32" width="6.85546875" style="3" customWidth="1"/>
    <col min="33" max="33" width="6.42578125" style="3" customWidth="1"/>
    <col min="34" max="34" width="6.7109375" style="3" customWidth="1"/>
    <col min="35" max="35" width="7.28515625" style="3" customWidth="1"/>
    <col min="36" max="39" width="5.7109375" style="3" customWidth="1"/>
    <col min="40" max="47" width="5.7109375" style="1" customWidth="1"/>
    <col min="48" max="16384" width="9.140625" style="1"/>
  </cols>
  <sheetData>
    <row r="1" spans="2:72">
      <c r="B1" s="57" t="s">
        <v>188</v>
      </c>
      <c r="C1" s="78" t="s" vm="1">
        <v>265</v>
      </c>
    </row>
    <row r="2" spans="2:72">
      <c r="B2" s="57" t="s">
        <v>187</v>
      </c>
      <c r="C2" s="78" t="s">
        <v>266</v>
      </c>
    </row>
    <row r="3" spans="2:72">
      <c r="B3" s="57" t="s">
        <v>189</v>
      </c>
      <c r="C3" s="78" t="s">
        <v>267</v>
      </c>
    </row>
    <row r="4" spans="2:72">
      <c r="B4" s="57" t="s">
        <v>190</v>
      </c>
      <c r="C4" s="78">
        <v>2145</v>
      </c>
    </row>
    <row r="6" spans="2:72" ht="26.25" customHeight="1">
      <c r="B6" s="157" t="s">
        <v>219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9"/>
    </row>
    <row r="7" spans="2:72" ht="26.25" customHeight="1">
      <c r="B7" s="157" t="s">
        <v>95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9"/>
    </row>
    <row r="8" spans="2:72" s="3" customFormat="1" ht="78.75">
      <c r="B8" s="23" t="s">
        <v>125</v>
      </c>
      <c r="C8" s="31" t="s">
        <v>48</v>
      </c>
      <c r="D8" s="31" t="s">
        <v>15</v>
      </c>
      <c r="E8" s="31" t="s">
        <v>70</v>
      </c>
      <c r="F8" s="31" t="s">
        <v>111</v>
      </c>
      <c r="G8" s="31" t="s">
        <v>18</v>
      </c>
      <c r="H8" s="31" t="s">
        <v>110</v>
      </c>
      <c r="I8" s="31" t="s">
        <v>17</v>
      </c>
      <c r="J8" s="31" t="s">
        <v>19</v>
      </c>
      <c r="K8" s="31" t="s">
        <v>248</v>
      </c>
      <c r="L8" s="31" t="s">
        <v>247</v>
      </c>
      <c r="M8" s="31" t="s">
        <v>119</v>
      </c>
      <c r="N8" s="31" t="s">
        <v>63</v>
      </c>
      <c r="O8" s="31" t="s">
        <v>191</v>
      </c>
      <c r="P8" s="32" t="s">
        <v>193</v>
      </c>
    </row>
    <row r="9" spans="2:72" s="3" customFormat="1" ht="25.5" customHeight="1">
      <c r="B9" s="16"/>
      <c r="C9" s="33"/>
      <c r="D9" s="33"/>
      <c r="E9" s="33"/>
      <c r="F9" s="33" t="s">
        <v>22</v>
      </c>
      <c r="G9" s="33" t="s">
        <v>21</v>
      </c>
      <c r="H9" s="33"/>
      <c r="I9" s="33" t="s">
        <v>20</v>
      </c>
      <c r="J9" s="33" t="s">
        <v>20</v>
      </c>
      <c r="K9" s="33" t="s">
        <v>255</v>
      </c>
      <c r="L9" s="33"/>
      <c r="M9" s="33" t="s">
        <v>251</v>
      </c>
      <c r="N9" s="33" t="s">
        <v>20</v>
      </c>
      <c r="O9" s="33" t="s">
        <v>20</v>
      </c>
      <c r="P9" s="34" t="s">
        <v>20</v>
      </c>
    </row>
    <row r="10" spans="2:72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1" t="s">
        <v>13</v>
      </c>
      <c r="P10" s="21" t="s">
        <v>14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72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BT11" s="1"/>
    </row>
    <row r="12" spans="2:72" ht="21.75" customHeight="1">
      <c r="B12" s="99" t="s">
        <v>121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</row>
    <row r="13" spans="2:72">
      <c r="B13" s="99" t="s">
        <v>246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</row>
    <row r="14" spans="2:72">
      <c r="B14" s="99" t="s">
        <v>254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</row>
    <row r="15" spans="2:72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</row>
    <row r="16" spans="2:72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</row>
    <row r="17" spans="2:16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</row>
    <row r="18" spans="2:16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</row>
    <row r="19" spans="2:16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</row>
    <row r="20" spans="2:16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</row>
    <row r="21" spans="2:16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</row>
    <row r="22" spans="2:16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</row>
    <row r="23" spans="2:16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</row>
    <row r="24" spans="2:16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</row>
    <row r="25" spans="2:16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</row>
    <row r="26" spans="2:16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</row>
    <row r="27" spans="2:16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</row>
    <row r="28" spans="2:16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</row>
    <row r="29" spans="2:16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</row>
    <row r="30" spans="2:16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</row>
    <row r="31" spans="2:16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</row>
    <row r="32" spans="2:16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</row>
    <row r="33" spans="2:16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</row>
    <row r="34" spans="2:16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</row>
    <row r="35" spans="2:16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</row>
    <row r="36" spans="2:16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</row>
    <row r="37" spans="2:16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</row>
    <row r="38" spans="2:16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</row>
    <row r="39" spans="2:16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</row>
    <row r="40" spans="2:16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</row>
    <row r="41" spans="2:16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</row>
    <row r="42" spans="2:16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</row>
    <row r="43" spans="2:16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</row>
    <row r="44" spans="2:16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</row>
    <row r="45" spans="2:16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</row>
    <row r="46" spans="2:16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</row>
    <row r="47" spans="2:16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</row>
    <row r="48" spans="2:16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</row>
    <row r="49" spans="2:16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</row>
    <row r="50" spans="2:16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</row>
    <row r="51" spans="2:16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</row>
    <row r="52" spans="2:16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</row>
    <row r="53" spans="2:16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</row>
    <row r="54" spans="2:16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</row>
    <row r="55" spans="2:16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</row>
    <row r="56" spans="2:16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</row>
    <row r="57" spans="2:16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</row>
    <row r="58" spans="2:16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</row>
    <row r="59" spans="2:16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</row>
    <row r="60" spans="2:16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</row>
    <row r="61" spans="2:16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</row>
    <row r="62" spans="2:16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</row>
    <row r="63" spans="2:16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</row>
    <row r="64" spans="2:16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</row>
    <row r="65" spans="2:16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</row>
    <row r="66" spans="2:16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</row>
    <row r="67" spans="2:16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</row>
    <row r="68" spans="2:16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</row>
    <row r="69" spans="2:16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</row>
    <row r="70" spans="2:16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</row>
    <row r="71" spans="2:16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</row>
    <row r="72" spans="2:16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</row>
    <row r="73" spans="2:16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</row>
    <row r="74" spans="2:16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</row>
    <row r="75" spans="2:16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</row>
    <row r="76" spans="2:16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</row>
    <row r="77" spans="2:16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</row>
    <row r="78" spans="2:16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</row>
    <row r="79" spans="2:16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</row>
    <row r="80" spans="2:16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</row>
    <row r="81" spans="2:16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</row>
    <row r="82" spans="2:16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</row>
    <row r="83" spans="2:16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</row>
    <row r="84" spans="2:16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</row>
    <row r="85" spans="2:16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</row>
    <row r="86" spans="2:16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</row>
    <row r="87" spans="2:16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</row>
    <row r="88" spans="2:16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</row>
    <row r="89" spans="2:16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</row>
    <row r="90" spans="2:16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</row>
    <row r="91" spans="2:16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</row>
    <row r="92" spans="2:16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</row>
    <row r="93" spans="2:16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</row>
    <row r="94" spans="2:16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</row>
    <row r="95" spans="2:16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</row>
    <row r="96" spans="2:16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</row>
    <row r="97" spans="2:16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</row>
    <row r="98" spans="2:16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</row>
    <row r="99" spans="2:16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</row>
    <row r="100" spans="2:16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</row>
    <row r="101" spans="2:16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</row>
    <row r="102" spans="2:16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</row>
    <row r="103" spans="2:16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</row>
    <row r="104" spans="2:16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</row>
    <row r="105" spans="2:16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</row>
    <row r="106" spans="2:16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</row>
    <row r="107" spans="2:16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</row>
    <row r="108" spans="2:16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</row>
    <row r="109" spans="2:16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</row>
    <row r="110" spans="2:16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24 D28:XFD1048576 D25:AF27 AH25:XFD27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65">
      <c r="B1" s="57" t="s">
        <v>188</v>
      </c>
      <c r="C1" s="78" t="s" vm="1">
        <v>265</v>
      </c>
    </row>
    <row r="2" spans="2:65">
      <c r="B2" s="57" t="s">
        <v>187</v>
      </c>
      <c r="C2" s="78" t="s">
        <v>266</v>
      </c>
    </row>
    <row r="3" spans="2:65">
      <c r="B3" s="57" t="s">
        <v>189</v>
      </c>
      <c r="C3" s="78" t="s">
        <v>267</v>
      </c>
    </row>
    <row r="4" spans="2:65">
      <c r="B4" s="57" t="s">
        <v>190</v>
      </c>
      <c r="C4" s="78">
        <v>2145</v>
      </c>
    </row>
    <row r="6" spans="2:65" ht="26.25" customHeight="1">
      <c r="B6" s="157" t="s">
        <v>219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9"/>
    </row>
    <row r="7" spans="2:65" ht="26.25" customHeight="1">
      <c r="B7" s="157" t="s">
        <v>96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9"/>
    </row>
    <row r="8" spans="2:65" s="3" customFormat="1" ht="78.75">
      <c r="B8" s="23" t="s">
        <v>125</v>
      </c>
      <c r="C8" s="31" t="s">
        <v>48</v>
      </c>
      <c r="D8" s="31" t="s">
        <v>127</v>
      </c>
      <c r="E8" s="31" t="s">
        <v>126</v>
      </c>
      <c r="F8" s="31" t="s">
        <v>69</v>
      </c>
      <c r="G8" s="31" t="s">
        <v>15</v>
      </c>
      <c r="H8" s="31" t="s">
        <v>70</v>
      </c>
      <c r="I8" s="31" t="s">
        <v>111</v>
      </c>
      <c r="J8" s="31" t="s">
        <v>18</v>
      </c>
      <c r="K8" s="31" t="s">
        <v>110</v>
      </c>
      <c r="L8" s="31" t="s">
        <v>17</v>
      </c>
      <c r="M8" s="71" t="s">
        <v>19</v>
      </c>
      <c r="N8" s="31" t="s">
        <v>248</v>
      </c>
      <c r="O8" s="31" t="s">
        <v>247</v>
      </c>
      <c r="P8" s="31" t="s">
        <v>119</v>
      </c>
      <c r="Q8" s="31" t="s">
        <v>63</v>
      </c>
      <c r="R8" s="31" t="s">
        <v>191</v>
      </c>
      <c r="S8" s="32" t="s">
        <v>193</v>
      </c>
      <c r="U8" s="1"/>
      <c r="BJ8" s="1"/>
    </row>
    <row r="9" spans="2:65" s="3" customFormat="1" ht="17.25" customHeight="1">
      <c r="B9" s="16"/>
      <c r="C9" s="33"/>
      <c r="D9" s="17"/>
      <c r="E9" s="17"/>
      <c r="F9" s="33"/>
      <c r="G9" s="33"/>
      <c r="H9" s="33"/>
      <c r="I9" s="33" t="s">
        <v>22</v>
      </c>
      <c r="J9" s="33" t="s">
        <v>21</v>
      </c>
      <c r="K9" s="33"/>
      <c r="L9" s="33" t="s">
        <v>20</v>
      </c>
      <c r="M9" s="33" t="s">
        <v>20</v>
      </c>
      <c r="N9" s="33" t="s">
        <v>255</v>
      </c>
      <c r="O9" s="33"/>
      <c r="P9" s="33" t="s">
        <v>251</v>
      </c>
      <c r="Q9" s="33" t="s">
        <v>20</v>
      </c>
      <c r="R9" s="33" t="s">
        <v>20</v>
      </c>
      <c r="S9" s="34" t="s">
        <v>20</v>
      </c>
      <c r="BJ9" s="1"/>
    </row>
    <row r="10" spans="2:65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0" t="s">
        <v>122</v>
      </c>
      <c r="R10" s="21" t="s">
        <v>123</v>
      </c>
      <c r="S10" s="21" t="s">
        <v>194</v>
      </c>
      <c r="T10" s="5"/>
      <c r="BJ10" s="1"/>
    </row>
    <row r="11" spans="2:65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5"/>
      <c r="BJ11" s="1"/>
      <c r="BM11" s="1"/>
    </row>
    <row r="12" spans="2:65" ht="20.25" customHeight="1">
      <c r="B12" s="99" t="s">
        <v>264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</row>
    <row r="13" spans="2:65">
      <c r="B13" s="99" t="s">
        <v>121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</row>
    <row r="14" spans="2:65">
      <c r="B14" s="99" t="s">
        <v>246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</row>
    <row r="15" spans="2:65">
      <c r="B15" s="99" t="s">
        <v>254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</row>
    <row r="16" spans="2:65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</row>
    <row r="17" spans="2:19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</row>
    <row r="18" spans="2:19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</row>
    <row r="19" spans="2:19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</row>
    <row r="20" spans="2:19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</row>
    <row r="21" spans="2:19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</row>
    <row r="22" spans="2:19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</row>
    <row r="23" spans="2:19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</row>
    <row r="24" spans="2:19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</row>
    <row r="25" spans="2:19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</row>
    <row r="26" spans="2:19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</row>
    <row r="27" spans="2:19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</row>
    <row r="28" spans="2:19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</row>
    <row r="29" spans="2:19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</row>
    <row r="30" spans="2:19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</row>
    <row r="31" spans="2:19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</row>
    <row r="32" spans="2:19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</row>
    <row r="33" spans="2:19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</row>
    <row r="34" spans="2:19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</row>
    <row r="35" spans="2:19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</row>
    <row r="36" spans="2:19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</row>
    <row r="37" spans="2:19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</row>
    <row r="38" spans="2:19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</row>
    <row r="39" spans="2:19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</row>
    <row r="40" spans="2:19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</row>
    <row r="41" spans="2:19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</row>
    <row r="42" spans="2:19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</row>
    <row r="43" spans="2:19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</row>
    <row r="44" spans="2:19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</row>
    <row r="45" spans="2:19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</row>
    <row r="46" spans="2:19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</row>
    <row r="47" spans="2:19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</row>
    <row r="48" spans="2:19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</row>
    <row r="49" spans="2:19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</row>
    <row r="50" spans="2:19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</row>
    <row r="51" spans="2:19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</row>
    <row r="52" spans="2:19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</row>
    <row r="53" spans="2:19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</row>
    <row r="54" spans="2:19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</row>
    <row r="55" spans="2:19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</row>
    <row r="56" spans="2:19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</row>
    <row r="57" spans="2:19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</row>
    <row r="58" spans="2:19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</row>
    <row r="59" spans="2:19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</row>
    <row r="60" spans="2:19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</row>
    <row r="61" spans="2:19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</row>
    <row r="62" spans="2:19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</row>
    <row r="63" spans="2:19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</row>
    <row r="64" spans="2:19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</row>
    <row r="65" spans="2:19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</row>
    <row r="66" spans="2:19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</row>
    <row r="67" spans="2:19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</row>
    <row r="68" spans="2:19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</row>
    <row r="69" spans="2:19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</row>
    <row r="70" spans="2:19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</row>
    <row r="71" spans="2:19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</row>
    <row r="72" spans="2:19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</row>
    <row r="73" spans="2:19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</row>
    <row r="74" spans="2:19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</row>
    <row r="75" spans="2:19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</row>
    <row r="76" spans="2:19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</row>
    <row r="77" spans="2:19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</row>
    <row r="78" spans="2:19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</row>
    <row r="79" spans="2:19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</row>
    <row r="80" spans="2:19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</row>
    <row r="81" spans="2:19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</row>
    <row r="82" spans="2:19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</row>
    <row r="83" spans="2:19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</row>
    <row r="84" spans="2:19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</row>
    <row r="85" spans="2:19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</row>
    <row r="86" spans="2:19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</row>
    <row r="87" spans="2:19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</row>
    <row r="88" spans="2:19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</row>
    <row r="89" spans="2:19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</row>
    <row r="90" spans="2:19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</row>
    <row r="91" spans="2:19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</row>
    <row r="92" spans="2:19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</row>
    <row r="93" spans="2:19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</row>
    <row r="94" spans="2:19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</row>
    <row r="95" spans="2:19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</row>
    <row r="96" spans="2:19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</row>
    <row r="97" spans="2:19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</row>
    <row r="98" spans="2:19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</row>
    <row r="99" spans="2:19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</row>
    <row r="100" spans="2:19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</row>
    <row r="101" spans="2:19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</row>
    <row r="102" spans="2:19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</row>
    <row r="103" spans="2:19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</row>
    <row r="104" spans="2:19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</row>
    <row r="105" spans="2:19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</row>
    <row r="106" spans="2:19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</row>
    <row r="107" spans="2:19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</row>
    <row r="108" spans="2:19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</row>
    <row r="109" spans="2:19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</row>
    <row r="110" spans="2:19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</row>
    <row r="111" spans="2:19">
      <c r="D111" s="1"/>
      <c r="E111" s="1"/>
      <c r="F111" s="1"/>
    </row>
    <row r="112" spans="2:19">
      <c r="D112" s="1"/>
      <c r="E112" s="1"/>
      <c r="F112" s="1"/>
    </row>
    <row r="113" spans="4:6">
      <c r="D113" s="1"/>
      <c r="E113" s="1"/>
      <c r="F113" s="1"/>
    </row>
    <row r="114" spans="4:6">
      <c r="D114" s="1"/>
      <c r="E114" s="1"/>
      <c r="F114" s="1"/>
    </row>
    <row r="115" spans="4:6">
      <c r="D115" s="1"/>
      <c r="E115" s="1"/>
      <c r="F115" s="1"/>
    </row>
    <row r="116" spans="4:6">
      <c r="D116" s="1"/>
      <c r="E116" s="1"/>
      <c r="F116" s="1"/>
    </row>
    <row r="117" spans="4:6">
      <c r="D117" s="1"/>
      <c r="E117" s="1"/>
      <c r="F117" s="1"/>
    </row>
    <row r="118" spans="4:6">
      <c r="D118" s="1"/>
      <c r="E118" s="1"/>
      <c r="F118" s="1"/>
    </row>
    <row r="119" spans="4:6">
      <c r="D119" s="1"/>
      <c r="E119" s="1"/>
      <c r="F119" s="1"/>
    </row>
    <row r="120" spans="4:6">
      <c r="D120" s="1"/>
      <c r="E120" s="1"/>
      <c r="F120" s="1"/>
    </row>
    <row r="121" spans="4:6">
      <c r="D121" s="1"/>
      <c r="E121" s="1"/>
      <c r="F121" s="1"/>
    </row>
    <row r="122" spans="4:6">
      <c r="D122" s="1"/>
      <c r="E122" s="1"/>
      <c r="F122" s="1"/>
    </row>
    <row r="123" spans="4:6">
      <c r="D123" s="1"/>
      <c r="E123" s="1"/>
      <c r="F123" s="1"/>
    </row>
    <row r="124" spans="4:6">
      <c r="D124" s="1"/>
      <c r="E124" s="1"/>
      <c r="F124" s="1"/>
    </row>
    <row r="125" spans="4:6">
      <c r="D125" s="1"/>
      <c r="E125" s="1"/>
      <c r="F125" s="1"/>
    </row>
    <row r="126" spans="4:6">
      <c r="D126" s="1"/>
      <c r="E126" s="1"/>
      <c r="F126" s="1"/>
    </row>
    <row r="127" spans="4:6">
      <c r="D127" s="1"/>
      <c r="E127" s="1"/>
      <c r="F127" s="1"/>
    </row>
    <row r="128" spans="4:6">
      <c r="D128" s="1"/>
      <c r="E128" s="1"/>
      <c r="F128" s="1"/>
    </row>
    <row r="129" spans="4:6">
      <c r="D129" s="1"/>
      <c r="E129" s="1"/>
      <c r="F129" s="1"/>
    </row>
    <row r="130" spans="4:6">
      <c r="D130" s="1"/>
      <c r="E130" s="1"/>
      <c r="F130" s="1"/>
    </row>
    <row r="131" spans="4:6">
      <c r="D131" s="1"/>
      <c r="E131" s="1"/>
      <c r="F131" s="1"/>
    </row>
    <row r="132" spans="4:6">
      <c r="D132" s="1"/>
      <c r="E132" s="1"/>
      <c r="F132" s="1"/>
    </row>
    <row r="133" spans="4:6">
      <c r="D133" s="1"/>
      <c r="E133" s="1"/>
      <c r="F133" s="1"/>
    </row>
    <row r="134" spans="4:6">
      <c r="D134" s="1"/>
      <c r="E134" s="1"/>
      <c r="F134" s="1"/>
    </row>
    <row r="135" spans="4:6">
      <c r="D135" s="1"/>
      <c r="E135" s="1"/>
      <c r="F135" s="1"/>
    </row>
    <row r="136" spans="4:6">
      <c r="D136" s="1"/>
      <c r="E136" s="1"/>
      <c r="F136" s="1"/>
    </row>
    <row r="137" spans="4:6">
      <c r="D137" s="1"/>
      <c r="E137" s="1"/>
      <c r="F137" s="1"/>
    </row>
    <row r="138" spans="4:6">
      <c r="D138" s="1"/>
      <c r="E138" s="1"/>
      <c r="F138" s="1"/>
    </row>
    <row r="139" spans="4:6">
      <c r="D139" s="1"/>
      <c r="E139" s="1"/>
      <c r="F139" s="1"/>
    </row>
    <row r="140" spans="4:6">
      <c r="D140" s="1"/>
      <c r="E140" s="1"/>
      <c r="F140" s="1"/>
    </row>
    <row r="141" spans="4:6">
      <c r="D141" s="1"/>
      <c r="E141" s="1"/>
      <c r="F141" s="1"/>
    </row>
    <row r="142" spans="4:6">
      <c r="D142" s="1"/>
      <c r="E142" s="1"/>
      <c r="F142" s="1"/>
    </row>
    <row r="143" spans="4:6">
      <c r="D143" s="1"/>
      <c r="E143" s="1"/>
      <c r="F143" s="1"/>
    </row>
    <row r="144" spans="4:6">
      <c r="D144" s="1"/>
      <c r="E144" s="1"/>
      <c r="F144" s="1"/>
    </row>
    <row r="145" spans="4:6">
      <c r="D145" s="1"/>
      <c r="E145" s="1"/>
      <c r="F145" s="1"/>
    </row>
    <row r="146" spans="4:6">
      <c r="D146" s="1"/>
      <c r="E146" s="1"/>
      <c r="F146" s="1"/>
    </row>
    <row r="147" spans="4:6">
      <c r="D147" s="1"/>
      <c r="E147" s="1"/>
      <c r="F147" s="1"/>
    </row>
    <row r="148" spans="4:6">
      <c r="D148" s="1"/>
      <c r="E148" s="1"/>
      <c r="F148" s="1"/>
    </row>
    <row r="149" spans="4:6">
      <c r="D149" s="1"/>
      <c r="E149" s="1"/>
      <c r="F149" s="1"/>
    </row>
    <row r="150" spans="4:6">
      <c r="D150" s="1"/>
      <c r="E150" s="1"/>
      <c r="F150" s="1"/>
    </row>
    <row r="151" spans="4:6">
      <c r="D151" s="1"/>
      <c r="E151" s="1"/>
      <c r="F151" s="1"/>
    </row>
    <row r="152" spans="4:6">
      <c r="D152" s="1"/>
      <c r="E152" s="1"/>
      <c r="F152" s="1"/>
    </row>
    <row r="153" spans="4:6">
      <c r="D153" s="1"/>
      <c r="E153" s="1"/>
      <c r="F153" s="1"/>
    </row>
    <row r="154" spans="4:6">
      <c r="D154" s="1"/>
      <c r="E154" s="1"/>
      <c r="F154" s="1"/>
    </row>
    <row r="155" spans="4:6">
      <c r="D155" s="1"/>
      <c r="E155" s="1"/>
      <c r="F155" s="1"/>
    </row>
    <row r="156" spans="4:6">
      <c r="D156" s="1"/>
      <c r="E156" s="1"/>
      <c r="F156" s="1"/>
    </row>
    <row r="157" spans="4:6">
      <c r="D157" s="1"/>
      <c r="E157" s="1"/>
      <c r="F157" s="1"/>
    </row>
    <row r="158" spans="4:6">
      <c r="D158" s="1"/>
      <c r="E158" s="1"/>
      <c r="F158" s="1"/>
    </row>
    <row r="159" spans="4:6">
      <c r="D159" s="1"/>
      <c r="E159" s="1"/>
      <c r="F159" s="1"/>
    </row>
    <row r="160" spans="4:6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4"/>
      <c r="D398" s="1"/>
      <c r="E398" s="1"/>
      <c r="F398" s="1"/>
    </row>
    <row r="399" spans="2:6">
      <c r="B399" s="44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40"/>
  <sheetViews>
    <sheetView rightToLeft="1" zoomScale="90" zoomScaleNormal="90" workbookViewId="0">
      <selection activeCell="D44" sqref="D44"/>
    </sheetView>
  </sheetViews>
  <sheetFormatPr defaultColWidth="9.140625" defaultRowHeight="18"/>
  <cols>
    <col min="1" max="1" width="6.28515625" style="1" customWidth="1"/>
    <col min="2" max="2" width="36.140625" style="2" bestFit="1" customWidth="1"/>
    <col min="3" max="3" width="41.7109375" style="2" bestFit="1" customWidth="1"/>
    <col min="4" max="4" width="9.28515625" style="2" bestFit="1" customWidth="1"/>
    <col min="5" max="5" width="11.28515625" style="2" bestFit="1" customWidth="1"/>
    <col min="6" max="6" width="14.7109375" style="1" bestFit="1" customWidth="1"/>
    <col min="7" max="7" width="7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8" style="1" bestFit="1" customWidth="1"/>
    <col min="14" max="14" width="13.140625" style="1" bestFit="1" customWidth="1"/>
    <col min="15" max="15" width="7.28515625" style="1" bestFit="1" customWidth="1"/>
    <col min="16" max="16" width="10.140625" style="1" customWidth="1"/>
    <col min="17" max="17" width="6.8554687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81">
      <c r="B1" s="57" t="s">
        <v>188</v>
      </c>
      <c r="C1" s="78" t="s" vm="1">
        <v>265</v>
      </c>
    </row>
    <row r="2" spans="2:81">
      <c r="B2" s="57" t="s">
        <v>187</v>
      </c>
      <c r="C2" s="78" t="s">
        <v>266</v>
      </c>
    </row>
    <row r="3" spans="2:81">
      <c r="B3" s="57" t="s">
        <v>189</v>
      </c>
      <c r="C3" s="78" t="s">
        <v>267</v>
      </c>
    </row>
    <row r="4" spans="2:81">
      <c r="B4" s="57" t="s">
        <v>190</v>
      </c>
      <c r="C4" s="78">
        <v>2145</v>
      </c>
    </row>
    <row r="6" spans="2:81" ht="26.25" customHeight="1">
      <c r="B6" s="157" t="s">
        <v>219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9"/>
    </row>
    <row r="7" spans="2:81" ht="26.25" customHeight="1">
      <c r="B7" s="157" t="s">
        <v>97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9"/>
    </row>
    <row r="8" spans="2:81" s="3" customFormat="1" ht="78.75">
      <c r="B8" s="23" t="s">
        <v>125</v>
      </c>
      <c r="C8" s="31" t="s">
        <v>48</v>
      </c>
      <c r="D8" s="31" t="s">
        <v>127</v>
      </c>
      <c r="E8" s="31" t="s">
        <v>126</v>
      </c>
      <c r="F8" s="31" t="s">
        <v>69</v>
      </c>
      <c r="G8" s="31" t="s">
        <v>15</v>
      </c>
      <c r="H8" s="31" t="s">
        <v>70</v>
      </c>
      <c r="I8" s="31" t="s">
        <v>111</v>
      </c>
      <c r="J8" s="31" t="s">
        <v>18</v>
      </c>
      <c r="K8" s="31" t="s">
        <v>110</v>
      </c>
      <c r="L8" s="31" t="s">
        <v>17</v>
      </c>
      <c r="M8" s="71" t="s">
        <v>19</v>
      </c>
      <c r="N8" s="71" t="s">
        <v>248</v>
      </c>
      <c r="O8" s="31" t="s">
        <v>247</v>
      </c>
      <c r="P8" s="31" t="s">
        <v>119</v>
      </c>
      <c r="Q8" s="31" t="s">
        <v>63</v>
      </c>
      <c r="R8" s="31" t="s">
        <v>191</v>
      </c>
      <c r="S8" s="32" t="s">
        <v>193</v>
      </c>
      <c r="U8" s="1"/>
      <c r="BZ8" s="1"/>
    </row>
    <row r="9" spans="2:81" s="3" customFormat="1" ht="27.75" customHeight="1">
      <c r="B9" s="16"/>
      <c r="C9" s="33"/>
      <c r="D9" s="17"/>
      <c r="E9" s="17"/>
      <c r="F9" s="33"/>
      <c r="G9" s="33"/>
      <c r="H9" s="33"/>
      <c r="I9" s="33" t="s">
        <v>22</v>
      </c>
      <c r="J9" s="33" t="s">
        <v>21</v>
      </c>
      <c r="K9" s="33"/>
      <c r="L9" s="33" t="s">
        <v>20</v>
      </c>
      <c r="M9" s="33" t="s">
        <v>20</v>
      </c>
      <c r="N9" s="33" t="s">
        <v>255</v>
      </c>
      <c r="O9" s="33"/>
      <c r="P9" s="33" t="s">
        <v>251</v>
      </c>
      <c r="Q9" s="33" t="s">
        <v>20</v>
      </c>
      <c r="R9" s="33" t="s">
        <v>20</v>
      </c>
      <c r="S9" s="34" t="s">
        <v>20</v>
      </c>
      <c r="BZ9" s="1"/>
    </row>
    <row r="10" spans="2:8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122</v>
      </c>
      <c r="R10" s="21" t="s">
        <v>123</v>
      </c>
      <c r="S10" s="21" t="s">
        <v>194</v>
      </c>
      <c r="T10" s="5"/>
      <c r="BZ10" s="1"/>
    </row>
    <row r="11" spans="2:81" s="132" customFormat="1" ht="18" customHeight="1">
      <c r="B11" s="107" t="s">
        <v>55</v>
      </c>
      <c r="C11" s="80"/>
      <c r="D11" s="80"/>
      <c r="E11" s="80"/>
      <c r="F11" s="80"/>
      <c r="G11" s="80"/>
      <c r="H11" s="80"/>
      <c r="I11" s="80"/>
      <c r="J11" s="90">
        <v>6.2926613454818607</v>
      </c>
      <c r="K11" s="80"/>
      <c r="L11" s="80"/>
      <c r="M11" s="89">
        <v>1.6034067769677855E-2</v>
      </c>
      <c r="N11" s="88"/>
      <c r="O11" s="90"/>
      <c r="P11" s="88">
        <v>10511.15783</v>
      </c>
      <c r="Q11" s="80"/>
      <c r="R11" s="89">
        <v>1</v>
      </c>
      <c r="S11" s="89">
        <f>P11/'סכום נכסי הקרן'!$C$42</f>
        <v>1.5371376078564441E-2</v>
      </c>
      <c r="T11" s="138"/>
      <c r="BZ11" s="133"/>
      <c r="CC11" s="133"/>
    </row>
    <row r="12" spans="2:81" s="133" customFormat="1" ht="17.25" customHeight="1">
      <c r="B12" s="108" t="s">
        <v>243</v>
      </c>
      <c r="C12" s="82"/>
      <c r="D12" s="82"/>
      <c r="E12" s="82"/>
      <c r="F12" s="82"/>
      <c r="G12" s="82"/>
      <c r="H12" s="82"/>
      <c r="I12" s="82"/>
      <c r="J12" s="93">
        <v>6.4422012751365569</v>
      </c>
      <c r="K12" s="82"/>
      <c r="L12" s="82"/>
      <c r="M12" s="92">
        <v>1.5293475700365071E-2</v>
      </c>
      <c r="N12" s="91"/>
      <c r="O12" s="93"/>
      <c r="P12" s="91">
        <v>10145.80119</v>
      </c>
      <c r="Q12" s="82"/>
      <c r="R12" s="92">
        <v>0.96524106612144744</v>
      </c>
      <c r="S12" s="92">
        <f>P12/'סכום נכסי הקרן'!$C$42</f>
        <v>1.4837083433827255E-2</v>
      </c>
    </row>
    <row r="13" spans="2:81" s="133" customFormat="1">
      <c r="B13" s="109" t="s">
        <v>64</v>
      </c>
      <c r="C13" s="82"/>
      <c r="D13" s="82"/>
      <c r="E13" s="82"/>
      <c r="F13" s="82"/>
      <c r="G13" s="82"/>
      <c r="H13" s="82"/>
      <c r="I13" s="82"/>
      <c r="J13" s="93">
        <v>7.3005510865322947</v>
      </c>
      <c r="K13" s="82"/>
      <c r="L13" s="82"/>
      <c r="M13" s="92">
        <v>1.0457639350569892E-2</v>
      </c>
      <c r="N13" s="91"/>
      <c r="O13" s="93"/>
      <c r="P13" s="91">
        <v>6859.4891699999998</v>
      </c>
      <c r="Q13" s="82"/>
      <c r="R13" s="92">
        <v>0.65259120650079705</v>
      </c>
      <c r="S13" s="92">
        <f>P13/'סכום נכסי הקרן'!$C$42</f>
        <v>1.003122486068786E-2</v>
      </c>
    </row>
    <row r="14" spans="2:81" s="133" customFormat="1">
      <c r="B14" s="110" t="s">
        <v>1887</v>
      </c>
      <c r="C14" s="84" t="s">
        <v>1888</v>
      </c>
      <c r="D14" s="97" t="s">
        <v>1889</v>
      </c>
      <c r="E14" s="84" t="s">
        <v>385</v>
      </c>
      <c r="F14" s="97" t="s">
        <v>386</v>
      </c>
      <c r="G14" s="84" t="s">
        <v>358</v>
      </c>
      <c r="H14" s="84" t="s">
        <v>359</v>
      </c>
      <c r="I14" s="112">
        <v>39076</v>
      </c>
      <c r="J14" s="96">
        <v>8.1199999999999992</v>
      </c>
      <c r="K14" s="97" t="s">
        <v>173</v>
      </c>
      <c r="L14" s="98">
        <v>4.9000000000000002E-2</v>
      </c>
      <c r="M14" s="95">
        <v>1.2E-2</v>
      </c>
      <c r="N14" s="94">
        <v>387888</v>
      </c>
      <c r="O14" s="96">
        <v>165.58</v>
      </c>
      <c r="P14" s="94">
        <v>642.26493000000005</v>
      </c>
      <c r="Q14" s="95">
        <v>1.9758994306556189E-4</v>
      </c>
      <c r="R14" s="95">
        <v>6.1103157272256473E-2</v>
      </c>
      <c r="S14" s="95">
        <f>P14/'סכום נכסי הקרן'!$C$42</f>
        <v>9.3923961001952396E-4</v>
      </c>
    </row>
    <row r="15" spans="2:81" s="133" customFormat="1">
      <c r="B15" s="110" t="s">
        <v>1890</v>
      </c>
      <c r="C15" s="84" t="s">
        <v>1891</v>
      </c>
      <c r="D15" s="97" t="s">
        <v>1889</v>
      </c>
      <c r="E15" s="84" t="s">
        <v>385</v>
      </c>
      <c r="F15" s="97" t="s">
        <v>386</v>
      </c>
      <c r="G15" s="84" t="s">
        <v>358</v>
      </c>
      <c r="H15" s="84" t="s">
        <v>359</v>
      </c>
      <c r="I15" s="112">
        <v>42639</v>
      </c>
      <c r="J15" s="96">
        <v>11.45</v>
      </c>
      <c r="K15" s="97" t="s">
        <v>173</v>
      </c>
      <c r="L15" s="98">
        <v>4.0999999999999995E-2</v>
      </c>
      <c r="M15" s="95">
        <v>1.7599999999999998E-2</v>
      </c>
      <c r="N15" s="94">
        <v>2102186.48</v>
      </c>
      <c r="O15" s="96">
        <v>139.47999999999999</v>
      </c>
      <c r="P15" s="94">
        <v>2932.1297200000004</v>
      </c>
      <c r="Q15" s="95">
        <v>4.8242520446970623E-4</v>
      </c>
      <c r="R15" s="95">
        <v>0.27895401890278726</v>
      </c>
      <c r="S15" s="95">
        <f>P15/'סכום נכסי הקרן'!$C$42</f>
        <v>4.287907133181717E-3</v>
      </c>
    </row>
    <row r="16" spans="2:81" s="133" customFormat="1">
      <c r="B16" s="110" t="s">
        <v>1892</v>
      </c>
      <c r="C16" s="84" t="s">
        <v>1893</v>
      </c>
      <c r="D16" s="97" t="s">
        <v>1889</v>
      </c>
      <c r="E16" s="84" t="s">
        <v>1894</v>
      </c>
      <c r="F16" s="97" t="s">
        <v>728</v>
      </c>
      <c r="G16" s="84" t="s">
        <v>358</v>
      </c>
      <c r="H16" s="84" t="s">
        <v>359</v>
      </c>
      <c r="I16" s="112">
        <v>38918</v>
      </c>
      <c r="J16" s="96">
        <v>1.1200000000000001</v>
      </c>
      <c r="K16" s="97" t="s">
        <v>173</v>
      </c>
      <c r="L16" s="98">
        <v>0.05</v>
      </c>
      <c r="M16" s="95">
        <v>-3.4000000000000002E-3</v>
      </c>
      <c r="N16" s="94">
        <v>10116.24</v>
      </c>
      <c r="O16" s="96">
        <v>127.89</v>
      </c>
      <c r="P16" s="94">
        <v>12.937659999999999</v>
      </c>
      <c r="Q16" s="95">
        <v>6.5839869599018284E-4</v>
      </c>
      <c r="R16" s="95">
        <v>1.2308501317594618E-3</v>
      </c>
      <c r="S16" s="95">
        <f>P16/'סכום נכסי הקרן'!$C$42</f>
        <v>1.8919860271625281E-5</v>
      </c>
    </row>
    <row r="17" spans="2:19" s="133" customFormat="1">
      <c r="B17" s="110" t="s">
        <v>1895</v>
      </c>
      <c r="C17" s="84" t="s">
        <v>1896</v>
      </c>
      <c r="D17" s="97" t="s">
        <v>1889</v>
      </c>
      <c r="E17" s="84" t="s">
        <v>1897</v>
      </c>
      <c r="F17" s="97" t="s">
        <v>386</v>
      </c>
      <c r="G17" s="84" t="s">
        <v>358</v>
      </c>
      <c r="H17" s="84" t="s">
        <v>169</v>
      </c>
      <c r="I17" s="112">
        <v>42796</v>
      </c>
      <c r="J17" s="96">
        <v>7.620000000000001</v>
      </c>
      <c r="K17" s="97" t="s">
        <v>173</v>
      </c>
      <c r="L17" s="98">
        <v>2.1400000000000002E-2</v>
      </c>
      <c r="M17" s="95">
        <v>8.3000000000000018E-3</v>
      </c>
      <c r="N17" s="94">
        <v>508000</v>
      </c>
      <c r="O17" s="96">
        <v>114.19</v>
      </c>
      <c r="P17" s="94">
        <v>580.0851899999999</v>
      </c>
      <c r="Q17" s="95">
        <v>1.9565100174853455E-3</v>
      </c>
      <c r="R17" s="95">
        <v>5.5187563480815882E-2</v>
      </c>
      <c r="S17" s="95">
        <f>P17/'סכום נכסי הקרן'!$C$42</f>
        <v>8.4830879312326973E-4</v>
      </c>
    </row>
    <row r="18" spans="2:19" s="133" customFormat="1">
      <c r="B18" s="110" t="s">
        <v>1898</v>
      </c>
      <c r="C18" s="84" t="s">
        <v>1899</v>
      </c>
      <c r="D18" s="97" t="s">
        <v>1889</v>
      </c>
      <c r="E18" s="84" t="s">
        <v>489</v>
      </c>
      <c r="F18" s="97" t="s">
        <v>490</v>
      </c>
      <c r="G18" s="84" t="s">
        <v>401</v>
      </c>
      <c r="H18" s="84" t="s">
        <v>359</v>
      </c>
      <c r="I18" s="112">
        <v>39856</v>
      </c>
      <c r="J18" s="96">
        <v>0.61</v>
      </c>
      <c r="K18" s="97" t="s">
        <v>173</v>
      </c>
      <c r="L18" s="98">
        <v>6.8499999999999991E-2</v>
      </c>
      <c r="M18" s="95">
        <v>6.0000000000000001E-3</v>
      </c>
      <c r="N18" s="94">
        <v>183072</v>
      </c>
      <c r="O18" s="96">
        <v>121.62</v>
      </c>
      <c r="P18" s="94">
        <v>222.65216000000001</v>
      </c>
      <c r="Q18" s="95">
        <v>3.6248220476743935E-4</v>
      </c>
      <c r="R18" s="95">
        <v>2.1182458069892763E-2</v>
      </c>
      <c r="S18" s="95">
        <f>P18/'סכום נכסי הקרן'!$C$42</f>
        <v>3.2560352926074389E-4</v>
      </c>
    </row>
    <row r="19" spans="2:19" s="133" customFormat="1">
      <c r="B19" s="110" t="s">
        <v>1900</v>
      </c>
      <c r="C19" s="84" t="s">
        <v>1901</v>
      </c>
      <c r="D19" s="97" t="s">
        <v>1889</v>
      </c>
      <c r="E19" s="84" t="s">
        <v>418</v>
      </c>
      <c r="F19" s="97" t="s">
        <v>386</v>
      </c>
      <c r="G19" s="84" t="s">
        <v>401</v>
      </c>
      <c r="H19" s="84" t="s">
        <v>169</v>
      </c>
      <c r="I19" s="112">
        <v>39350</v>
      </c>
      <c r="J19" s="96">
        <v>4.09</v>
      </c>
      <c r="K19" s="97" t="s">
        <v>173</v>
      </c>
      <c r="L19" s="98">
        <v>5.5999999999999994E-2</v>
      </c>
      <c r="M19" s="95">
        <v>-6.0000000000000006E-4</v>
      </c>
      <c r="N19" s="94">
        <v>137495.15</v>
      </c>
      <c r="O19" s="96">
        <v>153</v>
      </c>
      <c r="P19" s="94">
        <v>210.36759000000001</v>
      </c>
      <c r="Q19" s="95">
        <v>1.7549735384626757E-4</v>
      </c>
      <c r="R19" s="95">
        <v>2.0013740960067004E-2</v>
      </c>
      <c r="S19" s="95">
        <f>P19/'סכום נכסי הקרן'!$C$42</f>
        <v>3.0763873903615925E-4</v>
      </c>
    </row>
    <row r="20" spans="2:19" s="133" customFormat="1">
      <c r="B20" s="110" t="s">
        <v>1902</v>
      </c>
      <c r="C20" s="84" t="s">
        <v>1903</v>
      </c>
      <c r="D20" s="97" t="s">
        <v>1889</v>
      </c>
      <c r="E20" s="84" t="s">
        <v>489</v>
      </c>
      <c r="F20" s="97" t="s">
        <v>490</v>
      </c>
      <c r="G20" s="84" t="s">
        <v>439</v>
      </c>
      <c r="H20" s="84" t="s">
        <v>169</v>
      </c>
      <c r="I20" s="112">
        <v>42935</v>
      </c>
      <c r="J20" s="96">
        <v>2.1599999999999997</v>
      </c>
      <c r="K20" s="97" t="s">
        <v>173</v>
      </c>
      <c r="L20" s="98">
        <v>0.06</v>
      </c>
      <c r="M20" s="95">
        <v>1.5999999999999999E-3</v>
      </c>
      <c r="N20" s="94">
        <v>891222</v>
      </c>
      <c r="O20" s="96">
        <v>124.32</v>
      </c>
      <c r="P20" s="94">
        <v>1107.9672</v>
      </c>
      <c r="Q20" s="95">
        <v>2.4082207441095837E-4</v>
      </c>
      <c r="R20" s="95">
        <v>0.10540867313758145</v>
      </c>
      <c r="S20" s="95">
        <f>P20/'סכום נכסי הקרן'!$C$42</f>
        <v>1.6202763567402377E-3</v>
      </c>
    </row>
    <row r="21" spans="2:19" s="133" customFormat="1">
      <c r="B21" s="110" t="s">
        <v>1904</v>
      </c>
      <c r="C21" s="84" t="s">
        <v>1905</v>
      </c>
      <c r="D21" s="97" t="s">
        <v>1889</v>
      </c>
      <c r="E21" s="84" t="s">
        <v>389</v>
      </c>
      <c r="F21" s="97" t="s">
        <v>363</v>
      </c>
      <c r="G21" s="84" t="s">
        <v>635</v>
      </c>
      <c r="H21" s="84" t="s">
        <v>359</v>
      </c>
      <c r="I21" s="112">
        <v>39656</v>
      </c>
      <c r="J21" s="96">
        <v>3.0699999999999994</v>
      </c>
      <c r="K21" s="97" t="s">
        <v>173</v>
      </c>
      <c r="L21" s="98">
        <v>5.7500000000000002E-2</v>
      </c>
      <c r="M21" s="95">
        <v>-3.4999999999999992E-3</v>
      </c>
      <c r="N21" s="94">
        <v>762638</v>
      </c>
      <c r="O21" s="96">
        <v>145.55000000000001</v>
      </c>
      <c r="P21" s="94">
        <v>1110.0196100000001</v>
      </c>
      <c r="Q21" s="95">
        <v>5.857434715821813E-4</v>
      </c>
      <c r="R21" s="95">
        <v>0.10560393326336344</v>
      </c>
      <c r="S21" s="95">
        <f>P21/'סכום נכסי הקרן'!$C$42</f>
        <v>1.6232777735667803E-3</v>
      </c>
    </row>
    <row r="22" spans="2:19" s="133" customFormat="1">
      <c r="B22" s="110" t="s">
        <v>1906</v>
      </c>
      <c r="C22" s="84" t="s">
        <v>1907</v>
      </c>
      <c r="D22" s="97" t="s">
        <v>1889</v>
      </c>
      <c r="E22" s="84"/>
      <c r="F22" s="97" t="s">
        <v>405</v>
      </c>
      <c r="G22" s="84" t="s">
        <v>710</v>
      </c>
      <c r="H22" s="84" t="s">
        <v>359</v>
      </c>
      <c r="I22" s="112">
        <v>38890</v>
      </c>
      <c r="J22" s="96">
        <v>0.99</v>
      </c>
      <c r="K22" s="97" t="s">
        <v>173</v>
      </c>
      <c r="L22" s="98">
        <v>6.7000000000000004E-2</v>
      </c>
      <c r="M22" s="95">
        <v>2.1299999999999999E-2</v>
      </c>
      <c r="N22" s="94">
        <v>12462.88</v>
      </c>
      <c r="O22" s="96">
        <v>132.97</v>
      </c>
      <c r="P22" s="94">
        <v>16.57189</v>
      </c>
      <c r="Q22" s="95">
        <v>3.2296066696127208E-4</v>
      </c>
      <c r="R22" s="95">
        <v>1.5765998634995285E-3</v>
      </c>
      <c r="S22" s="95">
        <f>P22/'סכום נכסי הקרן'!$C$42</f>
        <v>2.4234509427264612E-5</v>
      </c>
    </row>
    <row r="23" spans="2:19" s="133" customFormat="1">
      <c r="B23" s="110" t="s">
        <v>1908</v>
      </c>
      <c r="C23" s="84" t="s">
        <v>1909</v>
      </c>
      <c r="D23" s="97" t="s">
        <v>1889</v>
      </c>
      <c r="E23" s="84" t="s">
        <v>1910</v>
      </c>
      <c r="F23" s="97" t="s">
        <v>931</v>
      </c>
      <c r="G23" s="84" t="s">
        <v>1181</v>
      </c>
      <c r="H23" s="84"/>
      <c r="I23" s="112">
        <v>39104</v>
      </c>
      <c r="J23" s="96">
        <v>1.7</v>
      </c>
      <c r="K23" s="97" t="s">
        <v>173</v>
      </c>
      <c r="L23" s="98">
        <v>5.5999999999999994E-2</v>
      </c>
      <c r="M23" s="95">
        <v>0.33479999999999999</v>
      </c>
      <c r="N23" s="94">
        <v>29993.9</v>
      </c>
      <c r="O23" s="96">
        <v>81.660600000000002</v>
      </c>
      <c r="P23" s="94">
        <v>24.493220000000001</v>
      </c>
      <c r="Q23" s="95">
        <v>4.7458698626815936E-5</v>
      </c>
      <c r="R23" s="95">
        <v>2.3302114187738346E-3</v>
      </c>
      <c r="S23" s="95">
        <f>P23/'סכום נכסי הקרן'!$C$42</f>
        <v>3.5818556060537827E-5</v>
      </c>
    </row>
    <row r="24" spans="2:19" s="133" customFormat="1">
      <c r="B24" s="111"/>
      <c r="C24" s="84"/>
      <c r="D24" s="84"/>
      <c r="E24" s="84"/>
      <c r="F24" s="84"/>
      <c r="G24" s="84"/>
      <c r="H24" s="84"/>
      <c r="I24" s="84"/>
      <c r="J24" s="96"/>
      <c r="K24" s="84"/>
      <c r="L24" s="84"/>
      <c r="M24" s="95"/>
      <c r="N24" s="94"/>
      <c r="O24" s="96"/>
      <c r="P24" s="84"/>
      <c r="Q24" s="84"/>
      <c r="R24" s="95"/>
      <c r="S24" s="84"/>
    </row>
    <row r="25" spans="2:19" s="133" customFormat="1">
      <c r="B25" s="109" t="s">
        <v>65</v>
      </c>
      <c r="C25" s="82"/>
      <c r="D25" s="82"/>
      <c r="E25" s="82"/>
      <c r="F25" s="82"/>
      <c r="G25" s="82"/>
      <c r="H25" s="82"/>
      <c r="I25" s="82"/>
      <c r="J25" s="93">
        <v>5.0735726873826144</v>
      </c>
      <c r="K25" s="82"/>
      <c r="L25" s="82"/>
      <c r="M25" s="92">
        <v>2.13006783514995E-2</v>
      </c>
      <c r="N25" s="91"/>
      <c r="O25" s="93"/>
      <c r="P25" s="91">
        <v>2701.5625399999994</v>
      </c>
      <c r="Q25" s="82"/>
      <c r="R25" s="92">
        <v>0.2570185495920766</v>
      </c>
      <c r="S25" s="92">
        <f>P25/'סכום נכסי הקרן'!$C$42</f>
        <v>3.9507287849469752E-3</v>
      </c>
    </row>
    <row r="26" spans="2:19" s="133" customFormat="1">
      <c r="B26" s="110" t="s">
        <v>1911</v>
      </c>
      <c r="C26" s="84" t="s">
        <v>1912</v>
      </c>
      <c r="D26" s="97" t="s">
        <v>1889</v>
      </c>
      <c r="E26" s="84" t="s">
        <v>1897</v>
      </c>
      <c r="F26" s="97" t="s">
        <v>386</v>
      </c>
      <c r="G26" s="84" t="s">
        <v>358</v>
      </c>
      <c r="H26" s="84" t="s">
        <v>169</v>
      </c>
      <c r="I26" s="112">
        <v>42796</v>
      </c>
      <c r="J26" s="96">
        <v>7.06</v>
      </c>
      <c r="K26" s="97" t="s">
        <v>173</v>
      </c>
      <c r="L26" s="98">
        <v>3.7400000000000003E-2</v>
      </c>
      <c r="M26" s="95">
        <v>2.4799999999999999E-2</v>
      </c>
      <c r="N26" s="94">
        <v>611288</v>
      </c>
      <c r="O26" s="96">
        <v>110.29</v>
      </c>
      <c r="P26" s="94">
        <v>674.18955000000005</v>
      </c>
      <c r="Q26" s="95">
        <v>1.1868333275087467E-3</v>
      </c>
      <c r="R26" s="95">
        <v>6.4140369776942069E-2</v>
      </c>
      <c r="S26" s="95">
        <f>P26/'סכום נכסי הקרן'!$C$42</f>
        <v>9.8592574565956504E-4</v>
      </c>
    </row>
    <row r="27" spans="2:19" s="133" customFormat="1">
      <c r="B27" s="110" t="s">
        <v>1913</v>
      </c>
      <c r="C27" s="84" t="s">
        <v>1914</v>
      </c>
      <c r="D27" s="97" t="s">
        <v>1889</v>
      </c>
      <c r="E27" s="84" t="s">
        <v>1897</v>
      </c>
      <c r="F27" s="97" t="s">
        <v>386</v>
      </c>
      <c r="G27" s="84" t="s">
        <v>358</v>
      </c>
      <c r="H27" s="84" t="s">
        <v>169</v>
      </c>
      <c r="I27" s="112">
        <v>42796</v>
      </c>
      <c r="J27" s="96">
        <v>3.54</v>
      </c>
      <c r="K27" s="97" t="s">
        <v>173</v>
      </c>
      <c r="L27" s="98">
        <v>2.5000000000000001E-2</v>
      </c>
      <c r="M27" s="95">
        <v>1.55E-2</v>
      </c>
      <c r="N27" s="94">
        <v>813209</v>
      </c>
      <c r="O27" s="96">
        <v>104.14</v>
      </c>
      <c r="P27" s="94">
        <v>846.87585999999999</v>
      </c>
      <c r="Q27" s="95">
        <v>1.1212098232997287E-3</v>
      </c>
      <c r="R27" s="95">
        <v>8.0569226882211131E-2</v>
      </c>
      <c r="S27" s="95">
        <f>P27/'סכום נכסי הקרן'!$C$42</f>
        <v>1.2384598867656513E-3</v>
      </c>
    </row>
    <row r="28" spans="2:19" s="133" customFormat="1">
      <c r="B28" s="110" t="s">
        <v>1915</v>
      </c>
      <c r="C28" s="84" t="s">
        <v>1916</v>
      </c>
      <c r="D28" s="97" t="s">
        <v>1889</v>
      </c>
      <c r="E28" s="84" t="s">
        <v>1917</v>
      </c>
      <c r="F28" s="97" t="s">
        <v>405</v>
      </c>
      <c r="G28" s="84" t="s">
        <v>439</v>
      </c>
      <c r="H28" s="84" t="s">
        <v>169</v>
      </c>
      <c r="I28" s="112">
        <v>42598</v>
      </c>
      <c r="J28" s="96">
        <v>5.34</v>
      </c>
      <c r="K28" s="97" t="s">
        <v>173</v>
      </c>
      <c r="L28" s="98">
        <v>3.1E-2</v>
      </c>
      <c r="M28" s="95">
        <v>2.2499999999999999E-2</v>
      </c>
      <c r="N28" s="94">
        <v>772021.9</v>
      </c>
      <c r="O28" s="96">
        <v>104.66</v>
      </c>
      <c r="P28" s="94">
        <v>807.99811999999997</v>
      </c>
      <c r="Q28" s="95">
        <v>1.151316836082284E-3</v>
      </c>
      <c r="R28" s="95">
        <v>7.6870515414951199E-2</v>
      </c>
      <c r="S28" s="95">
        <f>P28/'סכום נכסי הקרן'!$C$42</f>
        <v>1.1816056017962999E-3</v>
      </c>
    </row>
    <row r="29" spans="2:19" s="133" customFormat="1">
      <c r="B29" s="110" t="s">
        <v>1918</v>
      </c>
      <c r="C29" s="84" t="s">
        <v>1919</v>
      </c>
      <c r="D29" s="97" t="s">
        <v>1889</v>
      </c>
      <c r="E29" s="84" t="s">
        <v>1920</v>
      </c>
      <c r="F29" s="97" t="s">
        <v>405</v>
      </c>
      <c r="G29" s="84" t="s">
        <v>635</v>
      </c>
      <c r="H29" s="84" t="s">
        <v>359</v>
      </c>
      <c r="I29" s="112">
        <v>43312</v>
      </c>
      <c r="J29" s="96">
        <v>4.55</v>
      </c>
      <c r="K29" s="97" t="s">
        <v>173</v>
      </c>
      <c r="L29" s="98">
        <v>3.5499999999999997E-2</v>
      </c>
      <c r="M29" s="95">
        <v>2.6000000000000002E-2</v>
      </c>
      <c r="N29" s="94">
        <v>339000</v>
      </c>
      <c r="O29" s="96">
        <v>104.37</v>
      </c>
      <c r="P29" s="94">
        <v>353.8143</v>
      </c>
      <c r="Q29" s="95">
        <v>1.059375E-3</v>
      </c>
      <c r="R29" s="95">
        <v>3.3660830302649922E-2</v>
      </c>
      <c r="S29" s="95">
        <f>P29/'סכום נכסי הקרן'!$C$42</f>
        <v>5.1741328169877009E-4</v>
      </c>
    </row>
    <row r="30" spans="2:19" s="133" customFormat="1">
      <c r="B30" s="110" t="s">
        <v>1921</v>
      </c>
      <c r="C30" s="84" t="s">
        <v>1922</v>
      </c>
      <c r="D30" s="97" t="s">
        <v>1889</v>
      </c>
      <c r="E30" s="84" t="s">
        <v>1923</v>
      </c>
      <c r="F30" s="97" t="s">
        <v>405</v>
      </c>
      <c r="G30" s="84" t="s">
        <v>710</v>
      </c>
      <c r="H30" s="84" t="s">
        <v>169</v>
      </c>
      <c r="I30" s="112">
        <v>41903</v>
      </c>
      <c r="J30" s="96">
        <v>1.3</v>
      </c>
      <c r="K30" s="97" t="s">
        <v>173</v>
      </c>
      <c r="L30" s="98">
        <v>5.1500000000000004E-2</v>
      </c>
      <c r="M30" s="95">
        <v>1.7100000000000001E-2</v>
      </c>
      <c r="N30" s="94">
        <v>17647.060000000001</v>
      </c>
      <c r="O30" s="96">
        <v>105.88</v>
      </c>
      <c r="P30" s="94">
        <v>18.684709999999999</v>
      </c>
      <c r="Q30" s="95">
        <v>5.8823496078452484E-4</v>
      </c>
      <c r="R30" s="95">
        <v>1.7776072153223486E-3</v>
      </c>
      <c r="S30" s="95">
        <f>P30/'סכום נכסי הקרן'!$C$42</f>
        <v>2.7324269026689497E-5</v>
      </c>
    </row>
    <row r="31" spans="2:19" s="133" customFormat="1">
      <c r="B31" s="111"/>
      <c r="C31" s="84"/>
      <c r="D31" s="84"/>
      <c r="E31" s="84"/>
      <c r="F31" s="84"/>
      <c r="G31" s="84"/>
      <c r="H31" s="84"/>
      <c r="I31" s="84"/>
      <c r="J31" s="96"/>
      <c r="K31" s="84"/>
      <c r="L31" s="84"/>
      <c r="M31" s="95"/>
      <c r="N31" s="94"/>
      <c r="O31" s="96"/>
      <c r="P31" s="84"/>
      <c r="Q31" s="84"/>
      <c r="R31" s="95"/>
      <c r="S31" s="84"/>
    </row>
    <row r="32" spans="2:19" s="133" customFormat="1">
      <c r="B32" s="109" t="s">
        <v>50</v>
      </c>
      <c r="C32" s="82"/>
      <c r="D32" s="82"/>
      <c r="E32" s="82"/>
      <c r="F32" s="82"/>
      <c r="G32" s="82"/>
      <c r="H32" s="82"/>
      <c r="I32" s="82"/>
      <c r="J32" s="93">
        <v>2.6963142133961369</v>
      </c>
      <c r="K32" s="82"/>
      <c r="L32" s="82"/>
      <c r="M32" s="92">
        <v>4.426747909207205E-2</v>
      </c>
      <c r="N32" s="91"/>
      <c r="O32" s="93"/>
      <c r="P32" s="91">
        <v>584.74947999999995</v>
      </c>
      <c r="Q32" s="82"/>
      <c r="R32" s="92">
        <v>5.5631310028573695E-2</v>
      </c>
      <c r="S32" s="92">
        <f>P32/'סכום נכסי הקרן'!$C$42</f>
        <v>8.551297881924198E-4</v>
      </c>
    </row>
    <row r="33" spans="2:19" s="133" customFormat="1">
      <c r="B33" s="110" t="s">
        <v>1924</v>
      </c>
      <c r="C33" s="84" t="s">
        <v>1925</v>
      </c>
      <c r="D33" s="97" t="s">
        <v>1889</v>
      </c>
      <c r="E33" s="84" t="s">
        <v>1185</v>
      </c>
      <c r="F33" s="97" t="s">
        <v>199</v>
      </c>
      <c r="G33" s="84" t="s">
        <v>535</v>
      </c>
      <c r="H33" s="84" t="s">
        <v>359</v>
      </c>
      <c r="I33" s="112">
        <v>42954</v>
      </c>
      <c r="J33" s="96">
        <v>1.19</v>
      </c>
      <c r="K33" s="97" t="s">
        <v>172</v>
      </c>
      <c r="L33" s="98">
        <v>3.7000000000000005E-2</v>
      </c>
      <c r="M33" s="95">
        <v>3.32E-2</v>
      </c>
      <c r="N33" s="94">
        <v>25378</v>
      </c>
      <c r="O33" s="96">
        <v>101.54</v>
      </c>
      <c r="P33" s="94">
        <v>91.891619999999989</v>
      </c>
      <c r="Q33" s="95">
        <v>3.7762633176596631E-4</v>
      </c>
      <c r="R33" s="95">
        <v>8.7422928554769866E-3</v>
      </c>
      <c r="S33" s="95">
        <f>P33/'סכום נכסי הקרן'!$C$42</f>
        <v>1.3438107127048378E-4</v>
      </c>
    </row>
    <row r="34" spans="2:19" s="133" customFormat="1">
      <c r="B34" s="110" t="s">
        <v>1926</v>
      </c>
      <c r="C34" s="84" t="s">
        <v>1927</v>
      </c>
      <c r="D34" s="97" t="s">
        <v>1889</v>
      </c>
      <c r="E34" s="84" t="s">
        <v>1185</v>
      </c>
      <c r="F34" s="97" t="s">
        <v>199</v>
      </c>
      <c r="G34" s="84" t="s">
        <v>535</v>
      </c>
      <c r="H34" s="84" t="s">
        <v>359</v>
      </c>
      <c r="I34" s="112">
        <v>42625</v>
      </c>
      <c r="J34" s="96">
        <v>3</v>
      </c>
      <c r="K34" s="97" t="s">
        <v>172</v>
      </c>
      <c r="L34" s="98">
        <v>4.4500000000000005E-2</v>
      </c>
      <c r="M34" s="95">
        <v>3.85E-2</v>
      </c>
      <c r="N34" s="94">
        <v>132288</v>
      </c>
      <c r="O34" s="96">
        <v>103.18</v>
      </c>
      <c r="P34" s="94">
        <v>486.74032</v>
      </c>
      <c r="Q34" s="95">
        <v>9.6470316595950723E-4</v>
      </c>
      <c r="R34" s="95">
        <v>4.6307012783195933E-2</v>
      </c>
      <c r="S34" s="95">
        <f>P34/'סכום נכסי הקרן'!$C$42</f>
        <v>7.1180250856539573E-4</v>
      </c>
    </row>
    <row r="35" spans="2:19" s="133" customFormat="1">
      <c r="B35" s="110" t="s">
        <v>1928</v>
      </c>
      <c r="C35" s="84" t="s">
        <v>1929</v>
      </c>
      <c r="D35" s="97" t="s">
        <v>1889</v>
      </c>
      <c r="E35" s="84" t="s">
        <v>1930</v>
      </c>
      <c r="F35" s="97" t="s">
        <v>386</v>
      </c>
      <c r="G35" s="84" t="s">
        <v>1181</v>
      </c>
      <c r="H35" s="84"/>
      <c r="I35" s="112">
        <v>41840</v>
      </c>
      <c r="J35" s="96">
        <v>1.1600000000000001</v>
      </c>
      <c r="K35" s="97" t="s">
        <v>172</v>
      </c>
      <c r="L35" s="98">
        <v>5.1200000000000002E-2</v>
      </c>
      <c r="M35" s="95">
        <v>0.81859999999999999</v>
      </c>
      <c r="N35" s="94">
        <v>3063.12</v>
      </c>
      <c r="O35" s="96">
        <v>56.005600000000001</v>
      </c>
      <c r="P35" s="94">
        <v>6.11754</v>
      </c>
      <c r="Q35" s="95">
        <v>1.4203861620392625E-4</v>
      </c>
      <c r="R35" s="95">
        <v>5.8200438990078408E-4</v>
      </c>
      <c r="S35" s="95">
        <f>P35/'סכום נכסי הקרן'!$C$42</f>
        <v>8.9462083565404056E-6</v>
      </c>
    </row>
    <row r="36" spans="2:19" s="133" customFormat="1">
      <c r="B36" s="111"/>
      <c r="C36" s="84"/>
      <c r="D36" s="84"/>
      <c r="E36" s="84"/>
      <c r="F36" s="84"/>
      <c r="G36" s="84"/>
      <c r="H36" s="84"/>
      <c r="I36" s="84"/>
      <c r="J36" s="96"/>
      <c r="K36" s="84"/>
      <c r="L36" s="84"/>
      <c r="M36" s="95"/>
      <c r="N36" s="94"/>
      <c r="O36" s="96"/>
      <c r="P36" s="84"/>
      <c r="Q36" s="84"/>
      <c r="R36" s="95"/>
      <c r="S36" s="84"/>
    </row>
    <row r="37" spans="2:19" s="133" customFormat="1">
      <c r="B37" s="108" t="s">
        <v>242</v>
      </c>
      <c r="C37" s="82"/>
      <c r="D37" s="82"/>
      <c r="E37" s="82"/>
      <c r="F37" s="82"/>
      <c r="G37" s="82"/>
      <c r="H37" s="82"/>
      <c r="I37" s="82"/>
      <c r="J37" s="93">
        <v>2.1399999999999997</v>
      </c>
      <c r="K37" s="82"/>
      <c r="L37" s="82"/>
      <c r="M37" s="92">
        <v>3.6599999999999994E-2</v>
      </c>
      <c r="N37" s="91"/>
      <c r="O37" s="93"/>
      <c r="P37" s="91">
        <v>365.35664000000003</v>
      </c>
      <c r="Q37" s="82"/>
      <c r="R37" s="92">
        <v>3.4758933878552563E-2</v>
      </c>
      <c r="S37" s="92">
        <f>P37/'סכום נכסי הקרן'!$C$42</f>
        <v>5.3429264473718596E-4</v>
      </c>
    </row>
    <row r="38" spans="2:19" s="133" customFormat="1">
      <c r="B38" s="109" t="s">
        <v>75</v>
      </c>
      <c r="C38" s="82"/>
      <c r="D38" s="82"/>
      <c r="E38" s="82"/>
      <c r="F38" s="82"/>
      <c r="G38" s="82"/>
      <c r="H38" s="82"/>
      <c r="I38" s="82"/>
      <c r="J38" s="93">
        <v>2.1399999999999997</v>
      </c>
      <c r="K38" s="82"/>
      <c r="L38" s="82"/>
      <c r="M38" s="92">
        <v>3.6599999999999994E-2</v>
      </c>
      <c r="N38" s="91"/>
      <c r="O38" s="93"/>
      <c r="P38" s="91">
        <v>365.35664000000003</v>
      </c>
      <c r="Q38" s="82"/>
      <c r="R38" s="92">
        <v>3.4758933878552563E-2</v>
      </c>
      <c r="S38" s="92">
        <f>P38/'סכום נכסי הקרן'!$C$42</f>
        <v>5.3429264473718596E-4</v>
      </c>
    </row>
    <row r="39" spans="2:19" s="133" customFormat="1">
      <c r="B39" s="110" t="s">
        <v>1931</v>
      </c>
      <c r="C39" s="84">
        <v>4279</v>
      </c>
      <c r="D39" s="97" t="s">
        <v>1889</v>
      </c>
      <c r="E39" s="84"/>
      <c r="F39" s="97" t="s">
        <v>943</v>
      </c>
      <c r="G39" s="84" t="s">
        <v>944</v>
      </c>
      <c r="H39" s="84" t="s">
        <v>950</v>
      </c>
      <c r="I39" s="112">
        <v>43465</v>
      </c>
      <c r="J39" s="96">
        <v>2.1399999999999997</v>
      </c>
      <c r="K39" s="97" t="s">
        <v>172</v>
      </c>
      <c r="L39" s="98">
        <v>0.06</v>
      </c>
      <c r="M39" s="95">
        <v>3.6599999999999994E-2</v>
      </c>
      <c r="N39" s="94">
        <v>96121.2</v>
      </c>
      <c r="O39" s="96">
        <v>106.59</v>
      </c>
      <c r="P39" s="94">
        <v>365.35664000000003</v>
      </c>
      <c r="Q39" s="95">
        <v>1.1651054545454546E-4</v>
      </c>
      <c r="R39" s="95">
        <v>3.4758933878552563E-2</v>
      </c>
      <c r="S39" s="95">
        <f>P39/'סכום נכסי הקרן'!$C$42</f>
        <v>5.3429264473718596E-4</v>
      </c>
    </row>
    <row r="40" spans="2:19" s="133" customFormat="1">
      <c r="B40" s="135"/>
    </row>
    <row r="41" spans="2:19" s="133" customFormat="1">
      <c r="B41" s="135"/>
    </row>
    <row r="42" spans="2:19" s="133" customFormat="1">
      <c r="B42" s="135"/>
    </row>
    <row r="43" spans="2:19" s="133" customFormat="1">
      <c r="B43" s="136" t="s">
        <v>264</v>
      </c>
    </row>
    <row r="44" spans="2:19">
      <c r="B44" s="99" t="s">
        <v>121</v>
      </c>
      <c r="C44" s="1"/>
      <c r="D44" s="1"/>
      <c r="E44" s="1"/>
    </row>
    <row r="45" spans="2:19">
      <c r="B45" s="99" t="s">
        <v>246</v>
      </c>
      <c r="C45" s="1"/>
      <c r="D45" s="1"/>
      <c r="E45" s="1"/>
    </row>
    <row r="46" spans="2:19">
      <c r="B46" s="99" t="s">
        <v>254</v>
      </c>
      <c r="C46" s="1"/>
      <c r="D46" s="1"/>
      <c r="E46" s="1"/>
    </row>
    <row r="47" spans="2:19">
      <c r="C47" s="1"/>
      <c r="D47" s="1"/>
      <c r="E47" s="1"/>
    </row>
    <row r="48" spans="2:19">
      <c r="C48" s="1"/>
      <c r="D48" s="1"/>
      <c r="E48" s="1"/>
    </row>
    <row r="49" spans="3:5">
      <c r="C49" s="1"/>
      <c r="D49" s="1"/>
      <c r="E49" s="1"/>
    </row>
    <row r="50" spans="3:5">
      <c r="C50" s="1"/>
      <c r="D50" s="1"/>
      <c r="E50" s="1"/>
    </row>
    <row r="51" spans="3:5">
      <c r="C51" s="1"/>
      <c r="D51" s="1"/>
      <c r="E51" s="1"/>
    </row>
    <row r="52" spans="3:5">
      <c r="C52" s="1"/>
      <c r="D52" s="1"/>
      <c r="E52" s="1"/>
    </row>
    <row r="53" spans="3:5">
      <c r="C53" s="1"/>
      <c r="D53" s="1"/>
      <c r="E53" s="1"/>
    </row>
    <row r="54" spans="3:5">
      <c r="C54" s="1"/>
      <c r="D54" s="1"/>
      <c r="E54" s="1"/>
    </row>
    <row r="55" spans="3:5">
      <c r="C55" s="1"/>
      <c r="D55" s="1"/>
      <c r="E55" s="1"/>
    </row>
    <row r="56" spans="3:5">
      <c r="C56" s="1"/>
      <c r="D56" s="1"/>
      <c r="E56" s="1"/>
    </row>
    <row r="57" spans="3:5">
      <c r="C57" s="1"/>
      <c r="D57" s="1"/>
      <c r="E57" s="1"/>
    </row>
    <row r="58" spans="3:5">
      <c r="C58" s="1"/>
      <c r="D58" s="1"/>
      <c r="E58" s="1"/>
    </row>
    <row r="59" spans="3:5">
      <c r="C59" s="1"/>
      <c r="D59" s="1"/>
      <c r="E59" s="1"/>
    </row>
    <row r="60" spans="3:5">
      <c r="C60" s="1"/>
      <c r="D60" s="1"/>
      <c r="E60" s="1"/>
    </row>
    <row r="61" spans="3:5">
      <c r="C61" s="1"/>
      <c r="D61" s="1"/>
      <c r="E61" s="1"/>
    </row>
    <row r="62" spans="3:5">
      <c r="C62" s="1"/>
      <c r="D62" s="1"/>
      <c r="E62" s="1"/>
    </row>
    <row r="63" spans="3:5">
      <c r="C63" s="1"/>
      <c r="D63" s="1"/>
      <c r="E63" s="1"/>
    </row>
    <row r="64" spans="3:5">
      <c r="C64" s="1"/>
      <c r="D64" s="1"/>
      <c r="E64" s="1"/>
    </row>
    <row r="65" spans="3:5">
      <c r="C65" s="1"/>
      <c r="D65" s="1"/>
      <c r="E65" s="1"/>
    </row>
    <row r="66" spans="3:5">
      <c r="C66" s="1"/>
      <c r="D66" s="1"/>
      <c r="E66" s="1"/>
    </row>
    <row r="67" spans="3:5">
      <c r="C67" s="1"/>
      <c r="D67" s="1"/>
      <c r="E67" s="1"/>
    </row>
    <row r="68" spans="3:5">
      <c r="C68" s="1"/>
      <c r="D68" s="1"/>
      <c r="E68" s="1"/>
    </row>
    <row r="69" spans="3:5">
      <c r="C69" s="1"/>
      <c r="D69" s="1"/>
      <c r="E69" s="1"/>
    </row>
    <row r="70" spans="3:5">
      <c r="C70" s="1"/>
      <c r="D70" s="1"/>
      <c r="E70" s="1"/>
    </row>
    <row r="71" spans="3:5">
      <c r="C71" s="1"/>
      <c r="D71" s="1"/>
      <c r="E71" s="1"/>
    </row>
    <row r="72" spans="3:5">
      <c r="C72" s="1"/>
      <c r="D72" s="1"/>
      <c r="E72" s="1"/>
    </row>
    <row r="73" spans="3:5">
      <c r="C73" s="1"/>
      <c r="D73" s="1"/>
      <c r="E73" s="1"/>
    </row>
    <row r="74" spans="3:5">
      <c r="C74" s="1"/>
      <c r="D74" s="1"/>
      <c r="E74" s="1"/>
    </row>
    <row r="75" spans="3:5">
      <c r="C75" s="1"/>
      <c r="D75" s="1"/>
      <c r="E75" s="1"/>
    </row>
    <row r="76" spans="3:5">
      <c r="C76" s="1"/>
      <c r="D76" s="1"/>
      <c r="E76" s="1"/>
    </row>
    <row r="77" spans="3:5">
      <c r="C77" s="1"/>
      <c r="D77" s="1"/>
      <c r="E77" s="1"/>
    </row>
    <row r="78" spans="3:5">
      <c r="C78" s="1"/>
      <c r="D78" s="1"/>
      <c r="E78" s="1"/>
    </row>
    <row r="79" spans="3:5">
      <c r="C79" s="1"/>
      <c r="D79" s="1"/>
      <c r="E79" s="1"/>
    </row>
    <row r="80" spans="3:5">
      <c r="C80" s="1"/>
      <c r="D80" s="1"/>
      <c r="E80" s="1"/>
    </row>
    <row r="81" spans="3:5">
      <c r="C81" s="1"/>
      <c r="D81" s="1"/>
      <c r="E81" s="1"/>
    </row>
    <row r="82" spans="3:5">
      <c r="C82" s="1"/>
      <c r="D82" s="1"/>
      <c r="E82" s="1"/>
    </row>
    <row r="83" spans="3:5">
      <c r="C83" s="1"/>
      <c r="D83" s="1"/>
      <c r="E83" s="1"/>
    </row>
    <row r="84" spans="3:5">
      <c r="C84" s="1"/>
      <c r="D84" s="1"/>
      <c r="E84" s="1"/>
    </row>
    <row r="85" spans="3:5">
      <c r="C85" s="1"/>
      <c r="D85" s="1"/>
      <c r="E85" s="1"/>
    </row>
    <row r="86" spans="3:5">
      <c r="C86" s="1"/>
      <c r="D86" s="1"/>
      <c r="E86" s="1"/>
    </row>
    <row r="87" spans="3:5">
      <c r="C87" s="1"/>
      <c r="D87" s="1"/>
      <c r="E87" s="1"/>
    </row>
    <row r="88" spans="3:5">
      <c r="C88" s="1"/>
      <c r="D88" s="1"/>
      <c r="E88" s="1"/>
    </row>
    <row r="89" spans="3:5">
      <c r="C89" s="1"/>
      <c r="D89" s="1"/>
      <c r="E89" s="1"/>
    </row>
    <row r="90" spans="3:5">
      <c r="C90" s="1"/>
      <c r="D90" s="1"/>
      <c r="E90" s="1"/>
    </row>
    <row r="91" spans="3:5">
      <c r="C91" s="1"/>
      <c r="D91" s="1"/>
      <c r="E91" s="1"/>
    </row>
    <row r="92" spans="3:5">
      <c r="C92" s="1"/>
      <c r="D92" s="1"/>
      <c r="E92" s="1"/>
    </row>
    <row r="93" spans="3:5">
      <c r="C93" s="1"/>
      <c r="D93" s="1"/>
      <c r="E93" s="1"/>
    </row>
    <row r="94" spans="3:5">
      <c r="C94" s="1"/>
      <c r="D94" s="1"/>
      <c r="E94" s="1"/>
    </row>
    <row r="95" spans="3:5">
      <c r="C95" s="1"/>
      <c r="D95" s="1"/>
      <c r="E95" s="1"/>
    </row>
    <row r="96" spans="3:5">
      <c r="C96" s="1"/>
      <c r="D96" s="1"/>
      <c r="E96" s="1"/>
    </row>
    <row r="97" spans="3:5">
      <c r="C97" s="1"/>
      <c r="D97" s="1"/>
      <c r="E97" s="1"/>
    </row>
    <row r="98" spans="3:5">
      <c r="C98" s="1"/>
      <c r="D98" s="1"/>
      <c r="E98" s="1"/>
    </row>
    <row r="99" spans="3:5">
      <c r="C99" s="1"/>
      <c r="D99" s="1"/>
      <c r="E99" s="1"/>
    </row>
    <row r="100" spans="3:5">
      <c r="C100" s="1"/>
      <c r="D100" s="1"/>
      <c r="E100" s="1"/>
    </row>
    <row r="101" spans="3:5">
      <c r="C101" s="1"/>
      <c r="D101" s="1"/>
      <c r="E101" s="1"/>
    </row>
    <row r="102" spans="3:5">
      <c r="C102" s="1"/>
      <c r="D102" s="1"/>
      <c r="E102" s="1"/>
    </row>
    <row r="103" spans="3:5">
      <c r="C103" s="1"/>
      <c r="D103" s="1"/>
      <c r="E103" s="1"/>
    </row>
    <row r="104" spans="3:5">
      <c r="C104" s="1"/>
      <c r="D104" s="1"/>
      <c r="E104" s="1"/>
    </row>
    <row r="105" spans="3:5">
      <c r="C105" s="1"/>
      <c r="D105" s="1"/>
      <c r="E105" s="1"/>
    </row>
    <row r="106" spans="3:5">
      <c r="C106" s="1"/>
      <c r="D106" s="1"/>
      <c r="E106" s="1"/>
    </row>
    <row r="107" spans="3:5">
      <c r="C107" s="1"/>
      <c r="D107" s="1"/>
      <c r="E107" s="1"/>
    </row>
    <row r="108" spans="3:5">
      <c r="C108" s="1"/>
      <c r="D108" s="1"/>
      <c r="E108" s="1"/>
    </row>
    <row r="109" spans="3:5">
      <c r="C109" s="1"/>
      <c r="D109" s="1"/>
      <c r="E109" s="1"/>
    </row>
    <row r="110" spans="3:5">
      <c r="C110" s="1"/>
      <c r="D110" s="1"/>
      <c r="E110" s="1"/>
    </row>
    <row r="111" spans="3:5">
      <c r="C111" s="1"/>
      <c r="D111" s="1"/>
      <c r="E111" s="1"/>
    </row>
    <row r="112" spans="3:5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4"/>
    </row>
    <row r="539" spans="2:5">
      <c r="B539" s="44"/>
    </row>
    <row r="540" spans="2:5">
      <c r="B540" s="3"/>
    </row>
  </sheetData>
  <sheetProtection sheet="1" objects="1" scenarios="1"/>
  <mergeCells count="2">
    <mergeCell ref="B6:S6"/>
    <mergeCell ref="B7:S7"/>
  </mergeCells>
  <phoneticPr fontId="3" type="noConversion"/>
  <conditionalFormatting sqref="B12:B39">
    <cfRule type="cellIs" dxfId="11" priority="1" operator="equal">
      <formula>"NR3"</formula>
    </cfRule>
  </conditionalFormatting>
  <dataValidations count="1">
    <dataValidation allowBlank="1" showInputMessage="1" showErrorMessage="1" sqref="C5:C1048576 A1:B1048576 D1:XFD31 D36:XFD1048576 AH32:XFD35 D32:AF35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S405"/>
  <sheetViews>
    <sheetView rightToLeft="1" workbookViewId="0">
      <selection activeCell="F24" sqref="F24"/>
    </sheetView>
  </sheetViews>
  <sheetFormatPr defaultColWidth="9.140625" defaultRowHeight="18"/>
  <cols>
    <col min="1" max="1" width="6.28515625" style="1" customWidth="1"/>
    <col min="2" max="2" width="36.140625" style="2" bestFit="1" customWidth="1"/>
    <col min="3" max="3" width="41.7109375" style="2" bestFit="1" customWidth="1"/>
    <col min="4" max="4" width="5.7109375" style="2" bestFit="1" customWidth="1"/>
    <col min="5" max="5" width="11.28515625" style="2" bestFit="1" customWidth="1"/>
    <col min="6" max="6" width="12.140625" style="1" bestFit="1" customWidth="1"/>
    <col min="7" max="7" width="12" style="1" bestFit="1" customWidth="1"/>
    <col min="8" max="9" width="9" style="1" bestFit="1" customWidth="1"/>
    <col min="10" max="10" width="8" style="1" bestFit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4" width="6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97">
      <c r="B1" s="57" t="s">
        <v>188</v>
      </c>
      <c r="C1" s="78" t="s" vm="1">
        <v>265</v>
      </c>
    </row>
    <row r="2" spans="2:97">
      <c r="B2" s="57" t="s">
        <v>187</v>
      </c>
      <c r="C2" s="78" t="s">
        <v>266</v>
      </c>
    </row>
    <row r="3" spans="2:97">
      <c r="B3" s="57" t="s">
        <v>189</v>
      </c>
      <c r="C3" s="78" t="s">
        <v>267</v>
      </c>
    </row>
    <row r="4" spans="2:97">
      <c r="B4" s="57" t="s">
        <v>190</v>
      </c>
      <c r="C4" s="78">
        <v>2145</v>
      </c>
    </row>
    <row r="6" spans="2:97" ht="26.25" customHeight="1">
      <c r="B6" s="157" t="s">
        <v>219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9"/>
    </row>
    <row r="7" spans="2:97" ht="26.25" customHeight="1">
      <c r="B7" s="157" t="s">
        <v>98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9"/>
    </row>
    <row r="8" spans="2:97" s="3" customFormat="1" ht="63">
      <c r="B8" s="23" t="s">
        <v>125</v>
      </c>
      <c r="C8" s="31" t="s">
        <v>48</v>
      </c>
      <c r="D8" s="31" t="s">
        <v>127</v>
      </c>
      <c r="E8" s="31" t="s">
        <v>126</v>
      </c>
      <c r="F8" s="31" t="s">
        <v>69</v>
      </c>
      <c r="G8" s="31" t="s">
        <v>110</v>
      </c>
      <c r="H8" s="31" t="s">
        <v>248</v>
      </c>
      <c r="I8" s="31" t="s">
        <v>247</v>
      </c>
      <c r="J8" s="31" t="s">
        <v>119</v>
      </c>
      <c r="K8" s="31" t="s">
        <v>63</v>
      </c>
      <c r="L8" s="31" t="s">
        <v>191</v>
      </c>
      <c r="M8" s="32" t="s">
        <v>193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CS8" s="1"/>
    </row>
    <row r="9" spans="2:97" s="3" customFormat="1" ht="14.25" customHeight="1">
      <c r="B9" s="16"/>
      <c r="C9" s="33"/>
      <c r="D9" s="17"/>
      <c r="E9" s="17"/>
      <c r="F9" s="33"/>
      <c r="G9" s="33"/>
      <c r="H9" s="33" t="s">
        <v>255</v>
      </c>
      <c r="I9" s="33"/>
      <c r="J9" s="33" t="s">
        <v>251</v>
      </c>
      <c r="K9" s="33" t="s">
        <v>20</v>
      </c>
      <c r="L9" s="33" t="s">
        <v>20</v>
      </c>
      <c r="M9" s="34" t="s">
        <v>20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CS9" s="1"/>
    </row>
    <row r="10" spans="2:97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1" t="s">
        <v>10</v>
      </c>
      <c r="M10" s="21" t="s">
        <v>11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CS10" s="1"/>
    </row>
    <row r="11" spans="2:97" s="4" customFormat="1" ht="18" customHeight="1">
      <c r="B11" s="122" t="s">
        <v>32</v>
      </c>
      <c r="C11" s="118"/>
      <c r="D11" s="118"/>
      <c r="E11" s="118"/>
      <c r="F11" s="118"/>
      <c r="G11" s="118"/>
      <c r="H11" s="119"/>
      <c r="I11" s="119"/>
      <c r="J11" s="119">
        <v>15.062250000000001</v>
      </c>
      <c r="K11" s="118"/>
      <c r="L11" s="120">
        <v>1</v>
      </c>
      <c r="M11" s="120">
        <f>J11/'סכום נכסי הקרן'!$C$42</f>
        <v>2.2026832161015818E-5</v>
      </c>
      <c r="N11" s="134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CS11" s="100"/>
    </row>
    <row r="12" spans="2:97" s="100" customFormat="1" ht="17.25" customHeight="1">
      <c r="B12" s="123" t="s">
        <v>243</v>
      </c>
      <c r="C12" s="118"/>
      <c r="D12" s="118"/>
      <c r="E12" s="118"/>
      <c r="F12" s="118"/>
      <c r="G12" s="118"/>
      <c r="H12" s="119"/>
      <c r="I12" s="119"/>
      <c r="J12" s="119">
        <v>15.062250000000001</v>
      </c>
      <c r="K12" s="118"/>
      <c r="L12" s="120">
        <v>1</v>
      </c>
      <c r="M12" s="120">
        <f>J12/'סכום נכסי הקרן'!$C$42</f>
        <v>2.2026832161015818E-5</v>
      </c>
      <c r="N12" s="134"/>
    </row>
    <row r="13" spans="2:97">
      <c r="B13" s="102" t="s">
        <v>243</v>
      </c>
      <c r="C13" s="82"/>
      <c r="D13" s="82"/>
      <c r="E13" s="82"/>
      <c r="F13" s="82"/>
      <c r="G13" s="82"/>
      <c r="H13" s="91"/>
      <c r="I13" s="91"/>
      <c r="J13" s="91">
        <v>15.062250000000001</v>
      </c>
      <c r="K13" s="82"/>
      <c r="L13" s="92">
        <v>1</v>
      </c>
      <c r="M13" s="92">
        <f>J13/'סכום נכסי הקרן'!$C$42</f>
        <v>2.2026832161015818E-5</v>
      </c>
      <c r="N13" s="133"/>
    </row>
    <row r="14" spans="2:97">
      <c r="B14" s="87" t="s">
        <v>1932</v>
      </c>
      <c r="C14" s="84">
        <v>5992</v>
      </c>
      <c r="D14" s="97" t="s">
        <v>30</v>
      </c>
      <c r="E14" s="84" t="s">
        <v>1910</v>
      </c>
      <c r="F14" s="97" t="s">
        <v>931</v>
      </c>
      <c r="G14" s="97" t="s">
        <v>173</v>
      </c>
      <c r="H14" s="94">
        <v>1296</v>
      </c>
      <c r="I14" s="94">
        <v>0</v>
      </c>
      <c r="J14" s="94">
        <v>0</v>
      </c>
      <c r="K14" s="95">
        <v>4.7472527472527471E-5</v>
      </c>
      <c r="L14" s="95">
        <v>0</v>
      </c>
      <c r="M14" s="95">
        <f>J14/'סכום נכסי הקרן'!$C$42</f>
        <v>0</v>
      </c>
      <c r="N14" s="133"/>
    </row>
    <row r="15" spans="2:97">
      <c r="B15" s="87" t="s">
        <v>1933</v>
      </c>
      <c r="C15" s="84" t="s">
        <v>1934</v>
      </c>
      <c r="D15" s="97" t="s">
        <v>30</v>
      </c>
      <c r="E15" s="84" t="s">
        <v>1930</v>
      </c>
      <c r="F15" s="97" t="s">
        <v>386</v>
      </c>
      <c r="G15" s="97" t="s">
        <v>172</v>
      </c>
      <c r="H15" s="94">
        <v>291.22000000000003</v>
      </c>
      <c r="I15" s="94">
        <v>1450.4</v>
      </c>
      <c r="J15" s="94">
        <v>15.062250000000001</v>
      </c>
      <c r="K15" s="95">
        <v>2.9700795560316677E-5</v>
      </c>
      <c r="L15" s="95">
        <v>1</v>
      </c>
      <c r="M15" s="95">
        <f>J15/'סכום נכסי הקרן'!$C$42</f>
        <v>2.2026832161015818E-5</v>
      </c>
      <c r="N15" s="133"/>
    </row>
    <row r="16" spans="2:97">
      <c r="B16" s="83"/>
      <c r="C16" s="84"/>
      <c r="D16" s="84"/>
      <c r="E16" s="84"/>
      <c r="F16" s="84"/>
      <c r="G16" s="84"/>
      <c r="H16" s="94"/>
      <c r="I16" s="94"/>
      <c r="J16" s="84"/>
      <c r="K16" s="84"/>
      <c r="L16" s="95"/>
      <c r="M16" s="84"/>
      <c r="N16" s="133"/>
    </row>
    <row r="17" spans="2:13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</row>
    <row r="18" spans="2:13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</row>
    <row r="19" spans="2:13">
      <c r="B19" s="99" t="s">
        <v>264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</row>
    <row r="20" spans="2:13">
      <c r="B20" s="99" t="s">
        <v>121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</row>
    <row r="21" spans="2:13">
      <c r="B21" s="99" t="s">
        <v>246</v>
      </c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</row>
    <row r="22" spans="2:13">
      <c r="B22" s="99" t="s">
        <v>254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</row>
    <row r="23" spans="2:13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</row>
    <row r="24" spans="2:13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</row>
    <row r="25" spans="2:13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</row>
    <row r="26" spans="2:13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</row>
    <row r="27" spans="2:13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</row>
    <row r="28" spans="2:13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</row>
    <row r="29" spans="2:13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</row>
    <row r="30" spans="2:13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</row>
    <row r="31" spans="2:13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</row>
    <row r="32" spans="2:13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</row>
    <row r="33" spans="2:13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</row>
    <row r="34" spans="2:13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</row>
    <row r="35" spans="2:13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</row>
    <row r="36" spans="2:13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</row>
    <row r="37" spans="2:13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</row>
    <row r="38" spans="2:13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</row>
    <row r="39" spans="2:13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</row>
    <row r="40" spans="2:13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</row>
    <row r="41" spans="2:13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</row>
    <row r="42" spans="2:13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</row>
    <row r="43" spans="2:13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</row>
    <row r="44" spans="2:13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</row>
    <row r="45" spans="2:13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</row>
    <row r="46" spans="2:13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</row>
    <row r="47" spans="2:13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</row>
    <row r="48" spans="2:13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</row>
    <row r="49" spans="2:13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</row>
    <row r="50" spans="2:13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</row>
    <row r="51" spans="2:13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</row>
    <row r="52" spans="2:13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</row>
    <row r="53" spans="2:13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</row>
    <row r="54" spans="2:13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</row>
    <row r="55" spans="2:13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</row>
    <row r="56" spans="2:13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</row>
    <row r="57" spans="2:13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</row>
    <row r="58" spans="2:13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</row>
    <row r="59" spans="2:13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</row>
    <row r="60" spans="2:13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</row>
    <row r="61" spans="2:13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</row>
    <row r="62" spans="2:13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</row>
    <row r="63" spans="2:13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</row>
    <row r="64" spans="2:13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</row>
    <row r="65" spans="2:13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</row>
    <row r="66" spans="2:13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</row>
    <row r="67" spans="2:13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</row>
    <row r="68" spans="2:13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</row>
    <row r="69" spans="2:13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</row>
    <row r="70" spans="2:13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</row>
    <row r="71" spans="2:13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</row>
    <row r="72" spans="2:13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</row>
    <row r="73" spans="2:13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</row>
    <row r="74" spans="2:13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</row>
    <row r="75" spans="2:13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</row>
    <row r="76" spans="2:13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</row>
    <row r="77" spans="2:13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</row>
    <row r="78" spans="2:13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</row>
    <row r="79" spans="2:13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</row>
    <row r="80" spans="2:13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</row>
    <row r="81" spans="2:13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</row>
    <row r="82" spans="2:13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</row>
    <row r="83" spans="2:13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</row>
    <row r="84" spans="2:13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</row>
    <row r="85" spans="2:13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</row>
    <row r="86" spans="2:13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</row>
    <row r="87" spans="2:13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</row>
    <row r="88" spans="2:13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</row>
    <row r="89" spans="2:13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</row>
    <row r="90" spans="2:13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</row>
    <row r="91" spans="2:13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</row>
    <row r="92" spans="2:13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</row>
    <row r="93" spans="2:13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</row>
    <row r="94" spans="2:13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</row>
    <row r="95" spans="2:13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</row>
    <row r="96" spans="2:13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</row>
    <row r="97" spans="2:13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</row>
    <row r="98" spans="2:13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</row>
    <row r="99" spans="2:13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</row>
    <row r="100" spans="2:13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</row>
    <row r="101" spans="2:13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</row>
    <row r="102" spans="2:13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</row>
    <row r="103" spans="2:13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</row>
    <row r="104" spans="2:13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</row>
    <row r="105" spans="2:13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</row>
    <row r="106" spans="2:13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</row>
    <row r="107" spans="2:13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</row>
    <row r="108" spans="2:13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</row>
    <row r="109" spans="2:13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</row>
    <row r="110" spans="2:13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</row>
    <row r="111" spans="2:13"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</row>
    <row r="112" spans="2:13"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</row>
    <row r="113" spans="2:13"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</row>
    <row r="114" spans="2:13"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</row>
    <row r="115" spans="2:13"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</row>
    <row r="116" spans="2:13">
      <c r="C116" s="1"/>
      <c r="D116" s="1"/>
      <c r="E116" s="1"/>
    </row>
    <row r="117" spans="2:13">
      <c r="C117" s="1"/>
      <c r="D117" s="1"/>
      <c r="E117" s="1"/>
    </row>
    <row r="118" spans="2:13">
      <c r="C118" s="1"/>
      <c r="D118" s="1"/>
      <c r="E118" s="1"/>
    </row>
    <row r="119" spans="2:13">
      <c r="C119" s="1"/>
      <c r="D119" s="1"/>
      <c r="E119" s="1"/>
    </row>
    <row r="120" spans="2:13">
      <c r="C120" s="1"/>
      <c r="D120" s="1"/>
      <c r="E120" s="1"/>
    </row>
    <row r="121" spans="2:13">
      <c r="C121" s="1"/>
      <c r="D121" s="1"/>
      <c r="E121" s="1"/>
    </row>
    <row r="122" spans="2:13">
      <c r="C122" s="1"/>
      <c r="D122" s="1"/>
      <c r="E122" s="1"/>
    </row>
    <row r="123" spans="2:13">
      <c r="C123" s="1"/>
      <c r="D123" s="1"/>
      <c r="E123" s="1"/>
    </row>
    <row r="124" spans="2:13">
      <c r="C124" s="1"/>
      <c r="D124" s="1"/>
      <c r="E124" s="1"/>
    </row>
    <row r="125" spans="2:13">
      <c r="C125" s="1"/>
      <c r="D125" s="1"/>
      <c r="E125" s="1"/>
    </row>
    <row r="126" spans="2:13">
      <c r="C126" s="1"/>
      <c r="D126" s="1"/>
      <c r="E126" s="1"/>
    </row>
    <row r="127" spans="2:13">
      <c r="C127" s="1"/>
      <c r="D127" s="1"/>
      <c r="E127" s="1"/>
    </row>
    <row r="128" spans="2:13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B403" s="44"/>
      <c r="C403" s="1"/>
      <c r="D403" s="1"/>
      <c r="E403" s="1"/>
    </row>
    <row r="404" spans="2:5">
      <c r="B404" s="44"/>
      <c r="C404" s="1"/>
      <c r="D404" s="1"/>
      <c r="E404" s="1"/>
    </row>
    <row r="405" spans="2:5">
      <c r="B405" s="3"/>
      <c r="C405" s="1"/>
      <c r="D405" s="1"/>
      <c r="E405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AG21:XFD24 C5:C1048576 A1:B1048576 D1:XFD20 D21:AE24 D25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AT637"/>
  <sheetViews>
    <sheetView rightToLeft="1" zoomScale="90" zoomScaleNormal="90" workbookViewId="0">
      <selection activeCell="C14" sqref="C14"/>
    </sheetView>
  </sheetViews>
  <sheetFormatPr defaultColWidth="9.140625" defaultRowHeight="18"/>
  <cols>
    <col min="1" max="1" width="6.28515625" style="1" customWidth="1"/>
    <col min="2" max="2" width="53.42578125" style="2" bestFit="1" customWidth="1"/>
    <col min="3" max="3" width="41.7109375" style="2" bestFit="1" customWidth="1"/>
    <col min="4" max="4" width="12.28515625" style="1" bestFit="1" customWidth="1"/>
    <col min="5" max="6" width="11.28515625" style="1" bestFit="1" customWidth="1"/>
    <col min="7" max="7" width="7.28515625" style="1" bestFit="1" customWidth="1"/>
    <col min="8" max="8" width="10.140625" style="1" bestFit="1" customWidth="1"/>
    <col min="9" max="9" width="9" style="1" bestFit="1" customWidth="1"/>
    <col min="10" max="10" width="9.140625" style="1" bestFit="1" customWidth="1"/>
    <col min="11" max="11" width="9" style="1" bestFit="1" customWidth="1"/>
    <col min="12" max="12" width="7.5703125" style="3" customWidth="1"/>
    <col min="13" max="13" width="10" style="3" customWidth="1"/>
    <col min="14" max="14" width="9.5703125" style="1" customWidth="1"/>
    <col min="15" max="15" width="6.140625" style="1" customWidth="1"/>
    <col min="16" max="17" width="5.7109375" style="1" customWidth="1"/>
    <col min="18" max="18" width="6.85546875" style="1" customWidth="1"/>
    <col min="19" max="19" width="6.42578125" style="1" customWidth="1"/>
    <col min="20" max="20" width="6.7109375" style="1" customWidth="1"/>
    <col min="21" max="21" width="7.28515625" style="1" customWidth="1"/>
    <col min="22" max="33" width="5.7109375" style="1" customWidth="1"/>
    <col min="34" max="16384" width="9.140625" style="1"/>
  </cols>
  <sheetData>
    <row r="1" spans="2:46">
      <c r="B1" s="57" t="s">
        <v>188</v>
      </c>
      <c r="C1" s="78" t="s" vm="1">
        <v>265</v>
      </c>
    </row>
    <row r="2" spans="2:46">
      <c r="B2" s="57" t="s">
        <v>187</v>
      </c>
      <c r="C2" s="78" t="s">
        <v>266</v>
      </c>
    </row>
    <row r="3" spans="2:46">
      <c r="B3" s="57" t="s">
        <v>189</v>
      </c>
      <c r="C3" s="78" t="s">
        <v>267</v>
      </c>
    </row>
    <row r="4" spans="2:46">
      <c r="B4" s="57" t="s">
        <v>190</v>
      </c>
      <c r="C4" s="78">
        <v>2145</v>
      </c>
    </row>
    <row r="6" spans="2:46" ht="26.25" customHeight="1">
      <c r="B6" s="157" t="s">
        <v>219</v>
      </c>
      <c r="C6" s="158"/>
      <c r="D6" s="158"/>
      <c r="E6" s="158"/>
      <c r="F6" s="158"/>
      <c r="G6" s="158"/>
      <c r="H6" s="158"/>
      <c r="I6" s="158"/>
      <c r="J6" s="158"/>
      <c r="K6" s="159"/>
    </row>
    <row r="7" spans="2:46" ht="26.25" customHeight="1">
      <c r="B7" s="157" t="s">
        <v>105</v>
      </c>
      <c r="C7" s="158"/>
      <c r="D7" s="158"/>
      <c r="E7" s="158"/>
      <c r="F7" s="158"/>
      <c r="G7" s="158"/>
      <c r="H7" s="158"/>
      <c r="I7" s="158"/>
      <c r="J7" s="158"/>
      <c r="K7" s="159"/>
    </row>
    <row r="8" spans="2:46" s="3" customFormat="1" ht="78.75">
      <c r="B8" s="23" t="s">
        <v>125</v>
      </c>
      <c r="C8" s="31" t="s">
        <v>48</v>
      </c>
      <c r="D8" s="31" t="s">
        <v>110</v>
      </c>
      <c r="E8" s="31" t="s">
        <v>111</v>
      </c>
      <c r="F8" s="31" t="s">
        <v>248</v>
      </c>
      <c r="G8" s="31" t="s">
        <v>247</v>
      </c>
      <c r="H8" s="31" t="s">
        <v>119</v>
      </c>
      <c r="I8" s="31" t="s">
        <v>63</v>
      </c>
      <c r="J8" s="31" t="s">
        <v>191</v>
      </c>
      <c r="K8" s="32" t="s">
        <v>193</v>
      </c>
      <c r="AT8" s="1"/>
    </row>
    <row r="9" spans="2:46" s="3" customFormat="1" ht="21" customHeight="1">
      <c r="B9" s="16"/>
      <c r="C9" s="17"/>
      <c r="D9" s="17"/>
      <c r="E9" s="33" t="s">
        <v>22</v>
      </c>
      <c r="F9" s="33" t="s">
        <v>255</v>
      </c>
      <c r="G9" s="33"/>
      <c r="H9" s="33" t="s">
        <v>251</v>
      </c>
      <c r="I9" s="33" t="s">
        <v>20</v>
      </c>
      <c r="J9" s="33" t="s">
        <v>20</v>
      </c>
      <c r="K9" s="34" t="s">
        <v>20</v>
      </c>
      <c r="AT9" s="1"/>
    </row>
    <row r="10" spans="2:46" s="4" customFormat="1" ht="18" customHeight="1">
      <c r="B10" s="19"/>
      <c r="C10" s="20" t="s">
        <v>1</v>
      </c>
      <c r="D10" s="20" t="s">
        <v>3</v>
      </c>
      <c r="E10" s="20" t="s">
        <v>4</v>
      </c>
      <c r="F10" s="20" t="s">
        <v>5</v>
      </c>
      <c r="G10" s="20" t="s">
        <v>6</v>
      </c>
      <c r="H10" s="20" t="s">
        <v>7</v>
      </c>
      <c r="I10" s="20" t="s">
        <v>8</v>
      </c>
      <c r="J10" s="20" t="s">
        <v>9</v>
      </c>
      <c r="K10" s="21" t="s">
        <v>10</v>
      </c>
      <c r="L10" s="3"/>
      <c r="AT10" s="1"/>
    </row>
    <row r="11" spans="2:46" s="132" customFormat="1" ht="18" customHeight="1">
      <c r="B11" s="79" t="s">
        <v>1935</v>
      </c>
      <c r="C11" s="80"/>
      <c r="D11" s="80"/>
      <c r="E11" s="80"/>
      <c r="F11" s="88"/>
      <c r="G11" s="90"/>
      <c r="H11" s="88">
        <v>19190.54564</v>
      </c>
      <c r="I11" s="80"/>
      <c r="J11" s="89">
        <v>1</v>
      </c>
      <c r="K11" s="89">
        <f>H11/'סכום נכסי הקרן'!$C$42</f>
        <v>2.8063996274832373E-2</v>
      </c>
      <c r="L11" s="139"/>
      <c r="AT11" s="133"/>
    </row>
    <row r="12" spans="2:46" s="133" customFormat="1" ht="21" customHeight="1">
      <c r="B12" s="81" t="s">
        <v>1936</v>
      </c>
      <c r="C12" s="82"/>
      <c r="D12" s="82"/>
      <c r="E12" s="82"/>
      <c r="F12" s="91"/>
      <c r="G12" s="93"/>
      <c r="H12" s="91">
        <v>518.67059999999992</v>
      </c>
      <c r="I12" s="82"/>
      <c r="J12" s="92">
        <v>2.7027402437109646E-2</v>
      </c>
      <c r="K12" s="92">
        <f>H12/'סכום נכסי הקרן'!$C$42</f>
        <v>7.5849692131344057E-4</v>
      </c>
      <c r="L12" s="139"/>
    </row>
    <row r="13" spans="2:46" s="133" customFormat="1">
      <c r="B13" s="102" t="s">
        <v>238</v>
      </c>
      <c r="C13" s="82"/>
      <c r="D13" s="82"/>
      <c r="E13" s="82"/>
      <c r="F13" s="91"/>
      <c r="G13" s="93"/>
      <c r="H13" s="91">
        <v>112.61931</v>
      </c>
      <c r="I13" s="82"/>
      <c r="J13" s="92">
        <v>5.8684787870367187E-3</v>
      </c>
      <c r="K13" s="92">
        <f>H13/'סכום נכסי הקרן'!$C$42</f>
        <v>1.6469296681833129E-4</v>
      </c>
      <c r="L13" s="139"/>
    </row>
    <row r="14" spans="2:46" s="133" customFormat="1">
      <c r="B14" s="87" t="s">
        <v>1937</v>
      </c>
      <c r="C14" s="84">
        <v>5277</v>
      </c>
      <c r="D14" s="97" t="s">
        <v>172</v>
      </c>
      <c r="E14" s="112">
        <v>42545</v>
      </c>
      <c r="F14" s="94">
        <v>32126.86</v>
      </c>
      <c r="G14" s="96">
        <v>98.302199999999999</v>
      </c>
      <c r="H14" s="94">
        <v>112.61931</v>
      </c>
      <c r="I14" s="95">
        <v>2.9999999999999997E-4</v>
      </c>
      <c r="J14" s="95">
        <v>5.8684787870367187E-3</v>
      </c>
      <c r="K14" s="95">
        <f>H14/'סכום נכסי הקרן'!$C$42</f>
        <v>1.6469296681833129E-4</v>
      </c>
      <c r="L14" s="139"/>
    </row>
    <row r="15" spans="2:46" s="133" customFormat="1">
      <c r="B15" s="83"/>
      <c r="C15" s="84"/>
      <c r="D15" s="84"/>
      <c r="E15" s="84"/>
      <c r="F15" s="94"/>
      <c r="G15" s="96"/>
      <c r="H15" s="84"/>
      <c r="I15" s="84"/>
      <c r="J15" s="95"/>
      <c r="K15" s="84"/>
      <c r="L15" s="139"/>
    </row>
    <row r="16" spans="2:46" s="133" customFormat="1">
      <c r="B16" s="102" t="s">
        <v>240</v>
      </c>
      <c r="C16" s="84"/>
      <c r="D16" s="84"/>
      <c r="E16" s="84"/>
      <c r="F16" s="94"/>
      <c r="G16" s="96"/>
      <c r="H16" s="119">
        <v>8.2116000000000007</v>
      </c>
      <c r="I16" s="118"/>
      <c r="J16" s="120">
        <v>4.2789820331549472E-4</v>
      </c>
      <c r="K16" s="120">
        <f>H16/'סכום נכסי הקרן'!$C$42</f>
        <v>1.2008533583853509E-5</v>
      </c>
      <c r="L16" s="139"/>
    </row>
    <row r="17" spans="2:12" s="133" customFormat="1">
      <c r="B17" s="87" t="s">
        <v>1938</v>
      </c>
      <c r="C17" s="84">
        <v>7004</v>
      </c>
      <c r="D17" s="97" t="s">
        <v>173</v>
      </c>
      <c r="E17" s="112">
        <v>43614</v>
      </c>
      <c r="F17" s="94">
        <v>8211.6</v>
      </c>
      <c r="G17" s="96">
        <v>100</v>
      </c>
      <c r="H17" s="94">
        <v>8.2116000000000007</v>
      </c>
      <c r="I17" s="95">
        <v>1E-3</v>
      </c>
      <c r="J17" s="95">
        <v>4.2789820331549472E-4</v>
      </c>
      <c r="K17" s="95">
        <f>H17/'סכום נכסי הקרן'!$C$42</f>
        <v>1.2008533583853509E-5</v>
      </c>
      <c r="L17" s="139"/>
    </row>
    <row r="18" spans="2:12" s="133" customFormat="1">
      <c r="B18" s="83"/>
      <c r="C18" s="84"/>
      <c r="D18" s="84"/>
      <c r="E18" s="84"/>
      <c r="F18" s="94"/>
      <c r="G18" s="96"/>
      <c r="H18" s="84"/>
      <c r="I18" s="84"/>
      <c r="J18" s="95"/>
      <c r="K18" s="84"/>
      <c r="L18" s="139"/>
    </row>
    <row r="19" spans="2:12" s="133" customFormat="1">
      <c r="B19" s="102" t="s">
        <v>241</v>
      </c>
      <c r="C19" s="82"/>
      <c r="D19" s="82"/>
      <c r="E19" s="82"/>
      <c r="F19" s="91"/>
      <c r="G19" s="93"/>
      <c r="H19" s="91">
        <v>397.83969000000002</v>
      </c>
      <c r="I19" s="82"/>
      <c r="J19" s="92">
        <v>2.0731025446757437E-2</v>
      </c>
      <c r="K19" s="92">
        <f>H19/'סכום נכסי הקרן'!$C$42</f>
        <v>5.817954209112559E-4</v>
      </c>
      <c r="L19" s="139"/>
    </row>
    <row r="20" spans="2:12" s="133" customFormat="1">
      <c r="B20" s="87" t="s">
        <v>1939</v>
      </c>
      <c r="C20" s="84">
        <v>6662</v>
      </c>
      <c r="D20" s="97" t="s">
        <v>172</v>
      </c>
      <c r="E20" s="112">
        <v>43573</v>
      </c>
      <c r="F20" s="94">
        <v>1450.26</v>
      </c>
      <c r="G20" s="96">
        <v>100</v>
      </c>
      <c r="H20" s="94">
        <v>5.1716300000000004</v>
      </c>
      <c r="I20" s="95">
        <v>6.3054626086956527E-4</v>
      </c>
      <c r="J20" s="95">
        <v>2.6948842919924398E-4</v>
      </c>
      <c r="K20" s="95">
        <f>H20/'סכום נכסי הקרן'!$C$42</f>
        <v>7.5629222731580105E-6</v>
      </c>
      <c r="L20" s="139"/>
    </row>
    <row r="21" spans="2:12" s="133" customFormat="1">
      <c r="B21" s="87" t="s">
        <v>1940</v>
      </c>
      <c r="C21" s="84">
        <v>5322</v>
      </c>
      <c r="D21" s="97" t="s">
        <v>174</v>
      </c>
      <c r="E21" s="112">
        <v>43191</v>
      </c>
      <c r="F21" s="94">
        <v>70647.78</v>
      </c>
      <c r="G21" s="96">
        <v>105.372</v>
      </c>
      <c r="H21" s="94">
        <v>302.35760999999997</v>
      </c>
      <c r="I21" s="95">
        <v>7.8569296000000001E-4</v>
      </c>
      <c r="J21" s="95">
        <v>1.5755550450310175E-2</v>
      </c>
      <c r="K21" s="95">
        <f>H21/'סכום נכסי הקרן'!$C$42</f>
        <v>4.4216370914543826E-4</v>
      </c>
      <c r="L21" s="139"/>
    </row>
    <row r="22" spans="2:12" s="133" customFormat="1" ht="16.5" customHeight="1">
      <c r="B22" s="87" t="s">
        <v>1941</v>
      </c>
      <c r="C22" s="84">
        <v>5310</v>
      </c>
      <c r="D22" s="97" t="s">
        <v>172</v>
      </c>
      <c r="E22" s="112">
        <v>43116</v>
      </c>
      <c r="F22" s="94">
        <v>25878.78</v>
      </c>
      <c r="G22" s="96">
        <v>97.861699999999999</v>
      </c>
      <c r="H22" s="94">
        <v>90.310450000000003</v>
      </c>
      <c r="I22" s="95">
        <v>3.7340437623874912E-4</v>
      </c>
      <c r="J22" s="95">
        <v>4.7059865672480173E-3</v>
      </c>
      <c r="K22" s="95">
        <f>H22/'סכום נכסי הקרן'!$C$42</f>
        <v>1.3206878949265953E-4</v>
      </c>
      <c r="L22" s="139"/>
    </row>
    <row r="23" spans="2:12" s="133" customFormat="1" ht="16.5" customHeight="1">
      <c r="B23" s="83"/>
      <c r="C23" s="84"/>
      <c r="D23" s="84"/>
      <c r="E23" s="84"/>
      <c r="F23" s="94"/>
      <c r="G23" s="96"/>
      <c r="H23" s="84"/>
      <c r="I23" s="84"/>
      <c r="J23" s="95"/>
      <c r="K23" s="84"/>
      <c r="L23" s="139"/>
    </row>
    <row r="24" spans="2:12" s="133" customFormat="1" ht="16.5" customHeight="1">
      <c r="B24" s="81" t="s">
        <v>1942</v>
      </c>
      <c r="C24" s="82"/>
      <c r="D24" s="82"/>
      <c r="E24" s="82"/>
      <c r="F24" s="91"/>
      <c r="G24" s="93"/>
      <c r="H24" s="91">
        <v>18671.875039999999</v>
      </c>
      <c r="I24" s="82"/>
      <c r="J24" s="92">
        <v>0.97297259756289023</v>
      </c>
      <c r="K24" s="92">
        <f>H24/'סכום נכסי הקרן'!$C$42</f>
        <v>2.730549935351893E-2</v>
      </c>
      <c r="L24" s="139"/>
    </row>
    <row r="25" spans="2:12" s="133" customFormat="1">
      <c r="B25" s="102" t="s">
        <v>238</v>
      </c>
      <c r="C25" s="82"/>
      <c r="D25" s="82"/>
      <c r="E25" s="82"/>
      <c r="F25" s="91"/>
      <c r="G25" s="93"/>
      <c r="H25" s="91">
        <v>627.25058000000001</v>
      </c>
      <c r="I25" s="82"/>
      <c r="J25" s="92">
        <v>3.2685395807224168E-2</v>
      </c>
      <c r="K25" s="92">
        <f>H25/'סכום נכסי הקרן'!$C$42</f>
        <v>9.172828261753606E-4</v>
      </c>
      <c r="L25" s="139"/>
    </row>
    <row r="26" spans="2:12" s="133" customFormat="1">
      <c r="B26" s="87" t="s">
        <v>1943</v>
      </c>
      <c r="C26" s="84">
        <v>5295</v>
      </c>
      <c r="D26" s="97" t="s">
        <v>172</v>
      </c>
      <c r="E26" s="112">
        <v>43003</v>
      </c>
      <c r="F26" s="94">
        <v>47405.13</v>
      </c>
      <c r="G26" s="96">
        <v>99.682199999999995</v>
      </c>
      <c r="H26" s="94">
        <v>168.50944000000001</v>
      </c>
      <c r="I26" s="95">
        <v>1.0651975639106468E-4</v>
      </c>
      <c r="J26" s="95">
        <v>8.7808571554508445E-3</v>
      </c>
      <c r="K26" s="95">
        <f>H26/'סכום נכסי הקרן'!$C$42</f>
        <v>2.4642594250040767E-4</v>
      </c>
      <c r="L26" s="139"/>
    </row>
    <row r="27" spans="2:12" s="133" customFormat="1">
      <c r="B27" s="87" t="s">
        <v>1944</v>
      </c>
      <c r="C27" s="84">
        <v>5327</v>
      </c>
      <c r="D27" s="97" t="s">
        <v>172</v>
      </c>
      <c r="E27" s="112">
        <v>43348</v>
      </c>
      <c r="F27" s="94">
        <v>17558.46</v>
      </c>
      <c r="G27" s="96">
        <v>93.321899999999999</v>
      </c>
      <c r="H27" s="94">
        <v>58.432079999999999</v>
      </c>
      <c r="I27" s="95">
        <v>2.2803185248472855E-4</v>
      </c>
      <c r="J27" s="95">
        <v>3.0448368220550503E-3</v>
      </c>
      <c r="K27" s="95">
        <f>H27/'סכום נכסי הקרן'!$C$42</f>
        <v>8.5450289231625361E-5</v>
      </c>
      <c r="L27" s="139"/>
    </row>
    <row r="28" spans="2:12" s="133" customFormat="1">
      <c r="B28" s="87" t="s">
        <v>1945</v>
      </c>
      <c r="C28" s="84">
        <v>5288</v>
      </c>
      <c r="D28" s="97" t="s">
        <v>172</v>
      </c>
      <c r="E28" s="112">
        <v>42768</v>
      </c>
      <c r="F28" s="94">
        <v>76578.509999999995</v>
      </c>
      <c r="G28" s="96">
        <v>117.5939</v>
      </c>
      <c r="H28" s="94">
        <v>321.12417999999997</v>
      </c>
      <c r="I28" s="95">
        <v>2.7996121954977225E-4</v>
      </c>
      <c r="J28" s="95">
        <v>1.6733457506839286E-2</v>
      </c>
      <c r="K28" s="95">
        <f>H28/'סכום נכסי הקרן'!$C$42</f>
        <v>4.6960768913700357E-4</v>
      </c>
      <c r="L28" s="139"/>
    </row>
    <row r="29" spans="2:12" s="133" customFormat="1">
      <c r="B29" s="87" t="s">
        <v>1946</v>
      </c>
      <c r="C29" s="84">
        <v>6645</v>
      </c>
      <c r="D29" s="97" t="s">
        <v>172</v>
      </c>
      <c r="E29" s="112">
        <v>43578</v>
      </c>
      <c r="F29" s="94">
        <v>937</v>
      </c>
      <c r="G29" s="96">
        <v>100</v>
      </c>
      <c r="H29" s="94">
        <v>3.3413400000000002</v>
      </c>
      <c r="I29" s="95">
        <v>1.6179068750338053E-3</v>
      </c>
      <c r="J29" s="95">
        <v>1.7411386120441753E-4</v>
      </c>
      <c r="K29" s="95">
        <f>H29/'סכום נכסי הקרן'!$C$42</f>
        <v>4.8863307522374545E-6</v>
      </c>
      <c r="L29" s="139"/>
    </row>
    <row r="30" spans="2:12" s="133" customFormat="1">
      <c r="B30" s="87" t="s">
        <v>1947</v>
      </c>
      <c r="C30" s="84">
        <v>5333</v>
      </c>
      <c r="D30" s="97" t="s">
        <v>172</v>
      </c>
      <c r="E30" s="112">
        <v>43340</v>
      </c>
      <c r="F30" s="94">
        <v>21871.200000000001</v>
      </c>
      <c r="G30" s="96">
        <v>97.244399999999999</v>
      </c>
      <c r="H30" s="94">
        <v>75.84353999999999</v>
      </c>
      <c r="I30" s="95">
        <v>9.9563500000000014E-4</v>
      </c>
      <c r="J30" s="95">
        <v>3.9521304616745639E-3</v>
      </c>
      <c r="K30" s="95">
        <f>H30/'סכום נכסי הקרן'!$C$42</f>
        <v>1.109125745540865E-4</v>
      </c>
      <c r="L30" s="139"/>
    </row>
    <row r="31" spans="2:12" s="133" customFormat="1">
      <c r="B31" s="83"/>
      <c r="C31" s="84"/>
      <c r="D31" s="84"/>
      <c r="E31" s="84"/>
      <c r="F31" s="94"/>
      <c r="G31" s="96"/>
      <c r="H31" s="84"/>
      <c r="I31" s="84"/>
      <c r="J31" s="95"/>
      <c r="K31" s="84"/>
      <c r="L31" s="139"/>
    </row>
    <row r="32" spans="2:12" s="133" customFormat="1">
      <c r="B32" s="102" t="s">
        <v>240</v>
      </c>
      <c r="C32" s="82"/>
      <c r="D32" s="82"/>
      <c r="E32" s="82"/>
      <c r="F32" s="91"/>
      <c r="G32" s="93"/>
      <c r="H32" s="91">
        <v>1670.6454099999999</v>
      </c>
      <c r="I32" s="82"/>
      <c r="J32" s="92">
        <v>8.7055649242081673E-2</v>
      </c>
      <c r="K32" s="92">
        <f>H32/'סכום נכסי הקרן'!$C$42</f>
        <v>2.4431294160328939E-3</v>
      </c>
      <c r="L32" s="139"/>
    </row>
    <row r="33" spans="2:13" s="133" customFormat="1">
      <c r="B33" s="87" t="s">
        <v>1948</v>
      </c>
      <c r="C33" s="84">
        <v>5328</v>
      </c>
      <c r="D33" s="97" t="s">
        <v>172</v>
      </c>
      <c r="E33" s="112">
        <v>43264</v>
      </c>
      <c r="F33" s="94">
        <v>77975.38</v>
      </c>
      <c r="G33" s="96">
        <v>92.795199999999994</v>
      </c>
      <c r="H33" s="94">
        <v>258.02652999999998</v>
      </c>
      <c r="I33" s="95">
        <v>3.511746981554495E-5</v>
      </c>
      <c r="J33" s="95">
        <v>1.3445502532360511E-2</v>
      </c>
      <c r="K33" s="95">
        <f>H33/'סכום נכסי הקרן'!$C$42</f>
        <v>3.7733453298141465E-4</v>
      </c>
      <c r="L33" s="139"/>
    </row>
    <row r="34" spans="2:13" s="133" customFormat="1">
      <c r="B34" s="87" t="s">
        <v>1949</v>
      </c>
      <c r="C34" s="84">
        <v>7002</v>
      </c>
      <c r="D34" s="97" t="s">
        <v>172</v>
      </c>
      <c r="E34" s="112">
        <v>43616</v>
      </c>
      <c r="F34" s="94">
        <v>263465.40000000002</v>
      </c>
      <c r="G34" s="96">
        <v>95.392799999999994</v>
      </c>
      <c r="H34" s="94">
        <v>896.23216000000002</v>
      </c>
      <c r="I34" s="95">
        <v>7.5275828571428591E-5</v>
      </c>
      <c r="J34" s="95">
        <v>4.6701754958542181E-2</v>
      </c>
      <c r="K34" s="95">
        <f>H34/'סכום נכסי הקרן'!$C$42</f>
        <v>1.3106378771846621E-3</v>
      </c>
      <c r="L34" s="139"/>
    </row>
    <row r="35" spans="2:13" s="133" customFormat="1">
      <c r="B35" s="87" t="s">
        <v>1950</v>
      </c>
      <c r="C35" s="84">
        <v>5343</v>
      </c>
      <c r="D35" s="97" t="s">
        <v>172</v>
      </c>
      <c r="E35" s="112">
        <v>43437</v>
      </c>
      <c r="F35" s="94">
        <v>62426.400000000001</v>
      </c>
      <c r="G35" s="96">
        <v>105.3823</v>
      </c>
      <c r="H35" s="94">
        <v>234.59423000000001</v>
      </c>
      <c r="I35" s="95">
        <v>5.7839628691521647E-7</v>
      </c>
      <c r="J35" s="95">
        <v>1.2224468985968864E-2</v>
      </c>
      <c r="K35" s="95">
        <f>H35/'סכום נכסי הקרן'!$C$42</f>
        <v>3.4306745208403407E-4</v>
      </c>
      <c r="L35" s="139"/>
    </row>
    <row r="36" spans="2:13" s="133" customFormat="1">
      <c r="B36" s="87" t="s">
        <v>1951</v>
      </c>
      <c r="C36" s="84">
        <v>5299</v>
      </c>
      <c r="D36" s="97" t="s">
        <v>172</v>
      </c>
      <c r="E36" s="112">
        <v>43002</v>
      </c>
      <c r="F36" s="94">
        <v>79048.89</v>
      </c>
      <c r="G36" s="96">
        <v>99.965999999999994</v>
      </c>
      <c r="H36" s="94">
        <v>281.79248999999999</v>
      </c>
      <c r="I36" s="95">
        <v>2.5219866666666667E-4</v>
      </c>
      <c r="J36" s="95">
        <v>1.4683922765210128E-2</v>
      </c>
      <c r="K36" s="95">
        <f>H36/'סכום נכסי הקרן'!$C$42</f>
        <v>4.1208955378278333E-4</v>
      </c>
      <c r="L36" s="139"/>
    </row>
    <row r="37" spans="2:13" s="133" customFormat="1">
      <c r="B37" s="83"/>
      <c r="C37" s="84"/>
      <c r="D37" s="84"/>
      <c r="E37" s="84"/>
      <c r="F37" s="94"/>
      <c r="G37" s="96"/>
      <c r="H37" s="84"/>
      <c r="I37" s="84"/>
      <c r="J37" s="95"/>
      <c r="K37" s="84"/>
      <c r="L37" s="139"/>
    </row>
    <row r="38" spans="2:13" s="133" customFormat="1">
      <c r="B38" s="102" t="s">
        <v>241</v>
      </c>
      <c r="C38" s="82"/>
      <c r="D38" s="82"/>
      <c r="E38" s="82"/>
      <c r="F38" s="91"/>
      <c r="G38" s="93"/>
      <c r="H38" s="91">
        <v>16373.979049999996</v>
      </c>
      <c r="I38" s="82"/>
      <c r="J38" s="92">
        <v>0.85323155251358429</v>
      </c>
      <c r="K38" s="92">
        <f>H38/'סכום נכסי הקרן'!$C$42</f>
        <v>2.3945087111310673E-2</v>
      </c>
      <c r="L38" s="139"/>
      <c r="M38" s="139"/>
    </row>
    <row r="39" spans="2:13" s="133" customFormat="1">
      <c r="B39" s="87" t="s">
        <v>1953</v>
      </c>
      <c r="C39" s="84">
        <v>5238</v>
      </c>
      <c r="D39" s="97" t="s">
        <v>174</v>
      </c>
      <c r="E39" s="112">
        <v>43325</v>
      </c>
      <c r="F39" s="94">
        <v>111321.32</v>
      </c>
      <c r="G39" s="96">
        <v>101.95820000000001</v>
      </c>
      <c r="H39" s="94">
        <v>460.99651</v>
      </c>
      <c r="I39" s="95">
        <v>5.8286087714218705E-5</v>
      </c>
      <c r="J39" s="95">
        <v>2.4022063710326062E-2</v>
      </c>
      <c r="K39" s="95">
        <f>H39/'סכום נכסי הקרן'!$C$42</f>
        <v>6.7415510648037645E-4</v>
      </c>
      <c r="L39" s="139"/>
      <c r="M39" s="139"/>
    </row>
    <row r="40" spans="2:13" s="133" customFormat="1">
      <c r="B40" s="87" t="s">
        <v>1954</v>
      </c>
      <c r="C40" s="84">
        <v>5339</v>
      </c>
      <c r="D40" s="97" t="s">
        <v>172</v>
      </c>
      <c r="E40" s="112">
        <v>43399</v>
      </c>
      <c r="F40" s="94">
        <v>54238.76</v>
      </c>
      <c r="G40" s="96">
        <v>100.54259999999999</v>
      </c>
      <c r="H40" s="94">
        <v>194.46489000000003</v>
      </c>
      <c r="I40" s="95">
        <v>2.5348733333333331E-4</v>
      </c>
      <c r="J40" s="95">
        <v>1.0133369506423269E-2</v>
      </c>
      <c r="K40" s="95">
        <f>H40/'סכום נכסי הקרן'!$C$42</f>
        <v>2.8438284407976259E-4</v>
      </c>
      <c r="L40" s="139"/>
      <c r="M40" s="139"/>
    </row>
    <row r="41" spans="2:13" s="133" customFormat="1">
      <c r="B41" s="87" t="s">
        <v>1955</v>
      </c>
      <c r="C41" s="84">
        <v>5291</v>
      </c>
      <c r="D41" s="97" t="s">
        <v>172</v>
      </c>
      <c r="E41" s="112">
        <v>42908</v>
      </c>
      <c r="F41" s="94">
        <v>123220.2</v>
      </c>
      <c r="G41" s="96">
        <v>100.48139999999999</v>
      </c>
      <c r="H41" s="94">
        <v>441.51855</v>
      </c>
      <c r="I41" s="95">
        <v>1.3469052364942124E-4</v>
      </c>
      <c r="J41" s="95">
        <v>2.3007086837578839E-2</v>
      </c>
      <c r="K41" s="95">
        <f>H41/'סכום נכסי הקרן'!$C$42</f>
        <v>6.4567079930455754E-4</v>
      </c>
      <c r="L41" s="139"/>
      <c r="M41" s="139"/>
    </row>
    <row r="42" spans="2:13" s="133" customFormat="1">
      <c r="B42" s="87" t="s">
        <v>1956</v>
      </c>
      <c r="C42" s="84">
        <v>5302</v>
      </c>
      <c r="D42" s="97" t="s">
        <v>172</v>
      </c>
      <c r="E42" s="112">
        <v>43003</v>
      </c>
      <c r="F42" s="94">
        <v>25686.37</v>
      </c>
      <c r="G42" s="96">
        <v>82.978700000000003</v>
      </c>
      <c r="H42" s="94">
        <v>76.006509999999992</v>
      </c>
      <c r="I42" s="95">
        <v>1.1419736213524907E-5</v>
      </c>
      <c r="J42" s="95">
        <v>3.9606226641922615E-3</v>
      </c>
      <c r="K42" s="95">
        <f>H42/'סכום נכסי הקרן'!$C$42</f>
        <v>1.111508996939083E-4</v>
      </c>
      <c r="L42" s="139"/>
      <c r="M42" s="139"/>
    </row>
    <row r="43" spans="2:13" s="133" customFormat="1">
      <c r="B43" s="87" t="s">
        <v>1957</v>
      </c>
      <c r="C43" s="84">
        <v>5281</v>
      </c>
      <c r="D43" s="97" t="s">
        <v>172</v>
      </c>
      <c r="E43" s="112">
        <v>42642</v>
      </c>
      <c r="F43" s="94">
        <v>189756.42</v>
      </c>
      <c r="G43" s="96">
        <v>78.490700000000004</v>
      </c>
      <c r="H43" s="94">
        <v>531.1241</v>
      </c>
      <c r="I43" s="95">
        <v>7.8240666541808235E-5</v>
      </c>
      <c r="J43" s="95">
        <v>2.7676341775970472E-2</v>
      </c>
      <c r="K43" s="95">
        <f>H43/'סכום נכסי הקרן'!$C$42</f>
        <v>7.7670875250182288E-4</v>
      </c>
      <c r="L43" s="139"/>
      <c r="M43" s="139"/>
    </row>
    <row r="44" spans="2:13" s="133" customFormat="1">
      <c r="B44" s="87" t="s">
        <v>1958</v>
      </c>
      <c r="C44" s="84">
        <v>6650</v>
      </c>
      <c r="D44" s="97" t="s">
        <v>174</v>
      </c>
      <c r="E44" s="112">
        <v>43637</v>
      </c>
      <c r="F44" s="94">
        <v>22500</v>
      </c>
      <c r="G44" s="96">
        <v>100</v>
      </c>
      <c r="H44" s="94">
        <v>91.385999999999996</v>
      </c>
      <c r="I44" s="95">
        <v>7.3858725202949894E-5</v>
      </c>
      <c r="J44" s="95">
        <v>4.7620323941972081E-3</v>
      </c>
      <c r="K44" s="95">
        <f>H44/'סכום נכסי הקרן'!$C$42</f>
        <v>1.3364165937138154E-4</v>
      </c>
      <c r="L44" s="139"/>
      <c r="M44" s="139"/>
    </row>
    <row r="45" spans="2:13" s="133" customFormat="1">
      <c r="B45" s="87" t="s">
        <v>1959</v>
      </c>
      <c r="C45" s="84">
        <v>6665</v>
      </c>
      <c r="D45" s="97" t="s">
        <v>172</v>
      </c>
      <c r="E45" s="112">
        <v>43578</v>
      </c>
      <c r="F45" s="94">
        <v>58729.31</v>
      </c>
      <c r="G45" s="96">
        <v>100</v>
      </c>
      <c r="H45" s="94">
        <v>209.42872</v>
      </c>
      <c r="I45" s="95">
        <v>1.4940037950664136E-4</v>
      </c>
      <c r="J45" s="95">
        <v>1.0913119612580229E-2</v>
      </c>
      <c r="K45" s="95">
        <f>H45/'סכום נכסי הקרן'!$C$42</f>
        <v>3.0626574815425167E-4</v>
      </c>
      <c r="L45" s="139"/>
      <c r="M45" s="139"/>
    </row>
    <row r="46" spans="2:13" s="133" customFormat="1">
      <c r="B46" s="87" t="s">
        <v>1960</v>
      </c>
      <c r="C46" s="84">
        <v>5237</v>
      </c>
      <c r="D46" s="97" t="s">
        <v>172</v>
      </c>
      <c r="E46" s="112">
        <v>43273</v>
      </c>
      <c r="F46" s="94">
        <v>211059.05</v>
      </c>
      <c r="G46" s="96">
        <v>103.5659</v>
      </c>
      <c r="H46" s="94">
        <v>779.47486000000004</v>
      </c>
      <c r="I46" s="95">
        <v>3.1703312499999997E-4</v>
      </c>
      <c r="J46" s="95">
        <v>4.0617649681377169E-2</v>
      </c>
      <c r="K46" s="95">
        <f>H46/'סכום נכסי הקרן'!$C$42</f>
        <v>1.1398935693506152E-3</v>
      </c>
      <c r="L46" s="139"/>
      <c r="M46" s="139"/>
    </row>
    <row r="47" spans="2:13" s="133" customFormat="1">
      <c r="B47" s="87" t="s">
        <v>1961</v>
      </c>
      <c r="C47" s="84">
        <v>5290</v>
      </c>
      <c r="D47" s="97" t="s">
        <v>172</v>
      </c>
      <c r="E47" s="112">
        <v>42779</v>
      </c>
      <c r="F47" s="94">
        <v>123521.82</v>
      </c>
      <c r="G47" s="96">
        <v>86.587699999999998</v>
      </c>
      <c r="H47" s="94">
        <v>381.40046000000001</v>
      </c>
      <c r="I47" s="95">
        <v>5.672768178663421E-5</v>
      </c>
      <c r="J47" s="95">
        <v>1.9874393732975691E-2</v>
      </c>
      <c r="K47" s="95">
        <f>H47/'סכום נכסי הקרן'!$C$42</f>
        <v>5.5775491168678166E-4</v>
      </c>
      <c r="L47" s="139"/>
      <c r="M47" s="139"/>
    </row>
    <row r="48" spans="2:13" s="133" customFormat="1">
      <c r="B48" s="87" t="s">
        <v>1962</v>
      </c>
      <c r="C48" s="84">
        <v>5307</v>
      </c>
      <c r="D48" s="97" t="s">
        <v>172</v>
      </c>
      <c r="E48" s="112">
        <v>43068</v>
      </c>
      <c r="F48" s="94">
        <v>6823</v>
      </c>
      <c r="G48" s="96">
        <v>79.255499999999998</v>
      </c>
      <c r="H48" s="94">
        <v>19.2835</v>
      </c>
      <c r="I48" s="95">
        <v>4.6413124537458245E-5</v>
      </c>
      <c r="J48" s="95">
        <v>1.0048437580537704E-3</v>
      </c>
      <c r="K48" s="95">
        <f>H48/'סכום נכסי הקרן'!$C$42</f>
        <v>2.8199931482809575E-5</v>
      </c>
      <c r="L48" s="139"/>
      <c r="M48" s="139"/>
    </row>
    <row r="49" spans="2:13" s="133" customFormat="1">
      <c r="B49" s="87" t="s">
        <v>1963</v>
      </c>
      <c r="C49" s="84">
        <v>5315</v>
      </c>
      <c r="D49" s="97" t="s">
        <v>180</v>
      </c>
      <c r="E49" s="112">
        <v>43129</v>
      </c>
      <c r="F49" s="94">
        <v>610229.75</v>
      </c>
      <c r="G49" s="96">
        <v>100.0172</v>
      </c>
      <c r="H49" s="94">
        <v>332.14415000000002</v>
      </c>
      <c r="I49" s="95">
        <v>1.9087498498697141E-4</v>
      </c>
      <c r="J49" s="95">
        <v>1.7307697041593864E-2</v>
      </c>
      <c r="K49" s="95">
        <f>H49/'סכום נכסי הקרן'!$C$42</f>
        <v>4.8572314530121748E-4</v>
      </c>
      <c r="L49" s="139"/>
      <c r="M49" s="139"/>
    </row>
    <row r="50" spans="2:13" s="133" customFormat="1">
      <c r="B50" s="87" t="s">
        <v>1964</v>
      </c>
      <c r="C50" s="84">
        <v>5294</v>
      </c>
      <c r="D50" s="97" t="s">
        <v>175</v>
      </c>
      <c r="E50" s="112">
        <v>43002</v>
      </c>
      <c r="F50" s="94">
        <v>228776.08</v>
      </c>
      <c r="G50" s="96">
        <v>104.58459999999999</v>
      </c>
      <c r="H50" s="94">
        <v>1081.85859</v>
      </c>
      <c r="I50" s="95">
        <v>7.0392635661274835E-4</v>
      </c>
      <c r="J50" s="95">
        <v>5.6374561218573045E-2</v>
      </c>
      <c r="K50" s="95">
        <f>H50/'סכום נכסי הקרן'!$C$42</f>
        <v>1.5820954760333435E-3</v>
      </c>
      <c r="L50" s="139"/>
      <c r="M50" s="139"/>
    </row>
    <row r="51" spans="2:13" s="133" customFormat="1">
      <c r="B51" s="87" t="s">
        <v>1965</v>
      </c>
      <c r="C51" s="84">
        <v>5285</v>
      </c>
      <c r="D51" s="97" t="s">
        <v>172</v>
      </c>
      <c r="E51" s="112">
        <v>42718</v>
      </c>
      <c r="F51" s="94">
        <v>120142.68</v>
      </c>
      <c r="G51" s="96">
        <v>93.990799999999993</v>
      </c>
      <c r="H51" s="94">
        <v>402.68367000000001</v>
      </c>
      <c r="I51" s="95">
        <v>4.0218161403508763E-5</v>
      </c>
      <c r="J51" s="95">
        <v>2.0983440364544005E-2</v>
      </c>
      <c r="K51" s="95">
        <f>H51/'סכום נכסי הקרן'!$C$42</f>
        <v>5.8887919222373026E-4</v>
      </c>
      <c r="L51" s="139"/>
      <c r="M51" s="139"/>
    </row>
    <row r="52" spans="2:13" s="133" customFormat="1">
      <c r="B52" s="87" t="s">
        <v>1966</v>
      </c>
      <c r="C52" s="84">
        <v>6657</v>
      </c>
      <c r="D52" s="97" t="s">
        <v>172</v>
      </c>
      <c r="E52" s="112">
        <v>43558</v>
      </c>
      <c r="F52" s="94">
        <v>12583.51</v>
      </c>
      <c r="G52" s="96">
        <v>100</v>
      </c>
      <c r="H52" s="94">
        <v>44.872800000000005</v>
      </c>
      <c r="I52" s="95">
        <v>1.4905174322154139E-3</v>
      </c>
      <c r="J52" s="95">
        <v>2.3382764013999136E-3</v>
      </c>
      <c r="K52" s="95">
        <f>H52/'סכום נכסי הקרן'!$C$42</f>
        <v>6.5621380218415631E-5</v>
      </c>
      <c r="L52" s="139"/>
      <c r="M52" s="139"/>
    </row>
    <row r="53" spans="2:13" s="133" customFormat="1">
      <c r="B53" s="87" t="s">
        <v>1967</v>
      </c>
      <c r="C53" s="84">
        <v>5239</v>
      </c>
      <c r="D53" s="97" t="s">
        <v>172</v>
      </c>
      <c r="E53" s="112">
        <v>43223</v>
      </c>
      <c r="F53" s="94">
        <v>4004.93</v>
      </c>
      <c r="G53" s="96">
        <v>79.045299999999997</v>
      </c>
      <c r="H53" s="94">
        <v>11.288920000000001</v>
      </c>
      <c r="I53" s="95">
        <v>2.9953703703703707E-6</v>
      </c>
      <c r="J53" s="95">
        <v>5.8825424830390605E-4</v>
      </c>
      <c r="K53" s="95">
        <f>H53/'סכום נכסי הקרן'!$C$42</f>
        <v>1.6508765033055137E-5</v>
      </c>
      <c r="L53" s="139"/>
      <c r="M53" s="139"/>
    </row>
    <row r="54" spans="2:13" s="133" customFormat="1">
      <c r="B54" s="87" t="s">
        <v>1968</v>
      </c>
      <c r="C54" s="84">
        <v>7000</v>
      </c>
      <c r="D54" s="97" t="s">
        <v>172</v>
      </c>
      <c r="E54" s="112">
        <v>43137</v>
      </c>
      <c r="F54" s="94">
        <v>21.26</v>
      </c>
      <c r="G54" s="96">
        <v>100</v>
      </c>
      <c r="H54" s="94">
        <v>7.5810000000000002E-2</v>
      </c>
      <c r="I54" s="95">
        <v>6.8675262448217173E-5</v>
      </c>
      <c r="J54" s="95">
        <v>3.9503827260640625E-6</v>
      </c>
      <c r="K54" s="95">
        <f>H54/'סכום נכסי הקרן'!$C$42</f>
        <v>1.10863526108424E-7</v>
      </c>
      <c r="L54" s="139"/>
      <c r="M54" s="139"/>
    </row>
    <row r="55" spans="2:13" s="133" customFormat="1">
      <c r="B55" s="87" t="s">
        <v>1969</v>
      </c>
      <c r="C55" s="84">
        <v>6640</v>
      </c>
      <c r="D55" s="97" t="s">
        <v>172</v>
      </c>
      <c r="E55" s="112">
        <v>43563</v>
      </c>
      <c r="F55" s="94">
        <v>1274.98</v>
      </c>
      <c r="G55" s="96">
        <v>98.174899999999994</v>
      </c>
      <c r="H55" s="94">
        <v>4.4636000000000005</v>
      </c>
      <c r="I55" s="95">
        <v>1.2541764705882353E-5</v>
      </c>
      <c r="J55" s="95">
        <v>2.3259369919614232E-4</v>
      </c>
      <c r="K55" s="95">
        <f>H55/'סכום נכסי הקרן'!$C$42</f>
        <v>6.5275087077900193E-6</v>
      </c>
      <c r="L55" s="139"/>
      <c r="M55" s="139"/>
    </row>
    <row r="56" spans="2:13" s="133" customFormat="1">
      <c r="B56" s="87" t="s">
        <v>1970</v>
      </c>
      <c r="C56" s="84">
        <v>5292</v>
      </c>
      <c r="D56" s="97" t="s">
        <v>174</v>
      </c>
      <c r="E56" s="112">
        <v>42814</v>
      </c>
      <c r="F56" s="94">
        <v>5434.3</v>
      </c>
      <c r="G56" s="96">
        <v>1E-4</v>
      </c>
      <c r="H56" s="94">
        <v>4.0000000000000003E-5</v>
      </c>
      <c r="I56" s="95">
        <v>2.6820947783893086E-5</v>
      </c>
      <c r="J56" s="95">
        <v>2.0843597024477312E-9</v>
      </c>
      <c r="K56" s="95">
        <f>H56/'סכום נכסי הקרן'!$C$42</f>
        <v>5.8495462924903842E-11</v>
      </c>
      <c r="L56" s="139"/>
      <c r="M56" s="139"/>
    </row>
    <row r="57" spans="2:13" s="133" customFormat="1">
      <c r="B57" s="87" t="s">
        <v>1971</v>
      </c>
      <c r="C57" s="84">
        <v>5329</v>
      </c>
      <c r="D57" s="97" t="s">
        <v>172</v>
      </c>
      <c r="E57" s="112">
        <v>43261</v>
      </c>
      <c r="F57" s="94">
        <v>8903.65</v>
      </c>
      <c r="G57" s="96">
        <v>99.665199999999999</v>
      </c>
      <c r="H57" s="94">
        <v>31.644119999999997</v>
      </c>
      <c r="I57" s="95">
        <v>9.730765027322404E-6</v>
      </c>
      <c r="J57" s="95">
        <v>1.6489432136855072E-3</v>
      </c>
      <c r="K57" s="95">
        <f>H57/'סכום נכסי הקרן'!$C$42</f>
        <v>4.6275936206280191E-5</v>
      </c>
      <c r="L57" s="139"/>
      <c r="M57" s="139"/>
    </row>
    <row r="58" spans="2:13" s="133" customFormat="1">
      <c r="B58" s="87" t="s">
        <v>1972</v>
      </c>
      <c r="C58" s="84">
        <v>5296</v>
      </c>
      <c r="D58" s="97" t="s">
        <v>172</v>
      </c>
      <c r="E58" s="112">
        <v>42912</v>
      </c>
      <c r="F58" s="94">
        <v>8884.32</v>
      </c>
      <c r="G58" s="96">
        <v>119.8865</v>
      </c>
      <c r="H58" s="94">
        <v>37.981819999999999</v>
      </c>
      <c r="I58" s="95">
        <v>9.984568908569713E-4</v>
      </c>
      <c r="J58" s="95">
        <v>1.9791943758405818E-3</v>
      </c>
      <c r="K58" s="95">
        <f>H58/'סכום נכסי הקרן'!$C$42</f>
        <v>5.5544103590759271E-5</v>
      </c>
      <c r="L58" s="139"/>
      <c r="M58" s="139"/>
    </row>
    <row r="59" spans="2:13" s="133" customFormat="1">
      <c r="B59" s="87" t="s">
        <v>1973</v>
      </c>
      <c r="C59" s="84">
        <v>5297</v>
      </c>
      <c r="D59" s="97" t="s">
        <v>172</v>
      </c>
      <c r="E59" s="112">
        <v>42916</v>
      </c>
      <c r="F59" s="94">
        <v>114717.17</v>
      </c>
      <c r="G59" s="96">
        <v>108.41200000000001</v>
      </c>
      <c r="H59" s="94">
        <v>443.49336999999997</v>
      </c>
      <c r="I59" s="95">
        <v>8.3185791469622653E-5</v>
      </c>
      <c r="J59" s="95">
        <v>2.3109992718268534E-2</v>
      </c>
      <c r="K59" s="95">
        <f>H59/'סכום נכסי הקרן'!$C$42</f>
        <v>6.4855874955689142E-4</v>
      </c>
      <c r="L59" s="139"/>
      <c r="M59" s="139"/>
    </row>
    <row r="60" spans="2:13" s="133" customFormat="1">
      <c r="B60" s="87" t="s">
        <v>1974</v>
      </c>
      <c r="C60" s="84">
        <v>6659</v>
      </c>
      <c r="D60" s="97" t="s">
        <v>172</v>
      </c>
      <c r="E60" s="112">
        <v>43570</v>
      </c>
      <c r="F60" s="94">
        <v>12197.05</v>
      </c>
      <c r="G60" s="96">
        <v>100</v>
      </c>
      <c r="H60" s="94">
        <v>43.494680000000002</v>
      </c>
      <c r="I60" s="95">
        <v>8.9153740719588806E-5</v>
      </c>
      <c r="J60" s="95">
        <v>2.266463956571482E-3</v>
      </c>
      <c r="K60" s="95">
        <f>H60/'סכום נכסי הקרן'!$C$42</f>
        <v>6.3606036034263911E-5</v>
      </c>
      <c r="L60" s="139"/>
      <c r="M60" s="139"/>
    </row>
    <row r="61" spans="2:13" s="133" customFormat="1">
      <c r="B61" s="87" t="s">
        <v>1975</v>
      </c>
      <c r="C61" s="84">
        <v>5293</v>
      </c>
      <c r="D61" s="97" t="s">
        <v>172</v>
      </c>
      <c r="E61" s="112">
        <v>42859</v>
      </c>
      <c r="F61" s="94">
        <v>5143.49</v>
      </c>
      <c r="G61" s="96">
        <v>108.7486</v>
      </c>
      <c r="H61" s="94">
        <v>19.94632</v>
      </c>
      <c r="I61" s="95">
        <v>5.950214936751321E-6</v>
      </c>
      <c r="J61" s="95">
        <v>1.0393826405031806E-3</v>
      </c>
      <c r="K61" s="95">
        <f>H61/'סכום נכסי הקרן'!$C$42</f>
        <v>2.9169230551206694E-5</v>
      </c>
      <c r="L61" s="139"/>
      <c r="M61" s="139"/>
    </row>
    <row r="62" spans="2:13" s="133" customFormat="1">
      <c r="B62" s="87" t="s">
        <v>1976</v>
      </c>
      <c r="C62" s="84">
        <v>5313</v>
      </c>
      <c r="D62" s="97" t="s">
        <v>172</v>
      </c>
      <c r="E62" s="112">
        <v>43098</v>
      </c>
      <c r="F62" s="94">
        <v>4330.1000000000004</v>
      </c>
      <c r="G62" s="96">
        <v>80.093800000000002</v>
      </c>
      <c r="H62" s="94">
        <v>12.367389999999999</v>
      </c>
      <c r="I62" s="95">
        <v>2.1566686677309581E-5</v>
      </c>
      <c r="J62" s="95">
        <v>6.4445223351137604E-4</v>
      </c>
      <c r="K62" s="95">
        <f>H62/'סכום נכסי הקרן'!$C$42</f>
        <v>1.8085905080570658E-5</v>
      </c>
      <c r="L62" s="139"/>
      <c r="M62" s="139"/>
    </row>
    <row r="63" spans="2:13" s="133" customFormat="1">
      <c r="B63" s="87" t="s">
        <v>1977</v>
      </c>
      <c r="C63" s="84">
        <v>5326</v>
      </c>
      <c r="D63" s="97" t="s">
        <v>175</v>
      </c>
      <c r="E63" s="112">
        <v>43234</v>
      </c>
      <c r="F63" s="94">
        <v>81857.570000000007</v>
      </c>
      <c r="G63" s="96">
        <v>99.990300000000005</v>
      </c>
      <c r="H63" s="94">
        <v>370.09128999999996</v>
      </c>
      <c r="I63" s="95">
        <v>2.5186923076923076E-4</v>
      </c>
      <c r="J63" s="95">
        <v>1.9285084277572421E-2</v>
      </c>
      <c r="K63" s="95">
        <f>H63/'סכום נכסי הקרן'!$C$42</f>
        <v>5.4121653332562072E-4</v>
      </c>
      <c r="L63" s="139"/>
      <c r="M63" s="139"/>
    </row>
    <row r="64" spans="2:13" s="133" customFormat="1">
      <c r="B64" s="87" t="s">
        <v>1978</v>
      </c>
      <c r="C64" s="84">
        <v>5336</v>
      </c>
      <c r="D64" s="97" t="s">
        <v>174</v>
      </c>
      <c r="E64" s="112">
        <v>43363</v>
      </c>
      <c r="F64" s="94">
        <v>8237.73</v>
      </c>
      <c r="G64" s="96">
        <v>93.779399999999995</v>
      </c>
      <c r="H64" s="94">
        <v>31.377040000000001</v>
      </c>
      <c r="I64" s="95">
        <v>4.9995504247213725E-5</v>
      </c>
      <c r="J64" s="95">
        <v>1.6350259439522638E-3</v>
      </c>
      <c r="K64" s="95">
        <f>H64/'סכום נכסי הקרן'!$C$42</f>
        <v>4.5885362000330616E-5</v>
      </c>
      <c r="L64" s="139"/>
      <c r="M64" s="139"/>
    </row>
    <row r="65" spans="2:13" s="133" customFormat="1">
      <c r="B65" s="87" t="s">
        <v>1979</v>
      </c>
      <c r="C65" s="84">
        <v>5308</v>
      </c>
      <c r="D65" s="97" t="s">
        <v>172</v>
      </c>
      <c r="E65" s="112">
        <v>43072</v>
      </c>
      <c r="F65" s="94">
        <v>6148.15</v>
      </c>
      <c r="G65" s="96">
        <v>104.72</v>
      </c>
      <c r="H65" s="94">
        <v>22.959119999999999</v>
      </c>
      <c r="I65" s="95">
        <v>2.2704590039954617E-5</v>
      </c>
      <c r="J65" s="95">
        <v>1.1963766132915437E-3</v>
      </c>
      <c r="K65" s="95">
        <f>H65/'סכום נכסי הקרן'!$C$42</f>
        <v>3.3575108818710447E-5</v>
      </c>
      <c r="L65" s="139"/>
      <c r="M65" s="139"/>
    </row>
    <row r="66" spans="2:13" s="133" customFormat="1">
      <c r="B66" s="87" t="s">
        <v>1980</v>
      </c>
      <c r="C66" s="84">
        <v>5309</v>
      </c>
      <c r="D66" s="97" t="s">
        <v>172</v>
      </c>
      <c r="E66" s="112">
        <v>43125</v>
      </c>
      <c r="F66" s="94">
        <v>117846.29</v>
      </c>
      <c r="G66" s="96">
        <v>94.937100000000001</v>
      </c>
      <c r="H66" s="94">
        <v>398.96353999999997</v>
      </c>
      <c r="I66" s="95">
        <v>3.5252163042750144E-4</v>
      </c>
      <c r="J66" s="95">
        <v>2.0789588138047332E-2</v>
      </c>
      <c r="K66" s="95">
        <f>H66/'סכום נכסי הקרן'!$C$42</f>
        <v>5.8343892406145965E-4</v>
      </c>
      <c r="L66" s="139"/>
      <c r="M66" s="139"/>
    </row>
    <row r="67" spans="2:13" s="133" customFormat="1">
      <c r="B67" s="87" t="s">
        <v>1981</v>
      </c>
      <c r="C67" s="84">
        <v>5321</v>
      </c>
      <c r="D67" s="97" t="s">
        <v>172</v>
      </c>
      <c r="E67" s="112">
        <v>43201</v>
      </c>
      <c r="F67" s="94">
        <v>34452.75</v>
      </c>
      <c r="G67" s="96">
        <v>100.2093</v>
      </c>
      <c r="H67" s="94">
        <v>123.11564999999999</v>
      </c>
      <c r="I67" s="95">
        <v>9.3317307692307683E-6</v>
      </c>
      <c r="J67" s="95">
        <v>6.415432490016474E-3</v>
      </c>
      <c r="K67" s="95">
        <f>H67/'סכום נכסי הקרן'!$C$42</f>
        <v>1.8004267350126089E-4</v>
      </c>
      <c r="L67" s="139"/>
      <c r="M67" s="139"/>
    </row>
    <row r="68" spans="2:13" s="133" customFormat="1">
      <c r="B68" s="87" t="s">
        <v>1982</v>
      </c>
      <c r="C68" s="84">
        <v>6653</v>
      </c>
      <c r="D68" s="97" t="s">
        <v>172</v>
      </c>
      <c r="E68" s="112">
        <v>43516</v>
      </c>
      <c r="F68" s="94">
        <v>724648.19</v>
      </c>
      <c r="G68" s="96">
        <v>97.6203</v>
      </c>
      <c r="H68" s="94">
        <v>2522.6017000000002</v>
      </c>
      <c r="I68" s="95">
        <v>8.1067176470588239E-5</v>
      </c>
      <c r="J68" s="95">
        <v>0.13145023322015351</v>
      </c>
      <c r="K68" s="95">
        <f>H68/'סכום נכסי הקרן'!$C$42</f>
        <v>3.6890188554162349E-3</v>
      </c>
      <c r="L68" s="139"/>
      <c r="M68" s="139"/>
    </row>
    <row r="69" spans="2:13" s="133" customFormat="1">
      <c r="B69" s="87" t="s">
        <v>1983</v>
      </c>
      <c r="C69" s="84">
        <v>7001</v>
      </c>
      <c r="D69" s="97" t="s">
        <v>174</v>
      </c>
      <c r="E69" s="112">
        <v>43612</v>
      </c>
      <c r="F69" s="94">
        <v>7235.33</v>
      </c>
      <c r="G69" s="96">
        <v>100</v>
      </c>
      <c r="H69" s="94">
        <v>29.38702</v>
      </c>
      <c r="I69" s="95">
        <v>1.9768666666666665E-4</v>
      </c>
      <c r="J69" s="95">
        <v>1.5313280065756378E-3</v>
      </c>
      <c r="K69" s="95">
        <f>H69/'סכום נכסי הקרן'!$C$42</f>
        <v>4.2975183472085189E-5</v>
      </c>
      <c r="L69" s="139"/>
      <c r="M69" s="139"/>
    </row>
    <row r="70" spans="2:13" s="133" customFormat="1">
      <c r="B70" s="87" t="s">
        <v>1984</v>
      </c>
      <c r="C70" s="84">
        <v>5303</v>
      </c>
      <c r="D70" s="97" t="s">
        <v>174</v>
      </c>
      <c r="E70" s="112">
        <v>43034</v>
      </c>
      <c r="F70" s="94">
        <v>140656.68</v>
      </c>
      <c r="G70" s="96">
        <v>103.7551</v>
      </c>
      <c r="H70" s="94">
        <v>592.74373000000003</v>
      </c>
      <c r="I70" s="95">
        <v>3.4230520231213872E-4</v>
      </c>
      <c r="J70" s="95">
        <v>3.0887278617263956E-2</v>
      </c>
      <c r="K70" s="95">
        <f>H70/'סכום נכסי הקרן'!$C$42</f>
        <v>8.6682047205460528E-4</v>
      </c>
      <c r="L70" s="139"/>
      <c r="M70" s="139"/>
    </row>
    <row r="71" spans="2:13" s="133" customFormat="1">
      <c r="B71" s="87" t="s">
        <v>1985</v>
      </c>
      <c r="C71" s="84">
        <v>6644</v>
      </c>
      <c r="D71" s="97" t="s">
        <v>172</v>
      </c>
      <c r="E71" s="112">
        <v>43444</v>
      </c>
      <c r="F71" s="94">
        <v>4088.37</v>
      </c>
      <c r="G71" s="96">
        <v>98.442099999999996</v>
      </c>
      <c r="H71" s="94">
        <v>14.35201</v>
      </c>
      <c r="I71" s="95">
        <v>2.8544117647058822E-5</v>
      </c>
      <c r="J71" s="95">
        <v>7.4786878232817149E-4</v>
      </c>
      <c r="K71" s="95">
        <f>H71/'סכום נכסי הקרן'!$C$42</f>
        <v>2.0988186721321225E-5</v>
      </c>
      <c r="L71" s="139"/>
      <c r="M71" s="139"/>
    </row>
    <row r="72" spans="2:13" s="133" customFormat="1">
      <c r="B72" s="87" t="s">
        <v>1986</v>
      </c>
      <c r="C72" s="84">
        <v>6885</v>
      </c>
      <c r="D72" s="97" t="s">
        <v>174</v>
      </c>
      <c r="E72" s="112">
        <v>43608</v>
      </c>
      <c r="F72" s="94">
        <v>8895.9</v>
      </c>
      <c r="G72" s="96">
        <v>100</v>
      </c>
      <c r="H72" s="94">
        <v>36.131589999999996</v>
      </c>
      <c r="I72" s="84">
        <v>2.9653000000000004E-4</v>
      </c>
      <c r="J72" s="95">
        <v>1.8827807545340851E-3</v>
      </c>
      <c r="K72" s="95">
        <f>H72/'סכום נכסי הקרן'!$C$42</f>
        <v>5.2838352081570642E-5</v>
      </c>
      <c r="L72" s="139"/>
      <c r="M72" s="139"/>
    </row>
    <row r="73" spans="2:13" s="133" customFormat="1">
      <c r="B73" s="87" t="s">
        <v>1987</v>
      </c>
      <c r="C73" s="84">
        <v>5317</v>
      </c>
      <c r="D73" s="97" t="s">
        <v>172</v>
      </c>
      <c r="E73" s="112">
        <v>43264</v>
      </c>
      <c r="F73" s="94">
        <v>25917.51</v>
      </c>
      <c r="G73" s="96">
        <v>80.656999999999996</v>
      </c>
      <c r="H73" s="94">
        <v>74.544669999999996</v>
      </c>
      <c r="I73" s="95">
        <v>1.7564360169536951E-4</v>
      </c>
      <c r="J73" s="95">
        <v>3.884447654506607E-3</v>
      </c>
      <c r="K73" s="95">
        <f>H73/'סכום נכסי הקרן'!$C$42</f>
        <v>1.0901312450585477E-4</v>
      </c>
      <c r="L73" s="139"/>
      <c r="M73" s="139"/>
    </row>
    <row r="74" spans="2:13" s="133" customFormat="1">
      <c r="B74" s="87" t="s">
        <v>1988</v>
      </c>
      <c r="C74" s="84">
        <v>5340</v>
      </c>
      <c r="D74" s="97" t="s">
        <v>175</v>
      </c>
      <c r="E74" s="112">
        <v>43375</v>
      </c>
      <c r="F74" s="94">
        <v>7497.12</v>
      </c>
      <c r="G74" s="96">
        <v>123.6122</v>
      </c>
      <c r="H74" s="94">
        <v>41.903300000000002</v>
      </c>
      <c r="I74" s="95">
        <v>3.3750260869565221E-5</v>
      </c>
      <c r="J74" s="95">
        <v>2.18353874798945E-3</v>
      </c>
      <c r="K74" s="95">
        <f>H74/'סכום נכסי הקרן'!$C$42</f>
        <v>6.1278823289528069E-5</v>
      </c>
      <c r="L74" s="139"/>
      <c r="M74" s="139"/>
    </row>
    <row r="75" spans="2:13" s="133" customFormat="1">
      <c r="B75" s="87" t="s">
        <v>1989</v>
      </c>
      <c r="C75" s="84">
        <v>5280</v>
      </c>
      <c r="D75" s="97" t="s">
        <v>175</v>
      </c>
      <c r="E75" s="112">
        <v>42604</v>
      </c>
      <c r="F75" s="94">
        <v>4483.7700000000004</v>
      </c>
      <c r="G75" s="96">
        <v>80.120599999999996</v>
      </c>
      <c r="H75" s="94">
        <v>16.243490000000001</v>
      </c>
      <c r="I75" s="95">
        <v>1.183052770448549E-4</v>
      </c>
      <c r="J75" s="95">
        <v>8.4643189957781743E-4</v>
      </c>
      <c r="K75" s="95">
        <f>H75/'סכום נכסי הקרן'!$C$42</f>
        <v>2.3754261676651156E-5</v>
      </c>
      <c r="L75" s="139"/>
      <c r="M75" s="139"/>
    </row>
    <row r="76" spans="2:13" s="133" customFormat="1">
      <c r="B76" s="87" t="s">
        <v>1990</v>
      </c>
      <c r="C76" s="84">
        <v>5318</v>
      </c>
      <c r="D76" s="97" t="s">
        <v>174</v>
      </c>
      <c r="E76" s="112">
        <v>43165</v>
      </c>
      <c r="F76" s="94">
        <v>4575.88</v>
      </c>
      <c r="G76" s="96">
        <v>120.4984</v>
      </c>
      <c r="H76" s="94">
        <v>22.395099999999999</v>
      </c>
      <c r="I76" s="95">
        <v>3.7202276422764223E-5</v>
      </c>
      <c r="J76" s="95">
        <v>1.1669860993071795E-3</v>
      </c>
      <c r="K76" s="95">
        <f>H76/'סכום נכסי הקרן'!$C$42</f>
        <v>3.2750293543737843E-5</v>
      </c>
      <c r="L76" s="139"/>
      <c r="M76" s="139"/>
    </row>
    <row r="77" spans="2:13" s="133" customFormat="1">
      <c r="B77" s="87" t="s">
        <v>1991</v>
      </c>
      <c r="C77" s="84">
        <v>5319</v>
      </c>
      <c r="D77" s="97" t="s">
        <v>172</v>
      </c>
      <c r="E77" s="112">
        <v>43165</v>
      </c>
      <c r="F77" s="94">
        <v>6090.85</v>
      </c>
      <c r="G77" s="96">
        <v>127.2805</v>
      </c>
      <c r="H77" s="94">
        <v>27.64527</v>
      </c>
      <c r="I77" s="95">
        <v>1.5597652901708396E-4</v>
      </c>
      <c r="J77" s="95">
        <v>1.4405671687821794E-3</v>
      </c>
      <c r="K77" s="95">
        <f>H77/'סכום נכסי הקרן'!$C$42</f>
        <v>4.0428071658348905E-5</v>
      </c>
      <c r="L77" s="139"/>
      <c r="M77" s="139"/>
    </row>
    <row r="78" spans="2:13" s="133" customFormat="1">
      <c r="B78" s="87" t="s">
        <v>1992</v>
      </c>
      <c r="C78" s="84">
        <v>5324</v>
      </c>
      <c r="D78" s="97" t="s">
        <v>174</v>
      </c>
      <c r="E78" s="112">
        <v>43192</v>
      </c>
      <c r="F78" s="94">
        <v>6033.26</v>
      </c>
      <c r="G78" s="96">
        <v>112.0993</v>
      </c>
      <c r="H78" s="94">
        <v>27.469570000000001</v>
      </c>
      <c r="I78" s="95">
        <v>6.6927619047619052E-5</v>
      </c>
      <c r="J78" s="95">
        <v>1.4314116187891779E-3</v>
      </c>
      <c r="K78" s="95">
        <f>H78/'סכום נכסי הקרן'!$C$42</f>
        <v>4.0171130337451266E-5</v>
      </c>
      <c r="L78" s="139"/>
      <c r="M78" s="139"/>
    </row>
    <row r="79" spans="2:13" s="133" customFormat="1">
      <c r="B79" s="87" t="s">
        <v>1993</v>
      </c>
      <c r="C79" s="84">
        <v>5325</v>
      </c>
      <c r="D79" s="97" t="s">
        <v>172</v>
      </c>
      <c r="E79" s="112">
        <v>43201</v>
      </c>
      <c r="F79" s="94">
        <v>11754.56</v>
      </c>
      <c r="G79" s="96">
        <v>129.27590000000001</v>
      </c>
      <c r="H79" s="94">
        <v>54.188300000000005</v>
      </c>
      <c r="I79" s="95">
        <v>6.9180373327014229E-6</v>
      </c>
      <c r="J79" s="95">
        <v>2.8236977216037095E-3</v>
      </c>
      <c r="K79" s="95">
        <f>H79/'סכום נכסי הקרן'!$C$42</f>
        <v>7.9244242340339164E-5</v>
      </c>
      <c r="L79" s="139"/>
      <c r="M79" s="139"/>
    </row>
    <row r="80" spans="2:13" s="133" customFormat="1">
      <c r="B80" s="87" t="s">
        <v>1994</v>
      </c>
      <c r="C80" s="84">
        <v>5330</v>
      </c>
      <c r="D80" s="97" t="s">
        <v>172</v>
      </c>
      <c r="E80" s="112">
        <v>43272</v>
      </c>
      <c r="F80" s="94">
        <v>11841.96</v>
      </c>
      <c r="G80" s="96">
        <v>90.292000000000002</v>
      </c>
      <c r="H80" s="94">
        <v>38.128889999999998</v>
      </c>
      <c r="I80" s="95">
        <v>6.2413800313643488E-6</v>
      </c>
      <c r="J80" s="95">
        <v>1.9868580453765564E-3</v>
      </c>
      <c r="K80" s="95">
        <f>H80/'סכום נכסי הקרן'!$C$42</f>
        <v>5.5759176784068408E-5</v>
      </c>
      <c r="L80" s="139"/>
      <c r="M80" s="139"/>
    </row>
    <row r="81" spans="2:13" s="133" customFormat="1">
      <c r="B81" s="87" t="s">
        <v>1995</v>
      </c>
      <c r="C81" s="84">
        <v>5298</v>
      </c>
      <c r="D81" s="97" t="s">
        <v>172</v>
      </c>
      <c r="E81" s="112">
        <v>43188</v>
      </c>
      <c r="F81" s="94">
        <v>18.670000000000002</v>
      </c>
      <c r="G81" s="96">
        <v>100</v>
      </c>
      <c r="H81" s="94">
        <v>6.658E-2</v>
      </c>
      <c r="I81" s="95">
        <v>3.9477034414786848E-4</v>
      </c>
      <c r="J81" s="95">
        <v>3.4694167247242482E-6</v>
      </c>
      <c r="K81" s="95">
        <f>H81/'סכום נכסי הקרן'!$C$42</f>
        <v>9.7365698038502428E-8</v>
      </c>
      <c r="L81" s="139"/>
      <c r="M81" s="139"/>
    </row>
    <row r="82" spans="2:13" s="133" customFormat="1">
      <c r="B82" s="87" t="s">
        <v>1996</v>
      </c>
      <c r="C82" s="84">
        <v>6651</v>
      </c>
      <c r="D82" s="97" t="s">
        <v>174</v>
      </c>
      <c r="E82" s="112">
        <v>43503</v>
      </c>
      <c r="F82" s="94">
        <v>48000</v>
      </c>
      <c r="G82" s="96">
        <v>100.2062</v>
      </c>
      <c r="H82" s="94">
        <v>195.35882000000001</v>
      </c>
      <c r="I82" s="95">
        <v>1.4634146341463415E-3</v>
      </c>
      <c r="J82" s="95">
        <v>1.0179951298143496E-2</v>
      </c>
      <c r="K82" s="95">
        <f>H82/'סכום נכסי הקרן'!$C$42</f>
        <v>2.8569011530907404E-4</v>
      </c>
      <c r="L82" s="139"/>
      <c r="M82" s="139"/>
    </row>
    <row r="83" spans="2:13" s="133" customFormat="1">
      <c r="B83" s="87" t="s">
        <v>1997</v>
      </c>
      <c r="C83" s="84">
        <v>5316</v>
      </c>
      <c r="D83" s="97" t="s">
        <v>172</v>
      </c>
      <c r="E83" s="112">
        <v>43175</v>
      </c>
      <c r="F83" s="94">
        <v>370125.38</v>
      </c>
      <c r="G83" s="96">
        <v>99.508899999999997</v>
      </c>
      <c r="H83" s="94">
        <v>1313.38526</v>
      </c>
      <c r="I83" s="95">
        <v>6.5053148148148143E-5</v>
      </c>
      <c r="J83" s="95">
        <v>6.8439182743320892E-2</v>
      </c>
      <c r="K83" s="95">
        <f>H83/'סכום נכסי הקרן'!$C$42</f>
        <v>1.9206769695611296E-3</v>
      </c>
      <c r="L83" s="139"/>
      <c r="M83" s="139"/>
    </row>
    <row r="84" spans="2:13" s="133" customFormat="1">
      <c r="B84" s="87" t="s">
        <v>1998</v>
      </c>
      <c r="C84" s="84">
        <v>5311</v>
      </c>
      <c r="D84" s="97" t="s">
        <v>172</v>
      </c>
      <c r="E84" s="112">
        <v>43089</v>
      </c>
      <c r="F84" s="94">
        <v>12290.03</v>
      </c>
      <c r="G84" s="96">
        <v>97.513300000000001</v>
      </c>
      <c r="H84" s="94">
        <v>42.736449999999998</v>
      </c>
      <c r="I84" s="95">
        <v>2.2492483516483519E-5</v>
      </c>
      <c r="J84" s="95">
        <v>2.2269533551418082E-3</v>
      </c>
      <c r="K84" s="95">
        <f>H84/'סכום נכסי הקרן'!$C$42</f>
        <v>6.2497210662925155E-5</v>
      </c>
      <c r="L84" s="139"/>
      <c r="M84" s="139"/>
    </row>
    <row r="85" spans="2:13" s="133" customFormat="1">
      <c r="B85" s="87" t="s">
        <v>1999</v>
      </c>
      <c r="C85" s="84">
        <v>5331</v>
      </c>
      <c r="D85" s="97" t="s">
        <v>172</v>
      </c>
      <c r="E85" s="112">
        <v>43455</v>
      </c>
      <c r="F85" s="94">
        <v>54495.82</v>
      </c>
      <c r="G85" s="96">
        <v>94.285700000000006</v>
      </c>
      <c r="H85" s="94">
        <v>183.22735999999998</v>
      </c>
      <c r="I85" s="95">
        <v>4.1490157142857136E-4</v>
      </c>
      <c r="J85" s="95">
        <v>9.5477931392470797E-3</v>
      </c>
      <c r="K85" s="95">
        <f>H85/'סכום נכסי הקרן'!$C$42</f>
        <v>2.6794923109270017E-4</v>
      </c>
      <c r="L85" s="139"/>
      <c r="M85" s="139"/>
    </row>
    <row r="86" spans="2:13" s="133" customFormat="1">
      <c r="B86" s="87" t="s">
        <v>2000</v>
      </c>
      <c r="C86" s="84">
        <v>5320</v>
      </c>
      <c r="D86" s="97" t="s">
        <v>172</v>
      </c>
      <c r="E86" s="112">
        <v>43448</v>
      </c>
      <c r="F86" s="94">
        <v>1338.11</v>
      </c>
      <c r="G86" s="96">
        <v>62.466099999999997</v>
      </c>
      <c r="H86" s="94">
        <v>2.9807100000000002</v>
      </c>
      <c r="I86" s="95">
        <v>1.053861610172217E-4</v>
      </c>
      <c r="J86" s="95">
        <v>1.5532179521707441E-4</v>
      </c>
      <c r="K86" s="95">
        <f>H86/'סכום נכסי הקרן'!$C$42</f>
        <v>4.3589502823722532E-6</v>
      </c>
      <c r="L86" s="139"/>
      <c r="M86" s="139"/>
    </row>
    <row r="87" spans="2:13" s="133" customFormat="1">
      <c r="B87" s="87" t="s">
        <v>2001</v>
      </c>
      <c r="C87" s="84">
        <v>5287</v>
      </c>
      <c r="D87" s="97" t="s">
        <v>174</v>
      </c>
      <c r="E87" s="112">
        <v>42809</v>
      </c>
      <c r="F87" s="94">
        <v>187668.03</v>
      </c>
      <c r="G87" s="96">
        <v>98.524500000000003</v>
      </c>
      <c r="H87" s="94">
        <v>750.98569999999995</v>
      </c>
      <c r="I87" s="95">
        <v>1.2241987657247663E-4</v>
      </c>
      <c r="J87" s="95">
        <v>3.913310825486252E-2</v>
      </c>
      <c r="K87" s="95">
        <f>H87/'סכום נכסי הקרן'!$C$42</f>
        <v>1.0982314042870737E-3</v>
      </c>
      <c r="L87" s="139"/>
      <c r="M87" s="139"/>
    </row>
    <row r="88" spans="2:13" s="133" customFormat="1">
      <c r="B88" s="87" t="s">
        <v>1952</v>
      </c>
      <c r="C88" s="84">
        <v>5335</v>
      </c>
      <c r="D88" s="97" t="s">
        <v>172</v>
      </c>
      <c r="E88" s="112">
        <v>43355</v>
      </c>
      <c r="F88" s="94">
        <v>76242.19</v>
      </c>
      <c r="G88" s="96">
        <v>98.352099999999993</v>
      </c>
      <c r="H88" s="94">
        <v>267.39931999999999</v>
      </c>
      <c r="I88" s="95">
        <v>2.1513370255074444E-4</v>
      </c>
      <c r="J88" s="95">
        <v>1.3933909176748138E-2</v>
      </c>
      <c r="K88" s="95">
        <f>H88/'סכום נכסי הקרן'!$C$42</f>
        <v>3.9104117523011239E-4</v>
      </c>
      <c r="L88" s="139"/>
      <c r="M88" s="139"/>
    </row>
    <row r="89" spans="2:13" s="133" customFormat="1">
      <c r="B89" s="87" t="s">
        <v>2002</v>
      </c>
      <c r="C89" s="84">
        <v>5306</v>
      </c>
      <c r="D89" s="97" t="s">
        <v>174</v>
      </c>
      <c r="E89" s="112">
        <v>43068</v>
      </c>
      <c r="F89" s="94">
        <v>3467.89</v>
      </c>
      <c r="G89" s="96">
        <v>69.165899999999993</v>
      </c>
      <c r="H89" s="94">
        <v>9.7421100000000003</v>
      </c>
      <c r="I89" s="95">
        <v>1.4306878277422843E-5</v>
      </c>
      <c r="J89" s="95">
        <v>5.0765153752032656E-4</v>
      </c>
      <c r="K89" s="95">
        <f>H89/'סכום נכסי הקרן'!$C$42</f>
        <v>1.4246730857883372E-5</v>
      </c>
      <c r="L89" s="139"/>
      <c r="M89" s="139"/>
    </row>
    <row r="90" spans="2:13" s="133" customFormat="1">
      <c r="B90" s="87" t="s">
        <v>2003</v>
      </c>
      <c r="C90" s="84">
        <v>5304</v>
      </c>
      <c r="D90" s="97" t="s">
        <v>174</v>
      </c>
      <c r="E90" s="112">
        <v>43080</v>
      </c>
      <c r="F90" s="94">
        <v>121414.09</v>
      </c>
      <c r="G90" s="96">
        <v>105.51130000000001</v>
      </c>
      <c r="H90" s="94">
        <v>520.31362999999999</v>
      </c>
      <c r="I90" s="95">
        <v>5.9218799999999996E-5</v>
      </c>
      <c r="J90" s="95">
        <v>2.7113019075157469E-2</v>
      </c>
      <c r="K90" s="95">
        <f>H90/'סכום נכסי הקרן'!$C$42</f>
        <v>7.6089966632467826E-4</v>
      </c>
      <c r="L90" s="139"/>
      <c r="M90" s="139"/>
    </row>
    <row r="91" spans="2:13" s="133" customFormat="1">
      <c r="B91" s="87" t="s">
        <v>2004</v>
      </c>
      <c r="C91" s="84">
        <v>5284</v>
      </c>
      <c r="D91" s="97" t="s">
        <v>174</v>
      </c>
      <c r="E91" s="112">
        <v>42662</v>
      </c>
      <c r="F91" s="94">
        <v>121273.4</v>
      </c>
      <c r="G91" s="96">
        <v>89.374399999999994</v>
      </c>
      <c r="H91" s="94">
        <v>440.22615000000002</v>
      </c>
      <c r="I91" s="95">
        <v>1.9910528333333334E-4</v>
      </c>
      <c r="J91" s="95">
        <v>2.2939741175592755E-2</v>
      </c>
      <c r="K91" s="95">
        <f>H91/'סכום נכסי הקרן'!$C$42</f>
        <v>6.4378081089745383E-4</v>
      </c>
      <c r="L91" s="139"/>
      <c r="M91" s="139"/>
    </row>
    <row r="92" spans="2:13" s="133" customFormat="1">
      <c r="B92" s="87" t="s">
        <v>2005</v>
      </c>
      <c r="C92" s="84">
        <v>6646</v>
      </c>
      <c r="D92" s="97" t="s">
        <v>174</v>
      </c>
      <c r="E92" s="112">
        <v>43460</v>
      </c>
      <c r="F92" s="94">
        <v>146842.07</v>
      </c>
      <c r="G92" s="96">
        <v>98.691699999999997</v>
      </c>
      <c r="H92" s="94">
        <v>588.61085000000003</v>
      </c>
      <c r="I92" s="95">
        <v>2.0000000000000001E-4</v>
      </c>
      <c r="J92" s="95">
        <v>3.0671918404087652E-2</v>
      </c>
      <c r="K92" s="95">
        <f>H92/'סכום נכסי הקרן'!$C$42</f>
        <v>8.6077660383427831E-4</v>
      </c>
      <c r="L92" s="139"/>
      <c r="M92" s="139"/>
    </row>
    <row r="93" spans="2:13" s="133" customFormat="1">
      <c r="B93" s="87" t="s">
        <v>2006</v>
      </c>
      <c r="C93" s="84">
        <v>5276</v>
      </c>
      <c r="D93" s="97" t="s">
        <v>172</v>
      </c>
      <c r="E93" s="112">
        <v>42521</v>
      </c>
      <c r="F93" s="94">
        <v>162714.01999999999</v>
      </c>
      <c r="G93" s="96">
        <v>119.5074</v>
      </c>
      <c r="H93" s="94">
        <v>693.42756999999995</v>
      </c>
      <c r="I93" s="95">
        <v>2.2666666666666668E-5</v>
      </c>
      <c r="J93" s="95">
        <v>3.6133812086856322E-2</v>
      </c>
      <c r="K93" s="95">
        <f>H93/'סכום נכסי הקרן'!$C$42</f>
        <v>1.0140591678010288E-3</v>
      </c>
      <c r="L93" s="139"/>
      <c r="M93" s="139"/>
    </row>
    <row r="94" spans="2:13" s="133" customFormat="1">
      <c r="B94" s="87" t="s">
        <v>2007</v>
      </c>
      <c r="C94" s="84">
        <v>6647</v>
      </c>
      <c r="D94" s="97" t="s">
        <v>172</v>
      </c>
      <c r="E94" s="112">
        <v>43510</v>
      </c>
      <c r="F94" s="94">
        <v>122770.19</v>
      </c>
      <c r="G94" s="96">
        <v>98.237799999999993</v>
      </c>
      <c r="H94" s="94">
        <v>430.08359999999999</v>
      </c>
      <c r="I94" s="95">
        <v>3.1398878347147782E-5</v>
      </c>
      <c r="J94" s="95">
        <v>2.2411223113091221E-2</v>
      </c>
      <c r="K94" s="95">
        <f>H94/'סכום נכסי הקרן'!$C$42</f>
        <v>6.2894848196022926E-4</v>
      </c>
      <c r="L94" s="139"/>
      <c r="M94" s="139"/>
    </row>
    <row r="95" spans="2:13" s="133" customFormat="1">
      <c r="B95" s="87" t="s">
        <v>2008</v>
      </c>
      <c r="C95" s="84">
        <v>6642</v>
      </c>
      <c r="D95" s="97" t="s">
        <v>172</v>
      </c>
      <c r="E95" s="112">
        <v>43465</v>
      </c>
      <c r="F95" s="94">
        <v>9362.3799999999992</v>
      </c>
      <c r="G95" s="96">
        <v>96.101799999999997</v>
      </c>
      <c r="H95" s="94">
        <v>32.084769999999999</v>
      </c>
      <c r="I95" s="95">
        <v>1.6714166666666667E-5</v>
      </c>
      <c r="J95" s="95">
        <v>1.671905041257597E-3</v>
      </c>
      <c r="K95" s="95">
        <f>H95/'סכום נכסי הקרן'!$C$42</f>
        <v>4.6920336849726665E-5</v>
      </c>
      <c r="L95" s="139"/>
      <c r="M95" s="139"/>
    </row>
    <row r="96" spans="2:13" s="133" customFormat="1">
      <c r="B96" s="87" t="s">
        <v>2009</v>
      </c>
      <c r="C96" s="84">
        <v>5337</v>
      </c>
      <c r="D96" s="97" t="s">
        <v>172</v>
      </c>
      <c r="E96" s="112">
        <v>43490</v>
      </c>
      <c r="F96" s="94">
        <v>60025.33</v>
      </c>
      <c r="G96" s="96">
        <v>93.751000000000005</v>
      </c>
      <c r="H96" s="94">
        <v>200.67429999999999</v>
      </c>
      <c r="I96" s="95">
        <v>4.8739806666666666E-5</v>
      </c>
      <c r="J96" s="95">
        <v>1.0456935605922667E-2</v>
      </c>
      <c r="K96" s="95">
        <f>H96/'סכום נכסי הקרן'!$C$42</f>
        <v>2.934634018907757E-4</v>
      </c>
      <c r="L96" s="139"/>
      <c r="M96" s="139"/>
    </row>
    <row r="97" spans="2:13" s="133" customFormat="1">
      <c r="B97" s="87" t="s">
        <v>2010</v>
      </c>
      <c r="C97" s="84">
        <v>5312</v>
      </c>
      <c r="D97" s="97" t="s">
        <v>172</v>
      </c>
      <c r="E97" s="112">
        <v>43095</v>
      </c>
      <c r="F97" s="94">
        <v>4264.2</v>
      </c>
      <c r="G97" s="96">
        <v>90.156199999999998</v>
      </c>
      <c r="H97" s="94">
        <v>13.70927</v>
      </c>
      <c r="I97" s="95">
        <v>1.6274920279912445E-4</v>
      </c>
      <c r="J97" s="95">
        <v>7.1437624844939015E-4</v>
      </c>
      <c r="K97" s="95">
        <f>H97/'סכום נכסי הקרן'!$C$42</f>
        <v>2.0048252375312409E-5</v>
      </c>
      <c r="L97" s="139"/>
      <c r="M97" s="139"/>
    </row>
    <row r="98" spans="2:13" s="133" customFormat="1">
      <c r="B98" s="87" t="s">
        <v>2011</v>
      </c>
      <c r="C98" s="84">
        <v>7005</v>
      </c>
      <c r="D98" s="97" t="s">
        <v>172</v>
      </c>
      <c r="E98" s="112">
        <v>43636</v>
      </c>
      <c r="F98" s="94">
        <v>7775.66</v>
      </c>
      <c r="G98" s="96">
        <v>100</v>
      </c>
      <c r="H98" s="94">
        <v>27.728000000000002</v>
      </c>
      <c r="I98" s="95">
        <v>5.2273331764705883E-5</v>
      </c>
      <c r="J98" s="95">
        <v>1.4448781457367672E-3</v>
      </c>
      <c r="K98" s="95">
        <f>H98/'סכום נכסי הקרן'!$C$42</f>
        <v>4.0549054899543341E-5</v>
      </c>
      <c r="L98" s="139"/>
      <c r="M98" s="139"/>
    </row>
    <row r="99" spans="2:13" s="133" customFormat="1">
      <c r="B99" s="87" t="s">
        <v>2012</v>
      </c>
      <c r="C99" s="84">
        <v>5286</v>
      </c>
      <c r="D99" s="97" t="s">
        <v>172</v>
      </c>
      <c r="E99" s="112">
        <v>42727</v>
      </c>
      <c r="F99" s="94">
        <v>116611.27</v>
      </c>
      <c r="G99" s="96">
        <v>112.4875</v>
      </c>
      <c r="H99" s="94">
        <v>467.76327000000003</v>
      </c>
      <c r="I99" s="95">
        <v>6.9066082821712466E-5</v>
      </c>
      <c r="J99" s="95">
        <v>2.4374672756829443E-2</v>
      </c>
      <c r="K99" s="95">
        <f>H99/'סכום נכסי הקרן'!$C$42</f>
        <v>6.8405072544791958E-4</v>
      </c>
      <c r="L99" s="139"/>
      <c r="M99" s="139"/>
    </row>
    <row r="100" spans="2:13" s="133" customFormat="1">
      <c r="B100" s="87" t="s">
        <v>2013</v>
      </c>
      <c r="C100" s="84">
        <v>5338</v>
      </c>
      <c r="D100" s="97" t="s">
        <v>172</v>
      </c>
      <c r="E100" s="112">
        <v>43375</v>
      </c>
      <c r="F100" s="94">
        <v>2694.97</v>
      </c>
      <c r="G100" s="96">
        <v>98.747</v>
      </c>
      <c r="H100" s="94">
        <v>9.4898700000000016</v>
      </c>
      <c r="I100" s="95">
        <v>1.9493485714285715E-5</v>
      </c>
      <c r="J100" s="95">
        <v>4.9450756523669126E-4</v>
      </c>
      <c r="K100" s="95">
        <f>H100/'סכום נכסי הקרן'!$C$42</f>
        <v>1.387785846867893E-5</v>
      </c>
      <c r="L100" s="139"/>
      <c r="M100" s="139"/>
    </row>
    <row r="101" spans="2:13" s="133" customFormat="1">
      <c r="B101" s="87" t="s">
        <v>2014</v>
      </c>
      <c r="C101" s="84">
        <v>6641</v>
      </c>
      <c r="D101" s="97" t="s">
        <v>172</v>
      </c>
      <c r="E101" s="112">
        <v>43461</v>
      </c>
      <c r="F101" s="94">
        <v>629.01</v>
      </c>
      <c r="G101" s="96">
        <v>46.404499999999999</v>
      </c>
      <c r="H101" s="94">
        <v>1.04088</v>
      </c>
      <c r="I101" s="95">
        <v>1.9605517241379308E-5</v>
      </c>
      <c r="J101" s="95">
        <v>5.4239208177094853E-5</v>
      </c>
      <c r="K101" s="95">
        <f>H101/'סכום נכסי הקרן'!$C$42</f>
        <v>1.5221689362318475E-6</v>
      </c>
      <c r="L101" s="139"/>
      <c r="M101" s="139"/>
    </row>
    <row r="102" spans="2:13" s="133" customFormat="1">
      <c r="B102" s="87" t="s">
        <v>2015</v>
      </c>
      <c r="C102" s="84">
        <v>6658</v>
      </c>
      <c r="D102" s="97" t="s">
        <v>172</v>
      </c>
      <c r="E102" s="112">
        <v>43633</v>
      </c>
      <c r="F102" s="94">
        <v>24482.31</v>
      </c>
      <c r="G102" s="96">
        <v>100</v>
      </c>
      <c r="H102" s="94">
        <v>87.303920000000005</v>
      </c>
      <c r="I102" s="95">
        <v>3.9171680000000002E-4</v>
      </c>
      <c r="J102" s="95">
        <v>4.5493193178430128E-3</v>
      </c>
      <c r="K102" s="95">
        <f>H102/'סכום נכסי הקרן'!$C$42</f>
        <v>1.2767208038896925E-4</v>
      </c>
      <c r="L102" s="139"/>
      <c r="M102" s="139"/>
    </row>
    <row r="103" spans="2:13" s="133" customFormat="1">
      <c r="B103" s="135"/>
      <c r="L103" s="139"/>
      <c r="M103" s="139"/>
    </row>
    <row r="104" spans="2:13" s="133" customFormat="1">
      <c r="B104" s="135"/>
      <c r="L104" s="139"/>
      <c r="M104" s="139"/>
    </row>
    <row r="105" spans="2:13" s="133" customFormat="1">
      <c r="B105" s="135"/>
      <c r="L105" s="139"/>
      <c r="M105" s="139"/>
    </row>
    <row r="106" spans="2:13">
      <c r="B106" s="99" t="s">
        <v>121</v>
      </c>
      <c r="C106" s="1"/>
    </row>
    <row r="107" spans="2:13">
      <c r="B107" s="99" t="s">
        <v>246</v>
      </c>
      <c r="C107" s="1"/>
    </row>
    <row r="108" spans="2:13">
      <c r="B108" s="99" t="s">
        <v>254</v>
      </c>
      <c r="C108" s="1"/>
    </row>
    <row r="109" spans="2:13">
      <c r="C109" s="1"/>
    </row>
    <row r="110" spans="2:13">
      <c r="C110" s="1"/>
    </row>
    <row r="111" spans="2:13">
      <c r="C111" s="1"/>
    </row>
    <row r="112" spans="2:13">
      <c r="C112" s="1"/>
    </row>
    <row r="113" spans="3:3">
      <c r="C113" s="1"/>
    </row>
    <row r="114" spans="3:3">
      <c r="C114" s="1"/>
    </row>
    <row r="115" spans="3:3">
      <c r="C115" s="1"/>
    </row>
    <row r="116" spans="3:3">
      <c r="C116" s="1"/>
    </row>
    <row r="117" spans="3:3">
      <c r="C117" s="1"/>
    </row>
    <row r="118" spans="3:3">
      <c r="C118" s="1"/>
    </row>
    <row r="119" spans="3:3">
      <c r="C119" s="1"/>
    </row>
    <row r="120" spans="3:3">
      <c r="C120" s="1"/>
    </row>
    <row r="121" spans="3:3">
      <c r="C121" s="1"/>
    </row>
    <row r="122" spans="3:3">
      <c r="C122" s="1"/>
    </row>
    <row r="123" spans="3:3">
      <c r="C123" s="1"/>
    </row>
    <row r="124" spans="3:3">
      <c r="C124" s="1"/>
    </row>
    <row r="125" spans="3:3">
      <c r="C125" s="1"/>
    </row>
    <row r="126" spans="3:3">
      <c r="C126" s="1"/>
    </row>
    <row r="127" spans="3:3">
      <c r="C127" s="1"/>
    </row>
    <row r="128" spans="3:3">
      <c r="C128" s="1"/>
    </row>
    <row r="129" spans="3:3">
      <c r="C129" s="1"/>
    </row>
    <row r="130" spans="3:3">
      <c r="C130" s="1"/>
    </row>
    <row r="131" spans="3:3">
      <c r="C131" s="1"/>
    </row>
    <row r="132" spans="3:3">
      <c r="C132" s="1"/>
    </row>
    <row r="133" spans="3:3">
      <c r="C133" s="1"/>
    </row>
    <row r="134" spans="3:3">
      <c r="C134" s="1"/>
    </row>
    <row r="135" spans="3:3">
      <c r="C135" s="1"/>
    </row>
    <row r="136" spans="3:3">
      <c r="C136" s="1"/>
    </row>
    <row r="137" spans="3:3">
      <c r="C137" s="1"/>
    </row>
    <row r="138" spans="3:3">
      <c r="C138" s="1"/>
    </row>
    <row r="139" spans="3:3">
      <c r="C139" s="1"/>
    </row>
    <row r="140" spans="3:3">
      <c r="C140" s="1"/>
    </row>
    <row r="141" spans="3:3">
      <c r="C141" s="1"/>
    </row>
    <row r="142" spans="3:3">
      <c r="C142" s="1"/>
    </row>
    <row r="143" spans="3:3">
      <c r="C143" s="1"/>
    </row>
    <row r="144" spans="3:3">
      <c r="C144" s="1"/>
    </row>
    <row r="145" spans="3:3">
      <c r="C145" s="1"/>
    </row>
    <row r="146" spans="3:3">
      <c r="C146" s="1"/>
    </row>
    <row r="147" spans="3:3">
      <c r="C147" s="1"/>
    </row>
    <row r="148" spans="3:3">
      <c r="C148" s="1"/>
    </row>
    <row r="149" spans="3:3">
      <c r="C149" s="1"/>
    </row>
    <row r="150" spans="3:3">
      <c r="C150" s="1"/>
    </row>
    <row r="151" spans="3:3">
      <c r="C151" s="1"/>
    </row>
    <row r="152" spans="3:3">
      <c r="C152" s="1"/>
    </row>
    <row r="153" spans="3:3">
      <c r="C153" s="1"/>
    </row>
    <row r="154" spans="3:3">
      <c r="C154" s="1"/>
    </row>
    <row r="155" spans="3:3">
      <c r="C155" s="1"/>
    </row>
    <row r="156" spans="3:3">
      <c r="C156" s="1"/>
    </row>
    <row r="157" spans="3:3">
      <c r="C157" s="1"/>
    </row>
    <row r="158" spans="3:3">
      <c r="C158" s="1"/>
    </row>
    <row r="159" spans="3:3">
      <c r="C159" s="1"/>
    </row>
    <row r="160" spans="3:3">
      <c r="C160" s="1"/>
    </row>
    <row r="161" spans="3:3">
      <c r="C161" s="1"/>
    </row>
    <row r="162" spans="3:3">
      <c r="C162" s="1"/>
    </row>
    <row r="163" spans="3:3">
      <c r="C163" s="1"/>
    </row>
    <row r="164" spans="3:3">
      <c r="C164" s="1"/>
    </row>
    <row r="165" spans="3:3">
      <c r="C165" s="1"/>
    </row>
    <row r="166" spans="3:3">
      <c r="C166" s="1"/>
    </row>
    <row r="167" spans="3:3">
      <c r="C167" s="1"/>
    </row>
    <row r="168" spans="3:3">
      <c r="C168" s="1"/>
    </row>
    <row r="169" spans="3:3">
      <c r="C169" s="1"/>
    </row>
    <row r="170" spans="3:3">
      <c r="C170" s="1"/>
    </row>
    <row r="171" spans="3:3">
      <c r="C171" s="1"/>
    </row>
    <row r="172" spans="3:3">
      <c r="C172" s="1"/>
    </row>
    <row r="173" spans="3:3">
      <c r="C173" s="1"/>
    </row>
    <row r="174" spans="3:3">
      <c r="C174" s="1"/>
    </row>
    <row r="175" spans="3:3">
      <c r="C175" s="1"/>
    </row>
    <row r="176" spans="3:3">
      <c r="C176" s="1"/>
    </row>
    <row r="177" spans="3:3">
      <c r="C177" s="1"/>
    </row>
    <row r="178" spans="3:3">
      <c r="C178" s="1"/>
    </row>
    <row r="179" spans="3:3">
      <c r="C179" s="1"/>
    </row>
    <row r="180" spans="3:3">
      <c r="C180" s="1"/>
    </row>
    <row r="181" spans="3:3">
      <c r="C181" s="1"/>
    </row>
    <row r="182" spans="3:3">
      <c r="C182" s="1"/>
    </row>
    <row r="183" spans="3:3">
      <c r="C183" s="1"/>
    </row>
    <row r="184" spans="3:3">
      <c r="C184" s="1"/>
    </row>
    <row r="185" spans="3:3">
      <c r="C185" s="1"/>
    </row>
    <row r="186" spans="3:3">
      <c r="C186" s="1"/>
    </row>
    <row r="187" spans="3:3">
      <c r="C187" s="1"/>
    </row>
    <row r="188" spans="3:3">
      <c r="C188" s="1"/>
    </row>
    <row r="189" spans="3:3">
      <c r="C189" s="1"/>
    </row>
    <row r="190" spans="3:3">
      <c r="C190" s="1"/>
    </row>
    <row r="191" spans="3:3">
      <c r="C191" s="1"/>
    </row>
    <row r="192" spans="3:3">
      <c r="C192" s="1"/>
    </row>
    <row r="193" spans="3:3">
      <c r="C193" s="1"/>
    </row>
    <row r="194" spans="3:3">
      <c r="C194" s="1"/>
    </row>
    <row r="195" spans="3:3">
      <c r="C195" s="1"/>
    </row>
    <row r="196" spans="3:3">
      <c r="C196" s="1"/>
    </row>
    <row r="197" spans="3:3">
      <c r="C197" s="1"/>
    </row>
    <row r="198" spans="3:3">
      <c r="C198" s="1"/>
    </row>
    <row r="199" spans="3:3">
      <c r="C199" s="1"/>
    </row>
    <row r="200" spans="3:3">
      <c r="C200" s="1"/>
    </row>
    <row r="201" spans="3:3">
      <c r="C201" s="1"/>
    </row>
    <row r="202" spans="3:3">
      <c r="C202" s="1"/>
    </row>
    <row r="203" spans="3:3">
      <c r="C203" s="1"/>
    </row>
    <row r="204" spans="3:3">
      <c r="C204" s="1"/>
    </row>
    <row r="205" spans="3:3">
      <c r="C205" s="1"/>
    </row>
    <row r="206" spans="3:3">
      <c r="C206" s="1"/>
    </row>
    <row r="207" spans="3:3">
      <c r="C207" s="1"/>
    </row>
    <row r="208" spans="3:3">
      <c r="C208" s="1"/>
    </row>
    <row r="209" spans="3:3">
      <c r="C209" s="1"/>
    </row>
    <row r="210" spans="3:3">
      <c r="C210" s="1"/>
    </row>
    <row r="211" spans="3:3">
      <c r="C211" s="1"/>
    </row>
    <row r="212" spans="3:3">
      <c r="C212" s="1"/>
    </row>
    <row r="213" spans="3:3">
      <c r="C213" s="1"/>
    </row>
    <row r="214" spans="3:3">
      <c r="C214" s="1"/>
    </row>
    <row r="215" spans="3:3">
      <c r="C215" s="1"/>
    </row>
    <row r="216" spans="3:3">
      <c r="C216" s="1"/>
    </row>
    <row r="217" spans="3:3">
      <c r="C217" s="1"/>
    </row>
    <row r="218" spans="3:3">
      <c r="C218" s="1"/>
    </row>
    <row r="219" spans="3:3">
      <c r="C219" s="1"/>
    </row>
    <row r="220" spans="3:3">
      <c r="C220" s="1"/>
    </row>
    <row r="221" spans="3:3">
      <c r="C221" s="1"/>
    </row>
    <row r="222" spans="3:3">
      <c r="C222" s="1"/>
    </row>
    <row r="223" spans="3:3">
      <c r="C223" s="1"/>
    </row>
    <row r="224" spans="3:3">
      <c r="C224" s="1"/>
    </row>
    <row r="225" spans="3:3">
      <c r="C225" s="1"/>
    </row>
    <row r="226" spans="3:3">
      <c r="C226" s="1"/>
    </row>
    <row r="227" spans="3:3">
      <c r="C227" s="1"/>
    </row>
    <row r="228" spans="3:3">
      <c r="C228" s="1"/>
    </row>
    <row r="229" spans="3:3">
      <c r="C229" s="1"/>
    </row>
    <row r="230" spans="3:3">
      <c r="C230" s="1"/>
    </row>
    <row r="231" spans="3:3">
      <c r="C231" s="1"/>
    </row>
    <row r="232" spans="3:3">
      <c r="C232" s="1"/>
    </row>
    <row r="233" spans="3:3">
      <c r="C233" s="1"/>
    </row>
    <row r="234" spans="3:3">
      <c r="C234" s="1"/>
    </row>
    <row r="235" spans="3:3">
      <c r="C235" s="1"/>
    </row>
    <row r="236" spans="3:3">
      <c r="C236" s="1"/>
    </row>
    <row r="237" spans="3:3">
      <c r="C237" s="1"/>
    </row>
    <row r="238" spans="3:3">
      <c r="C238" s="1"/>
    </row>
    <row r="239" spans="3:3">
      <c r="C239" s="1"/>
    </row>
    <row r="240" spans="3:3">
      <c r="C240" s="1"/>
    </row>
    <row r="241" spans="3:3">
      <c r="C241" s="1"/>
    </row>
    <row r="242" spans="3:3">
      <c r="C242" s="1"/>
    </row>
    <row r="243" spans="3:3">
      <c r="C243" s="1"/>
    </row>
    <row r="244" spans="3:3">
      <c r="C244" s="1"/>
    </row>
    <row r="245" spans="3:3">
      <c r="C245" s="1"/>
    </row>
    <row r="246" spans="3:3">
      <c r="C246" s="1"/>
    </row>
    <row r="247" spans="3:3">
      <c r="C247" s="1"/>
    </row>
    <row r="248" spans="3:3">
      <c r="C248" s="1"/>
    </row>
    <row r="249" spans="3:3">
      <c r="C249" s="1"/>
    </row>
    <row r="250" spans="3:3">
      <c r="C250" s="1"/>
    </row>
    <row r="251" spans="3:3">
      <c r="C251" s="1"/>
    </row>
    <row r="252" spans="3:3">
      <c r="C252" s="1"/>
    </row>
    <row r="253" spans="3:3">
      <c r="C253" s="1"/>
    </row>
    <row r="254" spans="3:3">
      <c r="C254" s="1"/>
    </row>
    <row r="255" spans="3:3">
      <c r="C255" s="1"/>
    </row>
    <row r="256" spans="3:3">
      <c r="C256" s="1"/>
    </row>
    <row r="257" spans="3:3">
      <c r="C257" s="1"/>
    </row>
    <row r="258" spans="3:3">
      <c r="C258" s="1"/>
    </row>
    <row r="259" spans="3:3">
      <c r="C259" s="1"/>
    </row>
    <row r="260" spans="3:3">
      <c r="C260" s="1"/>
    </row>
    <row r="261" spans="3:3">
      <c r="C261" s="1"/>
    </row>
    <row r="262" spans="3:3">
      <c r="C262" s="1"/>
    </row>
    <row r="263" spans="3:3">
      <c r="C263" s="1"/>
    </row>
    <row r="264" spans="3:3">
      <c r="C264" s="1"/>
    </row>
    <row r="265" spans="3:3">
      <c r="C265" s="1"/>
    </row>
    <row r="266" spans="3:3">
      <c r="C266" s="1"/>
    </row>
    <row r="267" spans="3:3">
      <c r="C267" s="1"/>
    </row>
    <row r="268" spans="3:3">
      <c r="C268" s="1"/>
    </row>
    <row r="269" spans="3:3">
      <c r="C269" s="1"/>
    </row>
    <row r="270" spans="3:3">
      <c r="C270" s="1"/>
    </row>
    <row r="271" spans="3:3">
      <c r="C271" s="1"/>
    </row>
    <row r="272" spans="3:3">
      <c r="C272" s="1"/>
    </row>
    <row r="273" spans="3:3">
      <c r="C273" s="1"/>
    </row>
    <row r="274" spans="3:3">
      <c r="C274" s="1"/>
    </row>
    <row r="275" spans="3:3">
      <c r="C275" s="1"/>
    </row>
    <row r="276" spans="3:3">
      <c r="C276" s="1"/>
    </row>
    <row r="277" spans="3:3">
      <c r="C277" s="1"/>
    </row>
    <row r="278" spans="3:3">
      <c r="C278" s="1"/>
    </row>
    <row r="279" spans="3:3">
      <c r="C279" s="1"/>
    </row>
    <row r="280" spans="3:3">
      <c r="C280" s="1"/>
    </row>
    <row r="281" spans="3:3">
      <c r="C281" s="1"/>
    </row>
    <row r="282" spans="3:3">
      <c r="C282" s="1"/>
    </row>
    <row r="283" spans="3:3">
      <c r="C283" s="1"/>
    </row>
    <row r="284" spans="3:3">
      <c r="C284" s="1"/>
    </row>
    <row r="285" spans="3:3">
      <c r="C285" s="1"/>
    </row>
    <row r="286" spans="3:3">
      <c r="C286" s="1"/>
    </row>
    <row r="287" spans="3:3">
      <c r="C287" s="1"/>
    </row>
    <row r="288" spans="3:3">
      <c r="C288" s="1"/>
    </row>
    <row r="289" spans="3:3">
      <c r="C289" s="1"/>
    </row>
    <row r="290" spans="3:3">
      <c r="C290" s="1"/>
    </row>
    <row r="291" spans="3:3">
      <c r="C291" s="1"/>
    </row>
    <row r="292" spans="3:3">
      <c r="C292" s="1"/>
    </row>
    <row r="293" spans="3:3">
      <c r="C293" s="1"/>
    </row>
    <row r="294" spans="3:3">
      <c r="C294" s="1"/>
    </row>
    <row r="295" spans="3:3">
      <c r="C295" s="1"/>
    </row>
    <row r="296" spans="3:3">
      <c r="C296" s="1"/>
    </row>
    <row r="297" spans="3:3">
      <c r="C297" s="1"/>
    </row>
    <row r="298" spans="3:3">
      <c r="C298" s="1"/>
    </row>
    <row r="299" spans="3:3">
      <c r="C299" s="1"/>
    </row>
    <row r="300" spans="3:3">
      <c r="C300" s="1"/>
    </row>
    <row r="301" spans="3:3">
      <c r="C301" s="1"/>
    </row>
    <row r="302" spans="3:3">
      <c r="C302" s="1"/>
    </row>
    <row r="303" spans="3:3">
      <c r="C303" s="1"/>
    </row>
    <row r="304" spans="3:3">
      <c r="C304" s="1"/>
    </row>
    <row r="305" spans="3:3">
      <c r="C305" s="1"/>
    </row>
    <row r="306" spans="3:3">
      <c r="C306" s="1"/>
    </row>
    <row r="307" spans="3:3">
      <c r="C307" s="1"/>
    </row>
    <row r="308" spans="3:3">
      <c r="C308" s="1"/>
    </row>
    <row r="309" spans="3:3">
      <c r="C309" s="1"/>
    </row>
    <row r="310" spans="3:3">
      <c r="C310" s="1"/>
    </row>
    <row r="311" spans="3:3">
      <c r="C311" s="1"/>
    </row>
    <row r="312" spans="3:3">
      <c r="C312" s="1"/>
    </row>
    <row r="313" spans="3:3">
      <c r="C313" s="1"/>
    </row>
    <row r="314" spans="3:3">
      <c r="C314" s="1"/>
    </row>
    <row r="315" spans="3:3">
      <c r="C315" s="1"/>
    </row>
    <row r="316" spans="3:3">
      <c r="C316" s="1"/>
    </row>
    <row r="317" spans="3:3">
      <c r="C317" s="1"/>
    </row>
    <row r="318" spans="3:3">
      <c r="C318" s="1"/>
    </row>
    <row r="319" spans="3:3">
      <c r="C319" s="1"/>
    </row>
    <row r="320" spans="3:3">
      <c r="C320" s="1"/>
    </row>
    <row r="321" spans="3:3">
      <c r="C321" s="1"/>
    </row>
    <row r="322" spans="3:3">
      <c r="C322" s="1"/>
    </row>
    <row r="323" spans="3:3">
      <c r="C323" s="1"/>
    </row>
    <row r="324" spans="3:3">
      <c r="C324" s="1"/>
    </row>
    <row r="325" spans="3:3">
      <c r="C325" s="1"/>
    </row>
    <row r="326" spans="3:3">
      <c r="C326" s="1"/>
    </row>
    <row r="327" spans="3:3">
      <c r="C327" s="1"/>
    </row>
    <row r="328" spans="3:3">
      <c r="C328" s="1"/>
    </row>
    <row r="329" spans="3:3">
      <c r="C329" s="1"/>
    </row>
    <row r="330" spans="3:3">
      <c r="C330" s="1"/>
    </row>
    <row r="331" spans="3:3">
      <c r="C331" s="1"/>
    </row>
    <row r="332" spans="3:3">
      <c r="C332" s="1"/>
    </row>
    <row r="333" spans="3:3">
      <c r="C333" s="1"/>
    </row>
    <row r="334" spans="3:3">
      <c r="C334" s="1"/>
    </row>
    <row r="335" spans="3:3">
      <c r="C335" s="1"/>
    </row>
    <row r="336" spans="3:3">
      <c r="C336" s="1"/>
    </row>
    <row r="337" spans="3:3">
      <c r="C337" s="1"/>
    </row>
    <row r="338" spans="3:3">
      <c r="C338" s="1"/>
    </row>
    <row r="339" spans="3:3">
      <c r="C339" s="1"/>
    </row>
    <row r="340" spans="3:3">
      <c r="C340" s="1"/>
    </row>
    <row r="341" spans="3:3">
      <c r="C341" s="1"/>
    </row>
    <row r="342" spans="3:3">
      <c r="C342" s="1"/>
    </row>
    <row r="343" spans="3:3">
      <c r="C343" s="1"/>
    </row>
    <row r="344" spans="3:3">
      <c r="C344" s="1"/>
    </row>
    <row r="345" spans="3:3">
      <c r="C345" s="1"/>
    </row>
    <row r="346" spans="3:3">
      <c r="C346" s="1"/>
    </row>
    <row r="347" spans="3:3">
      <c r="C347" s="1"/>
    </row>
    <row r="348" spans="3:3">
      <c r="C348" s="1"/>
    </row>
    <row r="349" spans="3:3">
      <c r="C349" s="1"/>
    </row>
    <row r="350" spans="3:3">
      <c r="C350" s="1"/>
    </row>
    <row r="351" spans="3:3">
      <c r="C351" s="1"/>
    </row>
    <row r="352" spans="3:3">
      <c r="C352" s="1"/>
    </row>
    <row r="353" spans="3:3">
      <c r="C353" s="1"/>
    </row>
    <row r="354" spans="3:3">
      <c r="C354" s="1"/>
    </row>
    <row r="355" spans="3:3">
      <c r="C355" s="1"/>
    </row>
    <row r="356" spans="3:3">
      <c r="C356" s="1"/>
    </row>
    <row r="357" spans="3:3">
      <c r="C357" s="1"/>
    </row>
    <row r="358" spans="3:3">
      <c r="C358" s="1"/>
    </row>
    <row r="359" spans="3:3">
      <c r="C359" s="1"/>
    </row>
    <row r="360" spans="3:3">
      <c r="C360" s="1"/>
    </row>
    <row r="361" spans="3:3">
      <c r="C361" s="1"/>
    </row>
    <row r="362" spans="3:3">
      <c r="C362" s="1"/>
    </row>
    <row r="363" spans="3:3">
      <c r="C363" s="1"/>
    </row>
    <row r="364" spans="3:3">
      <c r="C364" s="1"/>
    </row>
    <row r="365" spans="3:3">
      <c r="C365" s="1"/>
    </row>
    <row r="366" spans="3:3">
      <c r="C366" s="1"/>
    </row>
    <row r="367" spans="3:3">
      <c r="C367" s="1"/>
    </row>
    <row r="368" spans="3:3">
      <c r="C368" s="1"/>
    </row>
    <row r="369" spans="3:3">
      <c r="C369" s="1"/>
    </row>
    <row r="370" spans="3:3">
      <c r="C370" s="1"/>
    </row>
    <row r="371" spans="3:3">
      <c r="C371" s="1"/>
    </row>
    <row r="372" spans="3:3">
      <c r="C372" s="1"/>
    </row>
    <row r="373" spans="3:3">
      <c r="C373" s="1"/>
    </row>
    <row r="374" spans="3:3">
      <c r="C374" s="1"/>
    </row>
    <row r="375" spans="3:3">
      <c r="C375" s="1"/>
    </row>
    <row r="376" spans="3:3">
      <c r="C376" s="1"/>
    </row>
    <row r="377" spans="3:3">
      <c r="C377" s="1"/>
    </row>
    <row r="378" spans="3:3">
      <c r="C378" s="1"/>
    </row>
    <row r="379" spans="3:3">
      <c r="C379" s="1"/>
    </row>
    <row r="380" spans="3:3">
      <c r="C380" s="1"/>
    </row>
    <row r="381" spans="3:3">
      <c r="C381" s="1"/>
    </row>
    <row r="382" spans="3:3">
      <c r="C382" s="1"/>
    </row>
    <row r="383" spans="3:3">
      <c r="C383" s="1"/>
    </row>
    <row r="384" spans="3:3">
      <c r="C384" s="1"/>
    </row>
    <row r="385" spans="3:3">
      <c r="C385" s="1"/>
    </row>
    <row r="386" spans="3:3">
      <c r="C386" s="1"/>
    </row>
    <row r="387" spans="3:3">
      <c r="C387" s="1"/>
    </row>
    <row r="388" spans="3:3">
      <c r="C388" s="1"/>
    </row>
    <row r="389" spans="3:3">
      <c r="C389" s="1"/>
    </row>
    <row r="390" spans="3:3">
      <c r="C390" s="1"/>
    </row>
    <row r="391" spans="3:3">
      <c r="C391" s="1"/>
    </row>
    <row r="392" spans="3:3">
      <c r="C392" s="1"/>
    </row>
    <row r="393" spans="3:3">
      <c r="C393" s="1"/>
    </row>
    <row r="394" spans="3:3">
      <c r="C394" s="1"/>
    </row>
    <row r="395" spans="3:3">
      <c r="C395" s="1"/>
    </row>
    <row r="396" spans="3:3">
      <c r="C396" s="1"/>
    </row>
    <row r="397" spans="3:3">
      <c r="C397" s="1"/>
    </row>
    <row r="398" spans="3:3">
      <c r="C398" s="1"/>
    </row>
    <row r="399" spans="3:3">
      <c r="C399" s="1"/>
    </row>
    <row r="400" spans="3:3">
      <c r="C400" s="1"/>
    </row>
    <row r="401" spans="3:3">
      <c r="C401" s="1"/>
    </row>
    <row r="402" spans="3:3">
      <c r="C402" s="1"/>
    </row>
    <row r="403" spans="3:3">
      <c r="C403" s="1"/>
    </row>
    <row r="404" spans="3:3">
      <c r="C404" s="1"/>
    </row>
    <row r="405" spans="3:3">
      <c r="C405" s="1"/>
    </row>
    <row r="406" spans="3:3">
      <c r="C406" s="1"/>
    </row>
    <row r="407" spans="3:3">
      <c r="C407" s="1"/>
    </row>
    <row r="408" spans="3:3">
      <c r="C408" s="1"/>
    </row>
    <row r="409" spans="3:3">
      <c r="C409" s="1"/>
    </row>
    <row r="410" spans="3:3">
      <c r="C410" s="1"/>
    </row>
    <row r="411" spans="3:3">
      <c r="C411" s="1"/>
    </row>
    <row r="412" spans="3:3">
      <c r="C412" s="1"/>
    </row>
    <row r="413" spans="3:3">
      <c r="C413" s="1"/>
    </row>
    <row r="414" spans="3:3">
      <c r="C414" s="1"/>
    </row>
    <row r="415" spans="3:3">
      <c r="C415" s="1"/>
    </row>
    <row r="416" spans="3:3">
      <c r="C416" s="1"/>
    </row>
    <row r="417" spans="3:3">
      <c r="C417" s="1"/>
    </row>
    <row r="418" spans="3:3">
      <c r="C418" s="1"/>
    </row>
    <row r="419" spans="3:3">
      <c r="C419" s="1"/>
    </row>
    <row r="420" spans="3:3">
      <c r="C420" s="1"/>
    </row>
    <row r="421" spans="3:3">
      <c r="C421" s="1"/>
    </row>
    <row r="422" spans="3:3">
      <c r="C422" s="1"/>
    </row>
    <row r="423" spans="3:3">
      <c r="C423" s="1"/>
    </row>
    <row r="424" spans="3:3">
      <c r="C424" s="1"/>
    </row>
    <row r="425" spans="3:3">
      <c r="C425" s="1"/>
    </row>
    <row r="426" spans="3:3">
      <c r="C426" s="1"/>
    </row>
    <row r="427" spans="3:3">
      <c r="C427" s="1"/>
    </row>
    <row r="428" spans="3:3">
      <c r="C428" s="1"/>
    </row>
    <row r="429" spans="3:3">
      <c r="C429" s="1"/>
    </row>
    <row r="430" spans="3:3">
      <c r="C430" s="1"/>
    </row>
    <row r="431" spans="3:3">
      <c r="C431" s="1"/>
    </row>
    <row r="432" spans="3:3">
      <c r="C432" s="1"/>
    </row>
    <row r="433" spans="3:3">
      <c r="C433" s="1"/>
    </row>
    <row r="434" spans="3:3">
      <c r="C434" s="1"/>
    </row>
    <row r="435" spans="3:3">
      <c r="C435" s="1"/>
    </row>
    <row r="436" spans="3:3">
      <c r="C436" s="1"/>
    </row>
    <row r="437" spans="3:3">
      <c r="C437" s="1"/>
    </row>
    <row r="438" spans="3:3">
      <c r="C438" s="1"/>
    </row>
    <row r="439" spans="3:3">
      <c r="C439" s="1"/>
    </row>
    <row r="440" spans="3:3">
      <c r="C440" s="1"/>
    </row>
    <row r="441" spans="3:3">
      <c r="C441" s="1"/>
    </row>
    <row r="442" spans="3:3">
      <c r="C442" s="1"/>
    </row>
    <row r="443" spans="3:3">
      <c r="C443" s="1"/>
    </row>
    <row r="444" spans="3:3">
      <c r="C444" s="1"/>
    </row>
    <row r="445" spans="3:3">
      <c r="C445" s="1"/>
    </row>
    <row r="446" spans="3:3">
      <c r="C446" s="1"/>
    </row>
    <row r="447" spans="3:3">
      <c r="C447" s="1"/>
    </row>
    <row r="448" spans="3:3">
      <c r="C448" s="1"/>
    </row>
    <row r="449" spans="3:3">
      <c r="C449" s="1"/>
    </row>
    <row r="450" spans="3:3">
      <c r="C450" s="1"/>
    </row>
    <row r="451" spans="3:3">
      <c r="C451" s="1"/>
    </row>
    <row r="452" spans="3:3">
      <c r="C452" s="1"/>
    </row>
    <row r="453" spans="3:3">
      <c r="C453" s="1"/>
    </row>
    <row r="454" spans="3:3">
      <c r="C454" s="1"/>
    </row>
    <row r="455" spans="3:3">
      <c r="C455" s="1"/>
    </row>
    <row r="456" spans="3:3">
      <c r="C456" s="1"/>
    </row>
    <row r="457" spans="3:3">
      <c r="C457" s="1"/>
    </row>
    <row r="458" spans="3:3">
      <c r="C458" s="1"/>
    </row>
    <row r="459" spans="3:3">
      <c r="C459" s="1"/>
    </row>
    <row r="460" spans="3:3">
      <c r="C460" s="1"/>
    </row>
    <row r="461" spans="3:3">
      <c r="C461" s="1"/>
    </row>
    <row r="462" spans="3:3">
      <c r="C462" s="1"/>
    </row>
    <row r="463" spans="3:3">
      <c r="C463" s="1"/>
    </row>
    <row r="464" spans="3:3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38 A1:B38 A39:C87 Y88:XFD88 Y39:XFD40 D1:L87 A89:XFD1048576 M39:W40 A88:W88 M1:XFD38 M41:XFD87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74"/>
  <sheetViews>
    <sheetView rightToLeft="1" workbookViewId="0">
      <selection activeCell="G21" sqref="G21"/>
    </sheetView>
  </sheetViews>
  <sheetFormatPr defaultColWidth="9.140625" defaultRowHeight="18"/>
  <cols>
    <col min="1" max="1" width="6.28515625" style="1" customWidth="1"/>
    <col min="2" max="2" width="24.7109375" style="2" bestFit="1" customWidth="1"/>
    <col min="3" max="3" width="41.7109375" style="2" bestFit="1" customWidth="1"/>
    <col min="4" max="4" width="10.42578125" style="2" bestFit="1" customWidth="1"/>
    <col min="5" max="5" width="12" style="1" bestFit="1" customWidth="1"/>
    <col min="6" max="6" width="11.28515625" style="1" bestFit="1" customWidth="1"/>
    <col min="7" max="7" width="7.28515625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9">
      <c r="B1" s="57" t="s">
        <v>188</v>
      </c>
      <c r="C1" s="78" t="s" vm="1">
        <v>265</v>
      </c>
    </row>
    <row r="2" spans="2:59">
      <c r="B2" s="57" t="s">
        <v>187</v>
      </c>
      <c r="C2" s="78" t="s">
        <v>266</v>
      </c>
    </row>
    <row r="3" spans="2:59">
      <c r="B3" s="57" t="s">
        <v>189</v>
      </c>
      <c r="C3" s="78" t="s">
        <v>267</v>
      </c>
    </row>
    <row r="4" spans="2:59">
      <c r="B4" s="57" t="s">
        <v>190</v>
      </c>
      <c r="C4" s="78">
        <v>2145</v>
      </c>
    </row>
    <row r="6" spans="2:59" ht="26.25" customHeight="1">
      <c r="B6" s="157" t="s">
        <v>219</v>
      </c>
      <c r="C6" s="158"/>
      <c r="D6" s="158"/>
      <c r="E6" s="158"/>
      <c r="F6" s="158"/>
      <c r="G6" s="158"/>
      <c r="H6" s="158"/>
      <c r="I6" s="158"/>
      <c r="J6" s="158"/>
      <c r="K6" s="158"/>
      <c r="L6" s="159"/>
    </row>
    <row r="7" spans="2:59" ht="26.25" customHeight="1">
      <c r="B7" s="157" t="s">
        <v>106</v>
      </c>
      <c r="C7" s="158"/>
      <c r="D7" s="158"/>
      <c r="E7" s="158"/>
      <c r="F7" s="158"/>
      <c r="G7" s="158"/>
      <c r="H7" s="158"/>
      <c r="I7" s="158"/>
      <c r="J7" s="158"/>
      <c r="K7" s="158"/>
      <c r="L7" s="159"/>
    </row>
    <row r="8" spans="2:59" s="3" customFormat="1" ht="78.75">
      <c r="B8" s="23" t="s">
        <v>125</v>
      </c>
      <c r="C8" s="31" t="s">
        <v>48</v>
      </c>
      <c r="D8" s="31" t="s">
        <v>69</v>
      </c>
      <c r="E8" s="31" t="s">
        <v>110</v>
      </c>
      <c r="F8" s="31" t="s">
        <v>111</v>
      </c>
      <c r="G8" s="31" t="s">
        <v>248</v>
      </c>
      <c r="H8" s="31" t="s">
        <v>247</v>
      </c>
      <c r="I8" s="31" t="s">
        <v>119</v>
      </c>
      <c r="J8" s="31" t="s">
        <v>63</v>
      </c>
      <c r="K8" s="31" t="s">
        <v>191</v>
      </c>
      <c r="L8" s="32" t="s">
        <v>193</v>
      </c>
      <c r="M8" s="1"/>
      <c r="N8" s="1"/>
      <c r="O8" s="1"/>
      <c r="P8" s="1"/>
      <c r="BG8" s="1"/>
    </row>
    <row r="9" spans="2:59" s="3" customFormat="1" ht="24" customHeight="1">
      <c r="B9" s="16"/>
      <c r="C9" s="17"/>
      <c r="D9" s="17"/>
      <c r="E9" s="17"/>
      <c r="F9" s="17" t="s">
        <v>22</v>
      </c>
      <c r="G9" s="17" t="s">
        <v>255</v>
      </c>
      <c r="H9" s="17"/>
      <c r="I9" s="17" t="s">
        <v>251</v>
      </c>
      <c r="J9" s="33" t="s">
        <v>20</v>
      </c>
      <c r="K9" s="33" t="s">
        <v>20</v>
      </c>
      <c r="L9" s="34" t="s">
        <v>20</v>
      </c>
      <c r="M9" s="1"/>
      <c r="N9" s="1"/>
      <c r="O9" s="1"/>
      <c r="P9" s="1"/>
      <c r="BG9" s="1"/>
    </row>
    <row r="10" spans="2:59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M10" s="1"/>
      <c r="N10" s="1"/>
      <c r="O10" s="1"/>
      <c r="P10" s="1"/>
      <c r="BG10" s="1"/>
    </row>
    <row r="11" spans="2:59" s="4" customFormat="1" ht="18" customHeight="1">
      <c r="B11" s="122" t="s">
        <v>51</v>
      </c>
      <c r="C11" s="118"/>
      <c r="D11" s="118"/>
      <c r="E11" s="118"/>
      <c r="F11" s="118"/>
      <c r="G11" s="119"/>
      <c r="H11" s="121"/>
      <c r="I11" s="119">
        <v>0.18533000000000002</v>
      </c>
      <c r="J11" s="118"/>
      <c r="K11" s="120">
        <v>1</v>
      </c>
      <c r="L11" s="120">
        <f>I11/'סכום נכסי הקרן'!$C$42</f>
        <v>2.7102410359681074E-7</v>
      </c>
      <c r="M11" s="134"/>
      <c r="N11" s="100"/>
      <c r="O11" s="100"/>
      <c r="P11" s="100"/>
      <c r="BG11" s="100"/>
    </row>
    <row r="12" spans="2:59" s="100" customFormat="1" ht="21" customHeight="1">
      <c r="B12" s="123" t="s">
        <v>244</v>
      </c>
      <c r="C12" s="118"/>
      <c r="D12" s="118"/>
      <c r="E12" s="118"/>
      <c r="F12" s="118"/>
      <c r="G12" s="119"/>
      <c r="H12" s="121"/>
      <c r="I12" s="119">
        <v>0.18533000000000002</v>
      </c>
      <c r="J12" s="118"/>
      <c r="K12" s="120">
        <v>1</v>
      </c>
      <c r="L12" s="120">
        <f>I12/'סכום נכסי הקרן'!$C$42</f>
        <v>2.7102410359681074E-7</v>
      </c>
      <c r="M12" s="134"/>
    </row>
    <row r="13" spans="2:59">
      <c r="B13" s="83" t="s">
        <v>2016</v>
      </c>
      <c r="C13" s="84" t="s">
        <v>2017</v>
      </c>
      <c r="D13" s="97" t="s">
        <v>1338</v>
      </c>
      <c r="E13" s="97" t="s">
        <v>172</v>
      </c>
      <c r="F13" s="112">
        <v>42731</v>
      </c>
      <c r="G13" s="94">
        <v>665</v>
      </c>
      <c r="H13" s="96">
        <v>7.8148999999999997</v>
      </c>
      <c r="I13" s="94">
        <v>0.18533000000000002</v>
      </c>
      <c r="J13" s="95">
        <v>3.2832080447977693E-5</v>
      </c>
      <c r="K13" s="95">
        <v>1</v>
      </c>
      <c r="L13" s="95">
        <f>I13/'סכום נכסי הקרן'!$C$42</f>
        <v>2.7102410359681074E-7</v>
      </c>
      <c r="M13" s="133"/>
    </row>
    <row r="14" spans="2:59">
      <c r="B14" s="101"/>
      <c r="C14" s="84"/>
      <c r="D14" s="84"/>
      <c r="E14" s="84"/>
      <c r="F14" s="84"/>
      <c r="G14" s="94"/>
      <c r="H14" s="96"/>
      <c r="I14" s="84"/>
      <c r="J14" s="84"/>
      <c r="K14" s="95"/>
      <c r="L14" s="84"/>
      <c r="M14" s="133"/>
    </row>
    <row r="15" spans="2:59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</row>
    <row r="16" spans="2:59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</row>
    <row r="17" spans="2:12">
      <c r="B17" s="113"/>
      <c r="C17" s="101"/>
      <c r="D17" s="101"/>
      <c r="E17" s="101"/>
      <c r="F17" s="101"/>
      <c r="G17" s="101"/>
      <c r="H17" s="101"/>
      <c r="I17" s="101"/>
      <c r="J17" s="101"/>
      <c r="K17" s="101"/>
      <c r="L17" s="101"/>
    </row>
    <row r="18" spans="2:12">
      <c r="B18" s="113"/>
      <c r="C18" s="101"/>
      <c r="D18" s="101"/>
      <c r="E18" s="101"/>
      <c r="F18" s="101"/>
      <c r="G18" s="101"/>
      <c r="H18" s="101"/>
      <c r="I18" s="101"/>
      <c r="J18" s="101"/>
      <c r="K18" s="101"/>
      <c r="L18" s="101"/>
    </row>
    <row r="19" spans="2:12">
      <c r="B19" s="113"/>
      <c r="C19" s="101"/>
      <c r="D19" s="101"/>
      <c r="E19" s="101"/>
      <c r="F19" s="101"/>
      <c r="G19" s="101"/>
      <c r="H19" s="101"/>
      <c r="I19" s="101"/>
      <c r="J19" s="101"/>
      <c r="K19" s="101"/>
      <c r="L19" s="101"/>
    </row>
    <row r="20" spans="2:12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</row>
    <row r="21" spans="2:12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</row>
    <row r="22" spans="2:12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</row>
    <row r="23" spans="2:12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</row>
    <row r="24" spans="2:12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</row>
    <row r="25" spans="2:12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</row>
    <row r="26" spans="2:12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</row>
    <row r="27" spans="2:12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</row>
    <row r="28" spans="2:12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</row>
    <row r="29" spans="2:12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</row>
    <row r="30" spans="2:12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</row>
    <row r="31" spans="2:12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</row>
    <row r="32" spans="2:12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</row>
    <row r="33" spans="2:12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</row>
    <row r="34" spans="2:12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</row>
    <row r="35" spans="2:12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</row>
    <row r="36" spans="2:12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</row>
    <row r="37" spans="2:12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</row>
    <row r="38" spans="2:12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</row>
    <row r="39" spans="2:12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</row>
    <row r="40" spans="2:12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</row>
    <row r="41" spans="2:12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</row>
    <row r="42" spans="2:12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</row>
    <row r="43" spans="2:12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</row>
    <row r="44" spans="2:12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</row>
    <row r="45" spans="2:12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</row>
    <row r="46" spans="2:12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</row>
    <row r="47" spans="2:12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</row>
    <row r="48" spans="2:12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</row>
    <row r="49" spans="2:12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</row>
    <row r="50" spans="2:12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</row>
    <row r="51" spans="2:12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</row>
    <row r="52" spans="2:12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</row>
    <row r="53" spans="2:12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</row>
    <row r="54" spans="2:12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</row>
    <row r="55" spans="2:12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</row>
    <row r="56" spans="2:12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</row>
    <row r="57" spans="2:12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</row>
    <row r="58" spans="2:12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</row>
    <row r="59" spans="2:12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</row>
    <row r="60" spans="2:12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</row>
    <row r="61" spans="2:12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</row>
    <row r="62" spans="2:12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</row>
    <row r="63" spans="2:12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</row>
    <row r="64" spans="2:12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</row>
    <row r="65" spans="2:12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</row>
    <row r="66" spans="2:12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</row>
    <row r="67" spans="2:12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</row>
    <row r="68" spans="2:12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</row>
    <row r="69" spans="2:12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</row>
    <row r="70" spans="2:12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</row>
    <row r="71" spans="2:12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</row>
    <row r="72" spans="2:12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</row>
    <row r="73" spans="2:12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</row>
    <row r="74" spans="2:12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</row>
    <row r="75" spans="2:12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</row>
    <row r="76" spans="2:12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</row>
    <row r="77" spans="2:12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</row>
    <row r="78" spans="2:12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</row>
    <row r="79" spans="2:12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</row>
    <row r="80" spans="2:12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</row>
    <row r="81" spans="2:12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</row>
    <row r="82" spans="2:12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</row>
    <row r="83" spans="2:12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</row>
    <row r="84" spans="2:12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</row>
    <row r="85" spans="2:12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</row>
    <row r="86" spans="2:12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</row>
    <row r="87" spans="2:12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</row>
    <row r="88" spans="2:12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</row>
    <row r="89" spans="2:12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</row>
    <row r="90" spans="2:12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</row>
    <row r="91" spans="2:12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</row>
    <row r="92" spans="2:12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</row>
    <row r="93" spans="2:12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</row>
    <row r="94" spans="2:12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</row>
    <row r="95" spans="2:12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</row>
    <row r="96" spans="2:12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</row>
    <row r="97" spans="2:12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</row>
    <row r="98" spans="2:12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</row>
    <row r="99" spans="2:12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</row>
    <row r="100" spans="2:12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</row>
    <row r="101" spans="2:12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</row>
    <row r="102" spans="2:12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</row>
    <row r="103" spans="2:12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</row>
    <row r="104" spans="2:12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</row>
    <row r="105" spans="2:12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</row>
    <row r="106" spans="2:12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</row>
    <row r="107" spans="2:12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</row>
    <row r="108" spans="2:12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</row>
    <row r="109" spans="2:12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</row>
    <row r="110" spans="2:12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</row>
    <row r="111" spans="2:12"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</row>
    <row r="112" spans="2:12"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</row>
    <row r="113" spans="2:12"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</row>
    <row r="114" spans="2:12">
      <c r="C114" s="1"/>
      <c r="D114" s="1"/>
    </row>
    <row r="115" spans="2:12">
      <c r="C115" s="1"/>
      <c r="D115" s="1"/>
    </row>
    <row r="116" spans="2:12">
      <c r="C116" s="1"/>
      <c r="D116" s="1"/>
    </row>
    <row r="117" spans="2:12">
      <c r="C117" s="1"/>
      <c r="D117" s="1"/>
    </row>
    <row r="118" spans="2:12">
      <c r="C118" s="1"/>
      <c r="D118" s="1"/>
    </row>
    <row r="119" spans="2:12">
      <c r="C119" s="1"/>
      <c r="D119" s="1"/>
    </row>
    <row r="120" spans="2:12">
      <c r="C120" s="1"/>
      <c r="D120" s="1"/>
    </row>
    <row r="121" spans="2:12">
      <c r="C121" s="1"/>
      <c r="D121" s="1"/>
    </row>
    <row r="122" spans="2:12">
      <c r="C122" s="1"/>
      <c r="D122" s="1"/>
    </row>
    <row r="123" spans="2:12">
      <c r="C123" s="1"/>
      <c r="D123" s="1"/>
    </row>
    <row r="124" spans="2:12">
      <c r="C124" s="1"/>
      <c r="D124" s="1"/>
    </row>
    <row r="125" spans="2:12">
      <c r="C125" s="1"/>
      <c r="D125" s="1"/>
    </row>
    <row r="126" spans="2:12">
      <c r="C126" s="1"/>
      <c r="D126" s="1"/>
    </row>
    <row r="127" spans="2:12">
      <c r="C127" s="1"/>
      <c r="D127" s="1"/>
    </row>
    <row r="128" spans="2:12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38 D42:XFD1048576 D39:AF41 AH39:XFD41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pageSetUpPr fitToPage="1"/>
  </sheetPr>
  <dimension ref="B5:Y32"/>
  <sheetViews>
    <sheetView rightToLeft="1" workbookViewId="0"/>
  </sheetViews>
  <sheetFormatPr defaultRowHeight="12.75"/>
  <cols>
    <col min="1" max="1" width="2" customWidth="1"/>
    <col min="2" max="2" width="31" customWidth="1"/>
    <col min="4" max="4" width="10.7109375" customWidth="1"/>
    <col min="5" max="5" width="9.28515625" customWidth="1"/>
    <col min="9" max="9" width="10.28515625" customWidth="1"/>
    <col min="11" max="11" width="12.140625" customWidth="1"/>
    <col min="17" max="17" width="12.42578125" customWidth="1"/>
    <col min="18" max="18" width="14.7109375" customWidth="1"/>
    <col min="21" max="21" width="11.140625" customWidth="1"/>
    <col min="22" max="22" width="22.28515625" customWidth="1"/>
    <col min="23" max="23" width="19.7109375" customWidth="1"/>
    <col min="24" max="24" width="11.7109375" customWidth="1"/>
    <col min="25" max="25" width="10.7109375" customWidth="1"/>
  </cols>
  <sheetData>
    <row r="5" spans="2:25" s="54" customFormat="1">
      <c r="C5" s="54">
        <v>1</v>
      </c>
      <c r="D5" s="54">
        <f>C5+1</f>
        <v>2</v>
      </c>
      <c r="E5" s="54">
        <f t="shared" ref="E5:Y5" si="0">D5+1</f>
        <v>3</v>
      </c>
      <c r="F5" s="54">
        <f t="shared" si="0"/>
        <v>4</v>
      </c>
      <c r="G5" s="54">
        <f t="shared" si="0"/>
        <v>5</v>
      </c>
      <c r="H5" s="54">
        <f t="shared" si="0"/>
        <v>6</v>
      </c>
      <c r="I5" s="54">
        <f t="shared" si="0"/>
        <v>7</v>
      </c>
      <c r="J5" s="54">
        <f t="shared" si="0"/>
        <v>8</v>
      </c>
      <c r="K5" s="54">
        <f t="shared" si="0"/>
        <v>9</v>
      </c>
      <c r="L5" s="54">
        <f t="shared" si="0"/>
        <v>10</v>
      </c>
      <c r="M5" s="54">
        <f t="shared" si="0"/>
        <v>11</v>
      </c>
      <c r="N5" s="54">
        <f t="shared" si="0"/>
        <v>12</v>
      </c>
      <c r="O5" s="54">
        <f t="shared" si="0"/>
        <v>13</v>
      </c>
      <c r="P5" s="54">
        <f t="shared" si="0"/>
        <v>14</v>
      </c>
      <c r="Q5" s="54">
        <f t="shared" si="0"/>
        <v>15</v>
      </c>
      <c r="R5" s="54">
        <f t="shared" si="0"/>
        <v>16</v>
      </c>
      <c r="S5" s="54">
        <f t="shared" si="0"/>
        <v>17</v>
      </c>
      <c r="T5" s="54">
        <f t="shared" si="0"/>
        <v>18</v>
      </c>
      <c r="U5" s="54">
        <f t="shared" si="0"/>
        <v>19</v>
      </c>
      <c r="V5" s="54">
        <f t="shared" si="0"/>
        <v>20</v>
      </c>
      <c r="W5" s="54">
        <f t="shared" si="0"/>
        <v>21</v>
      </c>
      <c r="X5" s="54">
        <f t="shared" si="0"/>
        <v>22</v>
      </c>
      <c r="Y5" s="54">
        <f t="shared" si="0"/>
        <v>23</v>
      </c>
    </row>
    <row r="6" spans="2:25" ht="31.5">
      <c r="B6" s="53" t="s">
        <v>93</v>
      </c>
      <c r="C6" s="14" t="s">
        <v>48</v>
      </c>
      <c r="E6" s="14" t="s">
        <v>126</v>
      </c>
      <c r="I6" s="14" t="s">
        <v>15</v>
      </c>
      <c r="J6" s="14" t="s">
        <v>70</v>
      </c>
      <c r="M6" s="14" t="s">
        <v>110</v>
      </c>
      <c r="Q6" s="14" t="s">
        <v>17</v>
      </c>
      <c r="R6" s="14" t="s">
        <v>19</v>
      </c>
      <c r="U6" s="14" t="s">
        <v>66</v>
      </c>
      <c r="W6" s="15" t="s">
        <v>62</v>
      </c>
    </row>
    <row r="7" spans="2:25" ht="18">
      <c r="B7" s="53" t="str">
        <f>'תעודות התחייבות ממשלתיות'!B6:R6</f>
        <v>1.ב. ניירות ערך סחירים</v>
      </c>
      <c r="C7" s="14"/>
      <c r="E7" s="47"/>
      <c r="I7" s="14"/>
      <c r="J7" s="14"/>
      <c r="K7" s="14"/>
      <c r="L7" s="14"/>
      <c r="M7" s="14"/>
      <c r="Q7" s="14"/>
      <c r="R7" s="52"/>
    </row>
    <row r="8" spans="2:25" ht="37.5">
      <c r="B8" s="48" t="s">
        <v>95</v>
      </c>
      <c r="C8" s="31" t="s">
        <v>48</v>
      </c>
      <c r="D8" s="31" t="s">
        <v>128</v>
      </c>
      <c r="I8" s="31" t="s">
        <v>15</v>
      </c>
      <c r="J8" s="31" t="s">
        <v>70</v>
      </c>
      <c r="K8" s="31" t="s">
        <v>111</v>
      </c>
      <c r="L8" s="31" t="s">
        <v>18</v>
      </c>
      <c r="M8" s="31" t="s">
        <v>110</v>
      </c>
      <c r="Q8" s="31" t="s">
        <v>17</v>
      </c>
      <c r="R8" s="31" t="s">
        <v>19</v>
      </c>
      <c r="S8" s="31" t="s">
        <v>0</v>
      </c>
      <c r="T8" s="31" t="s">
        <v>114</v>
      </c>
      <c r="U8" s="31" t="s">
        <v>66</v>
      </c>
      <c r="V8" s="31" t="s">
        <v>63</v>
      </c>
      <c r="W8" s="32" t="s">
        <v>120</v>
      </c>
    </row>
    <row r="9" spans="2:25" ht="31.5">
      <c r="B9" s="49" t="str">
        <f>'תעודות חוב מסחריות '!B7:T7</f>
        <v>2. תעודות חוב מסחריות</v>
      </c>
      <c r="C9" s="14" t="s">
        <v>48</v>
      </c>
      <c r="D9" s="14" t="s">
        <v>128</v>
      </c>
      <c r="E9" s="42" t="s">
        <v>126</v>
      </c>
      <c r="G9" s="14" t="s">
        <v>69</v>
      </c>
      <c r="I9" s="14" t="s">
        <v>15</v>
      </c>
      <c r="J9" s="14" t="s">
        <v>70</v>
      </c>
      <c r="K9" s="14" t="s">
        <v>111</v>
      </c>
      <c r="L9" s="14" t="s">
        <v>18</v>
      </c>
      <c r="M9" s="14" t="s">
        <v>110</v>
      </c>
      <c r="Q9" s="14" t="s">
        <v>17</v>
      </c>
      <c r="R9" s="14" t="s">
        <v>19</v>
      </c>
      <c r="S9" s="14" t="s">
        <v>0</v>
      </c>
      <c r="T9" s="14" t="s">
        <v>114</v>
      </c>
      <c r="U9" s="14" t="s">
        <v>66</v>
      </c>
      <c r="V9" s="14" t="s">
        <v>63</v>
      </c>
      <c r="W9" s="39" t="s">
        <v>120</v>
      </c>
    </row>
    <row r="10" spans="2:25" ht="31.5">
      <c r="B10" s="49" t="str">
        <f>'אג"ח קונצרני'!B7:U7</f>
        <v>3. אג"ח קונצרני</v>
      </c>
      <c r="C10" s="31" t="s">
        <v>48</v>
      </c>
      <c r="D10" s="14" t="s">
        <v>128</v>
      </c>
      <c r="E10" s="42" t="s">
        <v>126</v>
      </c>
      <c r="G10" s="31" t="s">
        <v>69</v>
      </c>
      <c r="I10" s="31" t="s">
        <v>15</v>
      </c>
      <c r="J10" s="31" t="s">
        <v>70</v>
      </c>
      <c r="K10" s="31" t="s">
        <v>111</v>
      </c>
      <c r="L10" s="31" t="s">
        <v>18</v>
      </c>
      <c r="M10" s="31" t="s">
        <v>110</v>
      </c>
      <c r="Q10" s="31" t="s">
        <v>17</v>
      </c>
      <c r="R10" s="31" t="s">
        <v>19</v>
      </c>
      <c r="S10" s="31" t="s">
        <v>0</v>
      </c>
      <c r="T10" s="31" t="s">
        <v>114</v>
      </c>
      <c r="U10" s="31" t="s">
        <v>66</v>
      </c>
      <c r="V10" s="14" t="s">
        <v>63</v>
      </c>
      <c r="W10" s="32" t="s">
        <v>120</v>
      </c>
    </row>
    <row r="11" spans="2:25" ht="31.5">
      <c r="B11" s="49" t="str">
        <f>מניות!B7</f>
        <v>4. מניות</v>
      </c>
      <c r="C11" s="31" t="s">
        <v>48</v>
      </c>
      <c r="D11" s="14" t="s">
        <v>128</v>
      </c>
      <c r="E11" s="42" t="s">
        <v>126</v>
      </c>
      <c r="H11" s="31" t="s">
        <v>110</v>
      </c>
      <c r="S11" s="31" t="s">
        <v>0</v>
      </c>
      <c r="T11" s="14" t="s">
        <v>114</v>
      </c>
      <c r="U11" s="14" t="s">
        <v>66</v>
      </c>
      <c r="V11" s="14" t="s">
        <v>63</v>
      </c>
      <c r="W11" s="15" t="s">
        <v>120</v>
      </c>
    </row>
    <row r="12" spans="2:25" ht="31.5">
      <c r="B12" s="49" t="str">
        <f>'תעודות סל'!B7:N7</f>
        <v>5. תעודות סל</v>
      </c>
      <c r="C12" s="31" t="s">
        <v>48</v>
      </c>
      <c r="D12" s="14" t="s">
        <v>128</v>
      </c>
      <c r="E12" s="42" t="s">
        <v>126</v>
      </c>
      <c r="H12" s="31" t="s">
        <v>110</v>
      </c>
      <c r="S12" s="31" t="s">
        <v>0</v>
      </c>
      <c r="T12" s="31" t="s">
        <v>114</v>
      </c>
      <c r="U12" s="31" t="s">
        <v>66</v>
      </c>
      <c r="V12" s="31" t="s">
        <v>63</v>
      </c>
      <c r="W12" s="32" t="s">
        <v>120</v>
      </c>
    </row>
    <row r="13" spans="2:25" ht="31.5">
      <c r="B13" s="49" t="str">
        <f>'קרנות נאמנות'!B7:O7</f>
        <v>6. קרנות נאמנות</v>
      </c>
      <c r="C13" s="31" t="s">
        <v>48</v>
      </c>
      <c r="D13" s="31" t="s">
        <v>128</v>
      </c>
      <c r="G13" s="31" t="s">
        <v>69</v>
      </c>
      <c r="H13" s="31" t="s">
        <v>110</v>
      </c>
      <c r="S13" s="31" t="s">
        <v>0</v>
      </c>
      <c r="T13" s="31" t="s">
        <v>114</v>
      </c>
      <c r="U13" s="31" t="s">
        <v>66</v>
      </c>
      <c r="V13" s="31" t="s">
        <v>63</v>
      </c>
      <c r="W13" s="32" t="s">
        <v>120</v>
      </c>
    </row>
    <row r="14" spans="2:25" ht="31.5">
      <c r="B14" s="49" t="str">
        <f>'כתבי אופציה'!B7:L7</f>
        <v>7. כתבי אופציה</v>
      </c>
      <c r="C14" s="31" t="s">
        <v>48</v>
      </c>
      <c r="D14" s="31" t="s">
        <v>128</v>
      </c>
      <c r="G14" s="31" t="s">
        <v>69</v>
      </c>
      <c r="H14" s="31" t="s">
        <v>110</v>
      </c>
      <c r="S14" s="31" t="s">
        <v>0</v>
      </c>
      <c r="T14" s="31" t="s">
        <v>114</v>
      </c>
      <c r="U14" s="31" t="s">
        <v>66</v>
      </c>
      <c r="V14" s="31" t="s">
        <v>63</v>
      </c>
      <c r="W14" s="32" t="s">
        <v>120</v>
      </c>
    </row>
    <row r="15" spans="2:25" ht="31.5">
      <c r="B15" s="49" t="str">
        <f>אופציות!B7</f>
        <v>8. אופציות</v>
      </c>
      <c r="C15" s="31" t="s">
        <v>48</v>
      </c>
      <c r="D15" s="31" t="s">
        <v>128</v>
      </c>
      <c r="G15" s="31" t="s">
        <v>69</v>
      </c>
      <c r="H15" s="31" t="s">
        <v>110</v>
      </c>
      <c r="S15" s="31" t="s">
        <v>0</v>
      </c>
      <c r="T15" s="31" t="s">
        <v>114</v>
      </c>
      <c r="U15" s="31" t="s">
        <v>66</v>
      </c>
      <c r="V15" s="31" t="s">
        <v>63</v>
      </c>
      <c r="W15" s="32" t="s">
        <v>120</v>
      </c>
    </row>
    <row r="16" spans="2:25" ht="31.5">
      <c r="B16" s="49" t="str">
        <f>'חוזים עתידיים'!B7:I7</f>
        <v>9. חוזים עתידיים</v>
      </c>
      <c r="C16" s="31" t="s">
        <v>48</v>
      </c>
      <c r="D16" s="31" t="s">
        <v>128</v>
      </c>
      <c r="G16" s="31" t="s">
        <v>69</v>
      </c>
      <c r="H16" s="31" t="s">
        <v>110</v>
      </c>
      <c r="S16" s="31" t="s">
        <v>0</v>
      </c>
      <c r="T16" s="32" t="s">
        <v>114</v>
      </c>
    </row>
    <row r="17" spans="2:25" ht="31.5">
      <c r="B17" s="49" t="str">
        <f>'מוצרים מובנים'!B7:Q7</f>
        <v>10. מוצרים מובנים</v>
      </c>
      <c r="C17" s="31" t="s">
        <v>48</v>
      </c>
      <c r="F17" s="14" t="s">
        <v>54</v>
      </c>
      <c r="I17" s="31" t="s">
        <v>15</v>
      </c>
      <c r="J17" s="31" t="s">
        <v>70</v>
      </c>
      <c r="K17" s="31" t="s">
        <v>111</v>
      </c>
      <c r="L17" s="31" t="s">
        <v>18</v>
      </c>
      <c r="M17" s="31" t="s">
        <v>110</v>
      </c>
      <c r="Q17" s="31" t="s">
        <v>17</v>
      </c>
      <c r="R17" s="31" t="s">
        <v>19</v>
      </c>
      <c r="S17" s="31" t="s">
        <v>0</v>
      </c>
      <c r="T17" s="31" t="s">
        <v>114</v>
      </c>
      <c r="U17" s="31" t="s">
        <v>66</v>
      </c>
      <c r="V17" s="31" t="s">
        <v>63</v>
      </c>
      <c r="W17" s="32" t="s">
        <v>120</v>
      </c>
    </row>
    <row r="18" spans="2:25" ht="18">
      <c r="B18" s="53" t="str">
        <f>'לא סחיר- תעודות התחייבות ממשלתי'!B6:P6</f>
        <v>1.ג. ניירות ערך לא סחירים</v>
      </c>
    </row>
    <row r="19" spans="2:25" ht="31.5">
      <c r="B19" s="49" t="str">
        <f>'לא סחיר- תעודות התחייבות ממשלתי'!B7:P7</f>
        <v>1. תעודות התחייבות ממשלתיות</v>
      </c>
      <c r="C19" s="31" t="s">
        <v>48</v>
      </c>
      <c r="I19" s="31" t="s">
        <v>15</v>
      </c>
      <c r="J19" s="31" t="s">
        <v>70</v>
      </c>
      <c r="K19" s="31" t="s">
        <v>111</v>
      </c>
      <c r="L19" s="31" t="s">
        <v>18</v>
      </c>
      <c r="M19" s="31" t="s">
        <v>110</v>
      </c>
      <c r="Q19" s="31" t="s">
        <v>17</v>
      </c>
      <c r="R19" s="31" t="s">
        <v>19</v>
      </c>
      <c r="S19" s="31" t="s">
        <v>0</v>
      </c>
      <c r="T19" s="31" t="s">
        <v>114</v>
      </c>
      <c r="U19" s="31" t="s">
        <v>119</v>
      </c>
      <c r="V19" s="31" t="s">
        <v>63</v>
      </c>
      <c r="W19" s="32" t="s">
        <v>120</v>
      </c>
    </row>
    <row r="20" spans="2:25" ht="31.5">
      <c r="B20" s="49" t="str">
        <f>'לא סחיר - תעודות חוב מסחריות'!B7:S7</f>
        <v>2. תעודות חוב מסחריות</v>
      </c>
      <c r="C20" s="31" t="s">
        <v>48</v>
      </c>
      <c r="D20" s="42" t="s">
        <v>127</v>
      </c>
      <c r="E20" s="42" t="s">
        <v>126</v>
      </c>
      <c r="G20" s="31" t="s">
        <v>69</v>
      </c>
      <c r="I20" s="31" t="s">
        <v>15</v>
      </c>
      <c r="J20" s="31" t="s">
        <v>70</v>
      </c>
      <c r="K20" s="31" t="s">
        <v>111</v>
      </c>
      <c r="L20" s="31" t="s">
        <v>18</v>
      </c>
      <c r="M20" s="31" t="s">
        <v>110</v>
      </c>
      <c r="Q20" s="31" t="s">
        <v>17</v>
      </c>
      <c r="R20" s="31" t="s">
        <v>19</v>
      </c>
      <c r="S20" s="31" t="s">
        <v>0</v>
      </c>
      <c r="T20" s="31" t="s">
        <v>114</v>
      </c>
      <c r="U20" s="31" t="s">
        <v>119</v>
      </c>
      <c r="V20" s="31" t="s">
        <v>63</v>
      </c>
      <c r="W20" s="32" t="s">
        <v>120</v>
      </c>
    </row>
    <row r="21" spans="2:25" ht="31.5">
      <c r="B21" s="49" t="str">
        <f>'לא סחיר - אג"ח קונצרני'!B7:S7</f>
        <v>3. אג"ח קונצרני</v>
      </c>
      <c r="C21" s="31" t="s">
        <v>48</v>
      </c>
      <c r="D21" s="42" t="s">
        <v>127</v>
      </c>
      <c r="E21" s="42" t="s">
        <v>126</v>
      </c>
      <c r="G21" s="31" t="s">
        <v>69</v>
      </c>
      <c r="I21" s="31" t="s">
        <v>15</v>
      </c>
      <c r="J21" s="31" t="s">
        <v>70</v>
      </c>
      <c r="K21" s="31" t="s">
        <v>111</v>
      </c>
      <c r="L21" s="31" t="s">
        <v>18</v>
      </c>
      <c r="M21" s="31" t="s">
        <v>110</v>
      </c>
      <c r="Q21" s="31" t="s">
        <v>17</v>
      </c>
      <c r="R21" s="31" t="s">
        <v>19</v>
      </c>
      <c r="S21" s="31" t="s">
        <v>0</v>
      </c>
      <c r="T21" s="31" t="s">
        <v>114</v>
      </c>
      <c r="U21" s="31" t="s">
        <v>119</v>
      </c>
      <c r="V21" s="31" t="s">
        <v>63</v>
      </c>
      <c r="W21" s="32" t="s">
        <v>120</v>
      </c>
    </row>
    <row r="22" spans="2:25" ht="31.5">
      <c r="B22" s="49" t="str">
        <f>'לא סחיר - מניות'!B7:M7</f>
        <v>4. מניות</v>
      </c>
      <c r="C22" s="31" t="s">
        <v>48</v>
      </c>
      <c r="D22" s="42" t="s">
        <v>127</v>
      </c>
      <c r="E22" s="42" t="s">
        <v>126</v>
      </c>
      <c r="G22" s="31" t="s">
        <v>69</v>
      </c>
      <c r="H22" s="31" t="s">
        <v>110</v>
      </c>
      <c r="S22" s="31" t="s">
        <v>0</v>
      </c>
      <c r="T22" s="31" t="s">
        <v>114</v>
      </c>
      <c r="U22" s="31" t="s">
        <v>119</v>
      </c>
      <c r="V22" s="31" t="s">
        <v>63</v>
      </c>
      <c r="W22" s="32" t="s">
        <v>120</v>
      </c>
    </row>
    <row r="23" spans="2:25" ht="31.5">
      <c r="B23" s="49" t="str">
        <f>'לא סחיר - קרנות השקעה'!B7:K7</f>
        <v>5. קרנות השקעה</v>
      </c>
      <c r="C23" s="31" t="s">
        <v>48</v>
      </c>
      <c r="G23" s="31" t="s">
        <v>69</v>
      </c>
      <c r="H23" s="31" t="s">
        <v>110</v>
      </c>
      <c r="K23" s="31" t="s">
        <v>111</v>
      </c>
      <c r="S23" s="31" t="s">
        <v>0</v>
      </c>
      <c r="T23" s="31" t="s">
        <v>114</v>
      </c>
      <c r="U23" s="31" t="s">
        <v>119</v>
      </c>
      <c r="V23" s="31" t="s">
        <v>63</v>
      </c>
      <c r="W23" s="32" t="s">
        <v>120</v>
      </c>
    </row>
    <row r="24" spans="2:25" ht="31.5">
      <c r="B24" s="49" t="str">
        <f>'לא סחיר - כתבי אופציה'!B7:L7</f>
        <v>6. כתבי אופציה</v>
      </c>
      <c r="C24" s="31" t="s">
        <v>48</v>
      </c>
      <c r="G24" s="31" t="s">
        <v>69</v>
      </c>
      <c r="H24" s="31" t="s">
        <v>110</v>
      </c>
      <c r="K24" s="31" t="s">
        <v>111</v>
      </c>
      <c r="S24" s="31" t="s">
        <v>0</v>
      </c>
      <c r="T24" s="31" t="s">
        <v>114</v>
      </c>
      <c r="U24" s="31" t="s">
        <v>119</v>
      </c>
      <c r="V24" s="31" t="s">
        <v>63</v>
      </c>
      <c r="W24" s="32" t="s">
        <v>120</v>
      </c>
    </row>
    <row r="25" spans="2:25" ht="31.5">
      <c r="B25" s="49" t="str">
        <f>'לא סחיר - אופציות'!B7:L7</f>
        <v>7. אופציות</v>
      </c>
      <c r="C25" s="31" t="s">
        <v>48</v>
      </c>
      <c r="G25" s="31" t="s">
        <v>69</v>
      </c>
      <c r="H25" s="31" t="s">
        <v>110</v>
      </c>
      <c r="K25" s="31" t="s">
        <v>111</v>
      </c>
      <c r="S25" s="31" t="s">
        <v>0</v>
      </c>
      <c r="T25" s="31" t="s">
        <v>114</v>
      </c>
      <c r="U25" s="31" t="s">
        <v>119</v>
      </c>
      <c r="V25" s="31" t="s">
        <v>63</v>
      </c>
      <c r="W25" s="32" t="s">
        <v>120</v>
      </c>
    </row>
    <row r="26" spans="2:25" ht="31.5">
      <c r="B26" s="49" t="str">
        <f>'לא סחיר - חוזים עתידיים'!B7:K7</f>
        <v>8. חוזים עתידיים</v>
      </c>
      <c r="C26" s="31" t="s">
        <v>48</v>
      </c>
      <c r="G26" s="31" t="s">
        <v>69</v>
      </c>
      <c r="H26" s="31" t="s">
        <v>110</v>
      </c>
      <c r="K26" s="31" t="s">
        <v>111</v>
      </c>
      <c r="S26" s="31" t="s">
        <v>0</v>
      </c>
      <c r="T26" s="31" t="s">
        <v>114</v>
      </c>
      <c r="U26" s="31" t="s">
        <v>119</v>
      </c>
      <c r="V26" s="32" t="s">
        <v>120</v>
      </c>
    </row>
    <row r="27" spans="2:25" ht="31.5">
      <c r="B27" s="49" t="str">
        <f>'לא סחיר - מוצרים מובנים'!B7:Q7</f>
        <v>9. מוצרים מובנים</v>
      </c>
      <c r="C27" s="31" t="s">
        <v>48</v>
      </c>
      <c r="F27" s="31" t="s">
        <v>54</v>
      </c>
      <c r="I27" s="31" t="s">
        <v>15</v>
      </c>
      <c r="J27" s="31" t="s">
        <v>70</v>
      </c>
      <c r="K27" s="31" t="s">
        <v>111</v>
      </c>
      <c r="L27" s="31" t="s">
        <v>18</v>
      </c>
      <c r="M27" s="31" t="s">
        <v>110</v>
      </c>
      <c r="Q27" s="31" t="s">
        <v>17</v>
      </c>
      <c r="R27" s="31" t="s">
        <v>19</v>
      </c>
      <c r="S27" s="31" t="s">
        <v>0</v>
      </c>
      <c r="T27" s="31" t="s">
        <v>114</v>
      </c>
      <c r="U27" s="31" t="s">
        <v>119</v>
      </c>
      <c r="V27" s="31" t="s">
        <v>63</v>
      </c>
      <c r="W27" s="32" t="s">
        <v>120</v>
      </c>
    </row>
    <row r="28" spans="2:25" ht="31.5">
      <c r="B28" s="53" t="str">
        <f>הלוואות!B6</f>
        <v>1.ד. הלוואות:</v>
      </c>
      <c r="C28" s="31" t="s">
        <v>48</v>
      </c>
      <c r="I28" s="31" t="s">
        <v>15</v>
      </c>
      <c r="J28" s="31" t="s">
        <v>70</v>
      </c>
      <c r="L28" s="31" t="s">
        <v>18</v>
      </c>
      <c r="M28" s="31" t="s">
        <v>110</v>
      </c>
      <c r="Q28" s="14" t="s">
        <v>38</v>
      </c>
      <c r="R28" s="31" t="s">
        <v>19</v>
      </c>
      <c r="S28" s="31" t="s">
        <v>0</v>
      </c>
      <c r="T28" s="31" t="s">
        <v>114</v>
      </c>
      <c r="U28" s="31" t="s">
        <v>119</v>
      </c>
      <c r="V28" s="32" t="s">
        <v>120</v>
      </c>
    </row>
    <row r="29" spans="2:25" ht="47.25">
      <c r="B29" s="53" t="str">
        <f>'פקדונות מעל 3 חודשים'!B6:O6</f>
        <v>1.ה. פקדונות מעל 3 חודשים:</v>
      </c>
      <c r="C29" s="31" t="s">
        <v>48</v>
      </c>
      <c r="E29" s="31" t="s">
        <v>126</v>
      </c>
      <c r="I29" s="31" t="s">
        <v>15</v>
      </c>
      <c r="J29" s="31" t="s">
        <v>70</v>
      </c>
      <c r="L29" s="31" t="s">
        <v>18</v>
      </c>
      <c r="M29" s="31" t="s">
        <v>110</v>
      </c>
      <c r="O29" s="50" t="s">
        <v>56</v>
      </c>
      <c r="P29" s="51"/>
      <c r="R29" s="31" t="s">
        <v>19</v>
      </c>
      <c r="S29" s="31" t="s">
        <v>0</v>
      </c>
      <c r="T29" s="31" t="s">
        <v>114</v>
      </c>
      <c r="U29" s="31" t="s">
        <v>119</v>
      </c>
      <c r="V29" s="32" t="s">
        <v>120</v>
      </c>
    </row>
    <row r="30" spans="2:25" ht="63">
      <c r="B30" s="53" t="str">
        <f>'זכויות מקרקעין'!B6</f>
        <v>1. ו. זכויות במקרקעין:</v>
      </c>
      <c r="C30" s="14" t="s">
        <v>58</v>
      </c>
      <c r="N30" s="50" t="s">
        <v>94</v>
      </c>
      <c r="P30" s="51" t="s">
        <v>59</v>
      </c>
      <c r="U30" s="31" t="s">
        <v>119</v>
      </c>
      <c r="V30" s="15" t="s">
        <v>62</v>
      </c>
    </row>
    <row r="31" spans="2:25" ht="31.5">
      <c r="B31" s="53" t="str">
        <f>'השקעות אחרות '!B6:K6</f>
        <v xml:space="preserve">1. ח. השקעות אחרות </v>
      </c>
      <c r="C31" s="14" t="s">
        <v>15</v>
      </c>
      <c r="J31" s="14" t="s">
        <v>16</v>
      </c>
      <c r="Q31" s="14" t="s">
        <v>61</v>
      </c>
      <c r="R31" s="14" t="s">
        <v>57</v>
      </c>
      <c r="U31" s="31" t="s">
        <v>119</v>
      </c>
      <c r="V31" s="15" t="s">
        <v>62</v>
      </c>
    </row>
    <row r="32" spans="2:25" ht="47.25">
      <c r="B32" s="53" t="str">
        <f>'יתרת התחייבות להשקעה'!B6:D6</f>
        <v>1. ט. יתרות התחייבות להשקעה:</v>
      </c>
      <c r="X32" s="14" t="s">
        <v>116</v>
      </c>
      <c r="Y32" s="15" t="s">
        <v>115</v>
      </c>
    </row>
  </sheetData>
  <sheetProtection sheet="1" objects="1" scenarios="1"/>
  <pageMargins left="0" right="0" top="0" bottom="0" header="0" footer="0"/>
  <pageSetup paperSize="9" scale="52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BB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4">
      <c r="B1" s="57" t="s">
        <v>188</v>
      </c>
      <c r="C1" s="78" t="s" vm="1">
        <v>265</v>
      </c>
    </row>
    <row r="2" spans="2:54">
      <c r="B2" s="57" t="s">
        <v>187</v>
      </c>
      <c r="C2" s="78" t="s">
        <v>266</v>
      </c>
    </row>
    <row r="3" spans="2:54">
      <c r="B3" s="57" t="s">
        <v>189</v>
      </c>
      <c r="C3" s="78" t="s">
        <v>267</v>
      </c>
    </row>
    <row r="4" spans="2:54">
      <c r="B4" s="57" t="s">
        <v>190</v>
      </c>
      <c r="C4" s="78">
        <v>2145</v>
      </c>
    </row>
    <row r="6" spans="2:54" ht="26.25" customHeight="1">
      <c r="B6" s="157" t="s">
        <v>219</v>
      </c>
      <c r="C6" s="158"/>
      <c r="D6" s="158"/>
      <c r="E6" s="158"/>
      <c r="F6" s="158"/>
      <c r="G6" s="158"/>
      <c r="H6" s="158"/>
      <c r="I6" s="158"/>
      <c r="J6" s="158"/>
      <c r="K6" s="158"/>
      <c r="L6" s="159"/>
    </row>
    <row r="7" spans="2:54" ht="26.25" customHeight="1">
      <c r="B7" s="157" t="s">
        <v>107</v>
      </c>
      <c r="C7" s="158"/>
      <c r="D7" s="158"/>
      <c r="E7" s="158"/>
      <c r="F7" s="158"/>
      <c r="G7" s="158"/>
      <c r="H7" s="158"/>
      <c r="I7" s="158"/>
      <c r="J7" s="158"/>
      <c r="K7" s="158"/>
      <c r="L7" s="159"/>
    </row>
    <row r="8" spans="2:54" s="3" customFormat="1" ht="78.75">
      <c r="B8" s="23" t="s">
        <v>125</v>
      </c>
      <c r="C8" s="31" t="s">
        <v>48</v>
      </c>
      <c r="D8" s="31" t="s">
        <v>69</v>
      </c>
      <c r="E8" s="31" t="s">
        <v>110</v>
      </c>
      <c r="F8" s="31" t="s">
        <v>111</v>
      </c>
      <c r="G8" s="31" t="s">
        <v>248</v>
      </c>
      <c r="H8" s="31" t="s">
        <v>247</v>
      </c>
      <c r="I8" s="31" t="s">
        <v>119</v>
      </c>
      <c r="J8" s="31" t="s">
        <v>63</v>
      </c>
      <c r="K8" s="31" t="s">
        <v>191</v>
      </c>
      <c r="L8" s="32" t="s">
        <v>193</v>
      </c>
      <c r="M8" s="1"/>
      <c r="AZ8" s="1"/>
    </row>
    <row r="9" spans="2:54" s="3" customFormat="1" ht="21" customHeight="1">
      <c r="B9" s="16"/>
      <c r="C9" s="17"/>
      <c r="D9" s="17"/>
      <c r="E9" s="17"/>
      <c r="F9" s="17" t="s">
        <v>22</v>
      </c>
      <c r="G9" s="17" t="s">
        <v>255</v>
      </c>
      <c r="H9" s="17"/>
      <c r="I9" s="17" t="s">
        <v>251</v>
      </c>
      <c r="J9" s="33" t="s">
        <v>20</v>
      </c>
      <c r="K9" s="33" t="s">
        <v>20</v>
      </c>
      <c r="L9" s="34" t="s">
        <v>20</v>
      </c>
      <c r="AZ9" s="1"/>
    </row>
    <row r="10" spans="2:54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AZ10" s="1"/>
    </row>
    <row r="11" spans="2:54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AZ11" s="1"/>
    </row>
    <row r="12" spans="2:54" ht="19.5" customHeight="1">
      <c r="B12" s="99" t="s">
        <v>264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</row>
    <row r="13" spans="2:54">
      <c r="B13" s="99" t="s">
        <v>121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</row>
    <row r="14" spans="2:54">
      <c r="B14" s="99" t="s">
        <v>246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</row>
    <row r="15" spans="2:54">
      <c r="B15" s="99" t="s">
        <v>254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</row>
    <row r="16" spans="2:54" s="7" customFormat="1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AZ16" s="1"/>
      <c r="BB16" s="1"/>
    </row>
    <row r="17" spans="2:54" s="7" customFormat="1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AZ17" s="1"/>
      <c r="BB17" s="1"/>
    </row>
    <row r="18" spans="2:54" s="7" customFormat="1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AZ18" s="1"/>
      <c r="BB18" s="1"/>
    </row>
    <row r="19" spans="2:54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</row>
    <row r="20" spans="2:54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</row>
    <row r="21" spans="2:54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</row>
    <row r="22" spans="2:54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</row>
    <row r="23" spans="2:54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</row>
    <row r="24" spans="2:54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</row>
    <row r="25" spans="2:54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</row>
    <row r="26" spans="2:54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</row>
    <row r="27" spans="2:54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</row>
    <row r="28" spans="2:54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</row>
    <row r="29" spans="2:54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</row>
    <row r="30" spans="2:54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</row>
    <row r="31" spans="2:54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</row>
    <row r="32" spans="2:54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</row>
    <row r="33" spans="2:12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</row>
    <row r="34" spans="2:12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</row>
    <row r="35" spans="2:12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</row>
    <row r="36" spans="2:12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</row>
    <row r="37" spans="2:12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</row>
    <row r="38" spans="2:12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</row>
    <row r="39" spans="2:12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</row>
    <row r="40" spans="2:12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</row>
    <row r="41" spans="2:12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</row>
    <row r="42" spans="2:12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</row>
    <row r="43" spans="2:12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</row>
    <row r="44" spans="2:12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</row>
    <row r="45" spans="2:12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</row>
    <row r="46" spans="2:12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</row>
    <row r="47" spans="2:12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</row>
    <row r="48" spans="2:12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</row>
    <row r="49" spans="2:12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</row>
    <row r="50" spans="2:12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</row>
    <row r="51" spans="2:12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</row>
    <row r="52" spans="2:12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</row>
    <row r="53" spans="2:12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</row>
    <row r="54" spans="2:12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</row>
    <row r="55" spans="2:12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</row>
    <row r="56" spans="2:12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</row>
    <row r="57" spans="2:12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</row>
    <row r="58" spans="2:12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</row>
    <row r="59" spans="2:12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</row>
    <row r="60" spans="2:12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</row>
    <row r="61" spans="2:12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</row>
    <row r="62" spans="2:12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</row>
    <row r="63" spans="2:12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</row>
    <row r="64" spans="2:12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</row>
    <row r="65" spans="2:12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</row>
    <row r="66" spans="2:12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</row>
    <row r="67" spans="2:12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</row>
    <row r="68" spans="2:12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</row>
    <row r="69" spans="2:12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</row>
    <row r="70" spans="2:12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</row>
    <row r="71" spans="2:12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</row>
    <row r="72" spans="2:12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</row>
    <row r="73" spans="2:12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</row>
    <row r="74" spans="2:12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</row>
    <row r="75" spans="2:12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</row>
    <row r="76" spans="2:12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</row>
    <row r="77" spans="2:12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</row>
    <row r="78" spans="2:12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</row>
    <row r="79" spans="2:12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</row>
    <row r="80" spans="2:12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</row>
    <row r="81" spans="2:12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</row>
    <row r="82" spans="2:12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</row>
    <row r="83" spans="2:12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</row>
    <row r="84" spans="2:12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</row>
    <row r="85" spans="2:12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</row>
    <row r="86" spans="2:12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</row>
    <row r="87" spans="2:12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</row>
    <row r="88" spans="2:12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</row>
    <row r="89" spans="2:12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</row>
    <row r="90" spans="2:12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</row>
    <row r="91" spans="2:12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</row>
    <row r="92" spans="2:12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</row>
    <row r="93" spans="2:12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</row>
    <row r="94" spans="2:12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</row>
    <row r="95" spans="2:12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</row>
    <row r="96" spans="2:12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</row>
    <row r="97" spans="2:12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</row>
    <row r="98" spans="2:12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</row>
    <row r="99" spans="2:12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</row>
    <row r="100" spans="2:12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</row>
    <row r="101" spans="2:12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</row>
    <row r="102" spans="2:12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</row>
    <row r="103" spans="2:12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</row>
    <row r="104" spans="2:12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</row>
    <row r="105" spans="2:12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</row>
    <row r="106" spans="2:12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</row>
    <row r="107" spans="2:12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</row>
    <row r="108" spans="2:12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</row>
    <row r="109" spans="2:12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</row>
    <row r="110" spans="2:12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43 D48:XFD1048576 D44:AF47 AH44:XFD47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Y564"/>
  <sheetViews>
    <sheetView rightToLeft="1" zoomScale="90" zoomScaleNormal="90" workbookViewId="0">
      <selection activeCell="D80" sqref="D80"/>
    </sheetView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41.7109375" style="2" bestFit="1" customWidth="1"/>
    <col min="4" max="4" width="12.7109375" style="2" bestFit="1" customWidth="1"/>
    <col min="5" max="5" width="12.28515625" style="1" bestFit="1" customWidth="1"/>
    <col min="6" max="6" width="11.28515625" style="1" bestFit="1" customWidth="1"/>
    <col min="7" max="7" width="13.140625" style="1" bestFit="1" customWidth="1"/>
    <col min="8" max="8" width="8.42578125" style="1" bestFit="1" customWidth="1"/>
    <col min="9" max="9" width="8" style="1" bestFit="1" customWidth="1"/>
    <col min="10" max="10" width="10" style="1" bestFit="1" customWidth="1"/>
    <col min="11" max="11" width="10.42578125" style="1" bestFit="1" customWidth="1"/>
    <col min="12" max="12" width="7.5703125" style="1" customWidth="1"/>
    <col min="13" max="13" width="6.7109375" style="1" customWidth="1"/>
    <col min="14" max="14" width="7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51">
      <c r="B1" s="57" t="s">
        <v>188</v>
      </c>
      <c r="C1" s="78" t="s" vm="1">
        <v>265</v>
      </c>
    </row>
    <row r="2" spans="2:51">
      <c r="B2" s="57" t="s">
        <v>187</v>
      </c>
      <c r="C2" s="78" t="s">
        <v>266</v>
      </c>
    </row>
    <row r="3" spans="2:51">
      <c r="B3" s="57" t="s">
        <v>189</v>
      </c>
      <c r="C3" s="78" t="s">
        <v>267</v>
      </c>
    </row>
    <row r="4" spans="2:51">
      <c r="B4" s="57" t="s">
        <v>190</v>
      </c>
      <c r="C4" s="78">
        <v>2145</v>
      </c>
    </row>
    <row r="6" spans="2:51" ht="26.25" customHeight="1">
      <c r="B6" s="157" t="s">
        <v>219</v>
      </c>
      <c r="C6" s="158"/>
      <c r="D6" s="158"/>
      <c r="E6" s="158"/>
      <c r="F6" s="158"/>
      <c r="G6" s="158"/>
      <c r="H6" s="158"/>
      <c r="I6" s="158"/>
      <c r="J6" s="158"/>
      <c r="K6" s="159"/>
    </row>
    <row r="7" spans="2:51" ht="26.25" customHeight="1">
      <c r="B7" s="157" t="s">
        <v>108</v>
      </c>
      <c r="C7" s="158"/>
      <c r="D7" s="158"/>
      <c r="E7" s="158"/>
      <c r="F7" s="158"/>
      <c r="G7" s="158"/>
      <c r="H7" s="158"/>
      <c r="I7" s="158"/>
      <c r="J7" s="158"/>
      <c r="K7" s="159"/>
    </row>
    <row r="8" spans="2:51" s="3" customFormat="1" ht="63">
      <c r="B8" s="23" t="s">
        <v>125</v>
      </c>
      <c r="C8" s="31" t="s">
        <v>48</v>
      </c>
      <c r="D8" s="31" t="s">
        <v>69</v>
      </c>
      <c r="E8" s="31" t="s">
        <v>110</v>
      </c>
      <c r="F8" s="31" t="s">
        <v>111</v>
      </c>
      <c r="G8" s="31" t="s">
        <v>248</v>
      </c>
      <c r="H8" s="31" t="s">
        <v>247</v>
      </c>
      <c r="I8" s="31" t="s">
        <v>119</v>
      </c>
      <c r="J8" s="31" t="s">
        <v>191</v>
      </c>
      <c r="K8" s="32" t="s">
        <v>193</v>
      </c>
      <c r="L8" s="1"/>
      <c r="AW8" s="1"/>
    </row>
    <row r="9" spans="2:51" s="3" customFormat="1" ht="22.5" customHeight="1">
      <c r="B9" s="16"/>
      <c r="C9" s="17"/>
      <c r="D9" s="17"/>
      <c r="E9" s="17"/>
      <c r="F9" s="17" t="s">
        <v>22</v>
      </c>
      <c r="G9" s="17" t="s">
        <v>255</v>
      </c>
      <c r="H9" s="17"/>
      <c r="I9" s="17" t="s">
        <v>251</v>
      </c>
      <c r="J9" s="33" t="s">
        <v>20</v>
      </c>
      <c r="K9" s="18" t="s">
        <v>20</v>
      </c>
      <c r="AW9" s="1"/>
    </row>
    <row r="10" spans="2:5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1" t="s">
        <v>8</v>
      </c>
      <c r="K10" s="21" t="s">
        <v>9</v>
      </c>
      <c r="AW10" s="1"/>
    </row>
    <row r="11" spans="2:51" s="132" customFormat="1" ht="18" customHeight="1">
      <c r="B11" s="79" t="s">
        <v>52</v>
      </c>
      <c r="C11" s="80"/>
      <c r="D11" s="80"/>
      <c r="E11" s="80"/>
      <c r="F11" s="80"/>
      <c r="G11" s="88"/>
      <c r="H11" s="90"/>
      <c r="I11" s="88">
        <v>575.3557910290001</v>
      </c>
      <c r="J11" s="89">
        <v>1</v>
      </c>
      <c r="K11" s="89">
        <f>I11/'סכום נכסי הקרן'!$C$42</f>
        <v>8.4139258356913979E-4</v>
      </c>
      <c r="AW11" s="133"/>
    </row>
    <row r="12" spans="2:51" s="133" customFormat="1" ht="19.5" customHeight="1">
      <c r="B12" s="81" t="s">
        <v>37</v>
      </c>
      <c r="C12" s="82"/>
      <c r="D12" s="82"/>
      <c r="E12" s="82"/>
      <c r="F12" s="82"/>
      <c r="G12" s="91"/>
      <c r="H12" s="93"/>
      <c r="I12" s="91">
        <v>575.35579102900022</v>
      </c>
      <c r="J12" s="92">
        <v>1.0000000000000002</v>
      </c>
      <c r="K12" s="92">
        <f>I12/'סכום נכסי הקרן'!$C$42</f>
        <v>8.4139258356914E-4</v>
      </c>
    </row>
    <row r="13" spans="2:51" s="133" customFormat="1">
      <c r="B13" s="102" t="s">
        <v>2018</v>
      </c>
      <c r="C13" s="82"/>
      <c r="D13" s="82"/>
      <c r="E13" s="82"/>
      <c r="F13" s="82"/>
      <c r="G13" s="91"/>
      <c r="H13" s="93"/>
      <c r="I13" s="91">
        <v>536.31436999999994</v>
      </c>
      <c r="J13" s="92">
        <v>0.9321438636097219</v>
      </c>
      <c r="K13" s="92">
        <f>I13/'סכום נכסי הקרן'!$C$42</f>
        <v>7.8429893366070377E-4</v>
      </c>
    </row>
    <row r="14" spans="2:51" s="133" customFormat="1">
      <c r="B14" s="87" t="s">
        <v>2019</v>
      </c>
      <c r="C14" s="84" t="s">
        <v>2020</v>
      </c>
      <c r="D14" s="97" t="s">
        <v>1862</v>
      </c>
      <c r="E14" s="97" t="s">
        <v>172</v>
      </c>
      <c r="F14" s="112">
        <v>43326</v>
      </c>
      <c r="G14" s="94">
        <v>1795000</v>
      </c>
      <c r="H14" s="96">
        <v>1.0416000000000001</v>
      </c>
      <c r="I14" s="94">
        <v>18.6967</v>
      </c>
      <c r="J14" s="95">
        <v>3.2495892613788976E-2</v>
      </c>
      <c r="K14" s="95">
        <f>I14/'סכום נכסי הקרן'!$C$42</f>
        <v>2.7341803041701236E-5</v>
      </c>
    </row>
    <row r="15" spans="2:51" s="133" customFormat="1">
      <c r="B15" s="87" t="s">
        <v>2021</v>
      </c>
      <c r="C15" s="84" t="s">
        <v>2022</v>
      </c>
      <c r="D15" s="97" t="s">
        <v>1862</v>
      </c>
      <c r="E15" s="97" t="s">
        <v>172</v>
      </c>
      <c r="F15" s="112">
        <v>43643</v>
      </c>
      <c r="G15" s="94">
        <v>2375376</v>
      </c>
      <c r="H15" s="96">
        <v>0.2228</v>
      </c>
      <c r="I15" s="94">
        <v>5.2931299999999997</v>
      </c>
      <c r="J15" s="95">
        <v>9.1997509758847736E-3</v>
      </c>
      <c r="K15" s="95">
        <f>I15/'סכום נכסי הקרן'!$C$42</f>
        <v>7.7406022417924044E-6</v>
      </c>
    </row>
    <row r="16" spans="2:51" s="141" customFormat="1">
      <c r="B16" s="87" t="s">
        <v>2023</v>
      </c>
      <c r="C16" s="84" t="s">
        <v>2024</v>
      </c>
      <c r="D16" s="97" t="s">
        <v>1862</v>
      </c>
      <c r="E16" s="97" t="s">
        <v>172</v>
      </c>
      <c r="F16" s="112">
        <v>43642</v>
      </c>
      <c r="G16" s="94">
        <v>4208280</v>
      </c>
      <c r="H16" s="96">
        <v>0.59219999999999995</v>
      </c>
      <c r="I16" s="94">
        <v>24.921900000000001</v>
      </c>
      <c r="J16" s="95">
        <v>4.331563249833327E-2</v>
      </c>
      <c r="K16" s="95">
        <f>I16/'סכום נכסי הקרן'!$C$42</f>
        <v>3.6445451936704024E-5</v>
      </c>
      <c r="AW16" s="133"/>
      <c r="AY16" s="133"/>
    </row>
    <row r="17" spans="2:51" s="141" customFormat="1">
      <c r="B17" s="87" t="s">
        <v>2025</v>
      </c>
      <c r="C17" s="84" t="s">
        <v>2026</v>
      </c>
      <c r="D17" s="97" t="s">
        <v>1862</v>
      </c>
      <c r="E17" s="97" t="s">
        <v>172</v>
      </c>
      <c r="F17" s="112">
        <v>43642</v>
      </c>
      <c r="G17" s="94">
        <v>2805760</v>
      </c>
      <c r="H17" s="96">
        <v>0.61939999999999995</v>
      </c>
      <c r="I17" s="94">
        <v>17.379009999999997</v>
      </c>
      <c r="J17" s="95">
        <v>3.0205674942314138E-2</v>
      </c>
      <c r="K17" s="95">
        <f>I17/'סכום נכסי הקרן'!$C$42</f>
        <v>2.541483087816332E-5</v>
      </c>
      <c r="AW17" s="133"/>
      <c r="AY17" s="133"/>
    </row>
    <row r="18" spans="2:51" s="141" customFormat="1">
      <c r="B18" s="87" t="s">
        <v>2027</v>
      </c>
      <c r="C18" s="84" t="s">
        <v>2028</v>
      </c>
      <c r="D18" s="97" t="s">
        <v>1862</v>
      </c>
      <c r="E18" s="97" t="s">
        <v>172</v>
      </c>
      <c r="F18" s="112">
        <v>43628</v>
      </c>
      <c r="G18" s="94">
        <v>6142500</v>
      </c>
      <c r="H18" s="96">
        <v>7.1499999999999994E-2</v>
      </c>
      <c r="I18" s="94">
        <v>4.3921400000000004</v>
      </c>
      <c r="J18" s="95">
        <v>7.633780816118734E-3</v>
      </c>
      <c r="K18" s="95">
        <f>I18/'סכום נכסי הקרן'!$C$42</f>
        <v>6.4230065632746787E-6</v>
      </c>
      <c r="AW18" s="133"/>
      <c r="AY18" s="133"/>
    </row>
    <row r="19" spans="2:51" s="133" customFormat="1">
      <c r="B19" s="87" t="s">
        <v>2029</v>
      </c>
      <c r="C19" s="84" t="s">
        <v>2030</v>
      </c>
      <c r="D19" s="97" t="s">
        <v>1862</v>
      </c>
      <c r="E19" s="97" t="s">
        <v>172</v>
      </c>
      <c r="F19" s="112">
        <v>43621</v>
      </c>
      <c r="G19" s="94">
        <v>3523400</v>
      </c>
      <c r="H19" s="96">
        <v>0.61870000000000003</v>
      </c>
      <c r="I19" s="94">
        <v>21.798269999999999</v>
      </c>
      <c r="J19" s="95">
        <v>3.7886591809590885E-2</v>
      </c>
      <c r="K19" s="95">
        <f>I19/'סכום נכסי הקרן'!$C$42</f>
        <v>3.1877497365301084E-5</v>
      </c>
    </row>
    <row r="20" spans="2:51" s="133" customFormat="1">
      <c r="B20" s="87" t="s">
        <v>2031</v>
      </c>
      <c r="C20" s="84" t="s">
        <v>2032</v>
      </c>
      <c r="D20" s="97" t="s">
        <v>1862</v>
      </c>
      <c r="E20" s="97" t="s">
        <v>172</v>
      </c>
      <c r="F20" s="112">
        <v>43641</v>
      </c>
      <c r="G20" s="94">
        <v>706000</v>
      </c>
      <c r="H20" s="96">
        <v>0.81340000000000001</v>
      </c>
      <c r="I20" s="94">
        <v>5.7428500000000007</v>
      </c>
      <c r="J20" s="95">
        <v>9.9813890631554273E-3</v>
      </c>
      <c r="K20" s="95">
        <f>I20/'סכום נכסי הקרן'!$C$42</f>
        <v>8.3982667314570999E-6</v>
      </c>
    </row>
    <row r="21" spans="2:51" s="133" customFormat="1">
      <c r="B21" s="87" t="s">
        <v>2033</v>
      </c>
      <c r="C21" s="84" t="s">
        <v>2034</v>
      </c>
      <c r="D21" s="97" t="s">
        <v>1862</v>
      </c>
      <c r="E21" s="97" t="s">
        <v>172</v>
      </c>
      <c r="F21" s="112">
        <v>43565</v>
      </c>
      <c r="G21" s="94">
        <v>354800</v>
      </c>
      <c r="H21" s="96">
        <v>-0.2407</v>
      </c>
      <c r="I21" s="94">
        <v>-0.85407</v>
      </c>
      <c r="J21" s="95">
        <v>-1.4844206199307233E-3</v>
      </c>
      <c r="K21" s="95">
        <f>I21/'סכום נכסי הקרן'!$C$42</f>
        <v>-1.2489805005068154E-6</v>
      </c>
    </row>
    <row r="22" spans="2:51" s="133" customFormat="1">
      <c r="B22" s="87" t="s">
        <v>2035</v>
      </c>
      <c r="C22" s="84" t="s">
        <v>2036</v>
      </c>
      <c r="D22" s="97" t="s">
        <v>1862</v>
      </c>
      <c r="E22" s="97" t="s">
        <v>172</v>
      </c>
      <c r="F22" s="112">
        <v>43640</v>
      </c>
      <c r="G22" s="94">
        <v>7384000</v>
      </c>
      <c r="H22" s="96">
        <v>1.1705000000000001</v>
      </c>
      <c r="I22" s="94">
        <v>86.431389999999993</v>
      </c>
      <c r="J22" s="95">
        <v>0.15022250813782723</v>
      </c>
      <c r="K22" s="95">
        <f>I22/'סכום נכסי הקרן'!$C$42</f>
        <v>1.2639610423232259E-4</v>
      </c>
    </row>
    <row r="23" spans="2:51" s="133" customFormat="1">
      <c r="B23" s="87" t="s">
        <v>2037</v>
      </c>
      <c r="C23" s="84" t="s">
        <v>2038</v>
      </c>
      <c r="D23" s="97" t="s">
        <v>1862</v>
      </c>
      <c r="E23" s="97" t="s">
        <v>172</v>
      </c>
      <c r="F23" s="112">
        <v>43600</v>
      </c>
      <c r="G23" s="94">
        <v>2668125</v>
      </c>
      <c r="H23" s="96">
        <v>-0.17369999999999999</v>
      </c>
      <c r="I23" s="94">
        <v>-4.6349399999999994</v>
      </c>
      <c r="J23" s="95">
        <v>-8.0557805661616803E-3</v>
      </c>
      <c r="K23" s="95">
        <f>I23/'סכום נכסי הקרן'!$C$42</f>
        <v>-6.7780740232288436E-6</v>
      </c>
    </row>
    <row r="24" spans="2:51" s="133" customFormat="1">
      <c r="B24" s="87" t="s">
        <v>2039</v>
      </c>
      <c r="C24" s="84" t="s">
        <v>2040</v>
      </c>
      <c r="D24" s="97" t="s">
        <v>1862</v>
      </c>
      <c r="E24" s="97" t="s">
        <v>172</v>
      </c>
      <c r="F24" s="112">
        <v>43598</v>
      </c>
      <c r="G24" s="94">
        <v>2383659</v>
      </c>
      <c r="H24" s="96">
        <v>-0.1681</v>
      </c>
      <c r="I24" s="94">
        <v>-4.0065600000000003</v>
      </c>
      <c r="J24" s="95">
        <v>-6.9636215755027563E-3</v>
      </c>
      <c r="K24" s="95">
        <f>I24/'סכום נכסי הקרן'!$C$42</f>
        <v>-5.8591395484100684E-6</v>
      </c>
    </row>
    <row r="25" spans="2:51" s="133" customFormat="1">
      <c r="B25" s="87" t="s">
        <v>2041</v>
      </c>
      <c r="C25" s="84" t="s">
        <v>2042</v>
      </c>
      <c r="D25" s="97" t="s">
        <v>1862</v>
      </c>
      <c r="E25" s="97" t="s">
        <v>172</v>
      </c>
      <c r="F25" s="112">
        <v>43599</v>
      </c>
      <c r="G25" s="94">
        <v>1248485</v>
      </c>
      <c r="H25" s="96">
        <v>9.5899999999999999E-2</v>
      </c>
      <c r="I25" s="94">
        <v>1.1967699999999999</v>
      </c>
      <c r="J25" s="95">
        <v>2.0800520628455415E-3</v>
      </c>
      <c r="K25" s="95">
        <f>I25/'סכום נכסי הקרן'!$C$42</f>
        <v>1.7501403791159288E-6</v>
      </c>
    </row>
    <row r="26" spans="2:51" s="133" customFormat="1">
      <c r="B26" s="87" t="s">
        <v>2043</v>
      </c>
      <c r="C26" s="84" t="s">
        <v>2044</v>
      </c>
      <c r="D26" s="97" t="s">
        <v>1862</v>
      </c>
      <c r="E26" s="97" t="s">
        <v>172</v>
      </c>
      <c r="F26" s="112">
        <v>43558</v>
      </c>
      <c r="G26" s="94">
        <v>1071990</v>
      </c>
      <c r="H26" s="96">
        <v>0.39489999999999997</v>
      </c>
      <c r="I26" s="94">
        <v>4.2328400000000004</v>
      </c>
      <c r="J26" s="95">
        <v>7.3569086572149393E-3</v>
      </c>
      <c r="K26" s="95">
        <f>I26/'סכום נכסי הקרן'!$C$42</f>
        <v>6.1900483821762493E-6</v>
      </c>
    </row>
    <row r="27" spans="2:51" s="133" customFormat="1">
      <c r="B27" s="87" t="s">
        <v>2045</v>
      </c>
      <c r="C27" s="84" t="s">
        <v>2046</v>
      </c>
      <c r="D27" s="97" t="s">
        <v>1862</v>
      </c>
      <c r="E27" s="97" t="s">
        <v>172</v>
      </c>
      <c r="F27" s="112">
        <v>43558</v>
      </c>
      <c r="G27" s="94">
        <v>6080050</v>
      </c>
      <c r="H27" s="96">
        <v>0.48399999999999999</v>
      </c>
      <c r="I27" s="94">
        <v>29.424880000000002</v>
      </c>
      <c r="J27" s="95">
        <v>5.1142059328845579E-2</v>
      </c>
      <c r="K27" s="95">
        <f>I27/'סכום נכסי הקרן'!$C$42</f>
        <v>4.303054942774361E-5</v>
      </c>
    </row>
    <row r="28" spans="2:51" s="133" customFormat="1">
      <c r="B28" s="87" t="s">
        <v>2047</v>
      </c>
      <c r="C28" s="84" t="s">
        <v>2048</v>
      </c>
      <c r="D28" s="97" t="s">
        <v>1862</v>
      </c>
      <c r="E28" s="97" t="s">
        <v>172</v>
      </c>
      <c r="F28" s="112">
        <v>43613</v>
      </c>
      <c r="G28" s="94">
        <v>1793850</v>
      </c>
      <c r="H28" s="96">
        <v>1.0613999999999999</v>
      </c>
      <c r="I28" s="94">
        <v>19.03978</v>
      </c>
      <c r="J28" s="95">
        <v>3.3092184517597607E-2</v>
      </c>
      <c r="K28" s="95">
        <f>I28/'סכום נכסי הקרן'!$C$42</f>
        <v>2.7843518627208139E-5</v>
      </c>
    </row>
    <row r="29" spans="2:51" s="133" customFormat="1">
      <c r="B29" s="87" t="s">
        <v>2049</v>
      </c>
      <c r="C29" s="84" t="s">
        <v>2050</v>
      </c>
      <c r="D29" s="97" t="s">
        <v>1862</v>
      </c>
      <c r="E29" s="97" t="s">
        <v>172</v>
      </c>
      <c r="F29" s="112">
        <v>43614</v>
      </c>
      <c r="G29" s="94">
        <v>5382600</v>
      </c>
      <c r="H29" s="96">
        <v>1.1135999999999999</v>
      </c>
      <c r="I29" s="94">
        <v>59.943269999999998</v>
      </c>
      <c r="J29" s="95">
        <v>0.10418469916291957</v>
      </c>
      <c r="K29" s="95">
        <f>I29/'סכום נכסי הקרן'!$C$42</f>
        <v>8.7660233197062501E-5</v>
      </c>
    </row>
    <row r="30" spans="2:51" s="133" customFormat="1">
      <c r="B30" s="87" t="s">
        <v>2051</v>
      </c>
      <c r="C30" s="84" t="s">
        <v>2052</v>
      </c>
      <c r="D30" s="97" t="s">
        <v>1862</v>
      </c>
      <c r="E30" s="97" t="s">
        <v>172</v>
      </c>
      <c r="F30" s="112">
        <v>43614</v>
      </c>
      <c r="G30" s="94">
        <v>3680160</v>
      </c>
      <c r="H30" s="96">
        <v>1.1357999999999999</v>
      </c>
      <c r="I30" s="94">
        <v>41.797519999999999</v>
      </c>
      <c r="J30" s="95">
        <v>7.2646387942401441E-2</v>
      </c>
      <c r="K30" s="95">
        <f>I30/'סכום נכסי הקרן'!$C$42</f>
        <v>6.1124132037823159E-5</v>
      </c>
    </row>
    <row r="31" spans="2:51" s="133" customFormat="1">
      <c r="B31" s="87" t="s">
        <v>2053</v>
      </c>
      <c r="C31" s="84" t="s">
        <v>2054</v>
      </c>
      <c r="D31" s="97" t="s">
        <v>1862</v>
      </c>
      <c r="E31" s="97" t="s">
        <v>172</v>
      </c>
      <c r="F31" s="112">
        <v>43634</v>
      </c>
      <c r="G31" s="94">
        <v>1616130</v>
      </c>
      <c r="H31" s="96">
        <v>1.1633</v>
      </c>
      <c r="I31" s="94">
        <v>18.799880000000002</v>
      </c>
      <c r="J31" s="95">
        <v>3.26752251270074E-2</v>
      </c>
      <c r="K31" s="95">
        <f>I31/'סכום נכסי הקרן'!$C$42</f>
        <v>2.7492692088316029E-5</v>
      </c>
    </row>
    <row r="32" spans="2:51" s="133" customFormat="1">
      <c r="B32" s="87" t="s">
        <v>2055</v>
      </c>
      <c r="C32" s="84" t="s">
        <v>2056</v>
      </c>
      <c r="D32" s="97" t="s">
        <v>1862</v>
      </c>
      <c r="E32" s="97" t="s">
        <v>172</v>
      </c>
      <c r="F32" s="112">
        <v>43556</v>
      </c>
      <c r="G32" s="94">
        <v>1797700</v>
      </c>
      <c r="H32" s="96">
        <v>0.99519999999999997</v>
      </c>
      <c r="I32" s="94">
        <v>17.891209999999997</v>
      </c>
      <c r="J32" s="95">
        <v>3.1095906704966515E-2</v>
      </c>
      <c r="K32" s="95">
        <f>I32/'סכום נכסי הקרן'!$C$42</f>
        <v>2.6163865280916715E-5</v>
      </c>
    </row>
    <row r="33" spans="2:11" s="133" customFormat="1">
      <c r="B33" s="87" t="s">
        <v>2057</v>
      </c>
      <c r="C33" s="84" t="s">
        <v>2058</v>
      </c>
      <c r="D33" s="97" t="s">
        <v>1862</v>
      </c>
      <c r="E33" s="97" t="s">
        <v>172</v>
      </c>
      <c r="F33" s="112">
        <v>43635</v>
      </c>
      <c r="G33" s="94">
        <v>899612.5</v>
      </c>
      <c r="H33" s="96">
        <v>0.96619999999999995</v>
      </c>
      <c r="I33" s="94">
        <v>8.6917500000000008</v>
      </c>
      <c r="J33" s="95">
        <v>1.5106739404595485E-2</v>
      </c>
      <c r="K33" s="95">
        <f>I33/'סכום נכסי הקרן'!$C$42</f>
        <v>1.2710698496938323E-5</v>
      </c>
    </row>
    <row r="34" spans="2:11" s="133" customFormat="1">
      <c r="B34" s="87" t="s">
        <v>2059</v>
      </c>
      <c r="C34" s="84" t="s">
        <v>2060</v>
      </c>
      <c r="D34" s="97" t="s">
        <v>1862</v>
      </c>
      <c r="E34" s="97" t="s">
        <v>172</v>
      </c>
      <c r="F34" s="112">
        <v>43556</v>
      </c>
      <c r="G34" s="94">
        <v>1620517.5</v>
      </c>
      <c r="H34" s="96">
        <v>1.0286999999999999</v>
      </c>
      <c r="I34" s="94">
        <v>16.669599999999999</v>
      </c>
      <c r="J34" s="95">
        <v>2.8972681356325809E-2</v>
      </c>
      <c r="K34" s="95">
        <f>I34/'סכום נכסי הקרן'!$C$42</f>
        <v>2.4377399219324422E-5</v>
      </c>
    </row>
    <row r="35" spans="2:11" s="133" customFormat="1">
      <c r="B35" s="87" t="s">
        <v>2061</v>
      </c>
      <c r="C35" s="84" t="s">
        <v>2062</v>
      </c>
      <c r="D35" s="97" t="s">
        <v>1862</v>
      </c>
      <c r="E35" s="97" t="s">
        <v>172</v>
      </c>
      <c r="F35" s="112">
        <v>43552</v>
      </c>
      <c r="G35" s="94">
        <v>1440680</v>
      </c>
      <c r="H35" s="96">
        <v>1.1325000000000001</v>
      </c>
      <c r="I35" s="94">
        <v>16.315629999999999</v>
      </c>
      <c r="J35" s="95">
        <v>2.8357462033744663E-2</v>
      </c>
      <c r="K35" s="95">
        <f>I35/'סכום נכסי הקרן'!$C$42</f>
        <v>2.3859758244036216E-5</v>
      </c>
    </row>
    <row r="36" spans="2:11" s="133" customFormat="1">
      <c r="B36" s="87" t="s">
        <v>2063</v>
      </c>
      <c r="C36" s="84" t="s">
        <v>2064</v>
      </c>
      <c r="D36" s="97" t="s">
        <v>1862</v>
      </c>
      <c r="E36" s="97" t="s">
        <v>172</v>
      </c>
      <c r="F36" s="112">
        <v>43633</v>
      </c>
      <c r="G36" s="94">
        <v>1081140</v>
      </c>
      <c r="H36" s="96">
        <v>1.1132</v>
      </c>
      <c r="I36" s="94">
        <v>12.034979999999999</v>
      </c>
      <c r="J36" s="95">
        <v>2.0917456967758912E-2</v>
      </c>
      <c r="K36" s="95">
        <f>I36/'סכום נכסי הקרן'!$C$42</f>
        <v>1.7599793159798977E-5</v>
      </c>
    </row>
    <row r="37" spans="2:11" s="133" customFormat="1">
      <c r="B37" s="87" t="s">
        <v>2065</v>
      </c>
      <c r="C37" s="84" t="s">
        <v>2066</v>
      </c>
      <c r="D37" s="97" t="s">
        <v>1862</v>
      </c>
      <c r="E37" s="97" t="s">
        <v>172</v>
      </c>
      <c r="F37" s="112">
        <v>43551</v>
      </c>
      <c r="G37" s="94">
        <v>1081320</v>
      </c>
      <c r="H37" s="96">
        <v>1.1946000000000001</v>
      </c>
      <c r="I37" s="94">
        <v>12.917920000000001</v>
      </c>
      <c r="J37" s="95">
        <v>2.2452055235069126E-2</v>
      </c>
      <c r="K37" s="95">
        <f>I37/'סכום נכסי הקרן'!$C$42</f>
        <v>1.8890992760671844E-5</v>
      </c>
    </row>
    <row r="38" spans="2:11" s="133" customFormat="1">
      <c r="B38" s="87" t="s">
        <v>2067</v>
      </c>
      <c r="C38" s="84" t="s">
        <v>2068</v>
      </c>
      <c r="D38" s="97" t="s">
        <v>1862</v>
      </c>
      <c r="E38" s="97" t="s">
        <v>172</v>
      </c>
      <c r="F38" s="112">
        <v>43552</v>
      </c>
      <c r="G38" s="94">
        <v>7649808</v>
      </c>
      <c r="H38" s="96">
        <v>1.3160000000000001</v>
      </c>
      <c r="I38" s="94">
        <v>100.67452</v>
      </c>
      <c r="J38" s="95">
        <v>0.17497785121784865</v>
      </c>
      <c r="K38" s="95">
        <f>I38/'סכום נכסי הקרן'!$C$42</f>
        <v>1.4722506630356224E-4</v>
      </c>
    </row>
    <row r="39" spans="2:11" s="133" customFormat="1">
      <c r="B39" s="87" t="s">
        <v>2069</v>
      </c>
      <c r="C39" s="84" t="s">
        <v>2070</v>
      </c>
      <c r="D39" s="97" t="s">
        <v>1862</v>
      </c>
      <c r="E39" s="97" t="s">
        <v>172</v>
      </c>
      <c r="F39" s="112">
        <v>43598</v>
      </c>
      <c r="G39" s="94">
        <v>1069800</v>
      </c>
      <c r="H39" s="96">
        <v>0.14249999999999999</v>
      </c>
      <c r="I39" s="94">
        <v>1.524</v>
      </c>
      <c r="J39" s="95">
        <v>2.6487957951624834E-3</v>
      </c>
      <c r="K39" s="95">
        <f>I39/'סכום נכסי הקרן'!$C$42</f>
        <v>2.2286771374388362E-6</v>
      </c>
    </row>
    <row r="40" spans="2:11" s="133" customFormat="1">
      <c r="B40" s="83"/>
      <c r="C40" s="84"/>
      <c r="D40" s="84"/>
      <c r="E40" s="84"/>
      <c r="F40" s="84"/>
      <c r="G40" s="94"/>
      <c r="H40" s="96"/>
      <c r="I40" s="84"/>
      <c r="J40" s="95"/>
      <c r="K40" s="84"/>
    </row>
    <row r="41" spans="2:11" s="133" customFormat="1">
      <c r="B41" s="102" t="s">
        <v>239</v>
      </c>
      <c r="C41" s="82"/>
      <c r="D41" s="82"/>
      <c r="E41" s="82"/>
      <c r="F41" s="82"/>
      <c r="G41" s="91"/>
      <c r="H41" s="93"/>
      <c r="I41" s="91">
        <v>37.007979999999996</v>
      </c>
      <c r="J41" s="92">
        <v>6.432190407575937E-2</v>
      </c>
      <c r="K41" s="92">
        <f>I41/'סכום נכסי הקרן'!$C$42</f>
        <v>5.4119973050389559E-5</v>
      </c>
    </row>
    <row r="42" spans="2:11" s="133" customFormat="1">
      <c r="B42" s="87" t="s">
        <v>2071</v>
      </c>
      <c r="C42" s="84" t="s">
        <v>2072</v>
      </c>
      <c r="D42" s="97" t="s">
        <v>1862</v>
      </c>
      <c r="E42" s="97" t="s">
        <v>175</v>
      </c>
      <c r="F42" s="112">
        <v>43542</v>
      </c>
      <c r="G42" s="94">
        <v>302947.20000000001</v>
      </c>
      <c r="H42" s="96">
        <v>-4.8531000000000004</v>
      </c>
      <c r="I42" s="94">
        <v>-14.702440000000001</v>
      </c>
      <c r="J42" s="95">
        <v>-2.5553649114585766E-2</v>
      </c>
      <c r="K42" s="95">
        <f>I42/'סכום נכסי הקרן'!$C$42</f>
        <v>-2.1500650848140581E-5</v>
      </c>
    </row>
    <row r="43" spans="2:11" s="133" customFormat="1">
      <c r="B43" s="87" t="s">
        <v>2073</v>
      </c>
      <c r="C43" s="84" t="s">
        <v>2074</v>
      </c>
      <c r="D43" s="97" t="s">
        <v>1862</v>
      </c>
      <c r="E43" s="97" t="s">
        <v>172</v>
      </c>
      <c r="F43" s="112">
        <v>43605</v>
      </c>
      <c r="G43" s="94">
        <v>218658</v>
      </c>
      <c r="H43" s="96">
        <v>1.6194999999999999</v>
      </c>
      <c r="I43" s="94">
        <v>3.5410599999999999</v>
      </c>
      <c r="J43" s="95">
        <v>6.1545569805892802E-3</v>
      </c>
      <c r="K43" s="95">
        <f>I43/'סכום נכסי הקרן'!$C$42</f>
        <v>5.178398598621499E-6</v>
      </c>
    </row>
    <row r="44" spans="2:11" s="133" customFormat="1">
      <c r="B44" s="87" t="s">
        <v>2075</v>
      </c>
      <c r="C44" s="84" t="s">
        <v>2076</v>
      </c>
      <c r="D44" s="97" t="s">
        <v>1862</v>
      </c>
      <c r="E44" s="97" t="s">
        <v>172</v>
      </c>
      <c r="F44" s="112">
        <v>43591</v>
      </c>
      <c r="G44" s="94">
        <v>323712.36</v>
      </c>
      <c r="H44" s="96">
        <v>2.8986000000000001</v>
      </c>
      <c r="I44" s="94">
        <v>9.3832000000000004</v>
      </c>
      <c r="J44" s="95">
        <v>1.6308517523076521E-2</v>
      </c>
      <c r="K44" s="95">
        <f>I44/'סכום נכסי הקרן'!$C$42</f>
        <v>1.3721865692923941E-5</v>
      </c>
    </row>
    <row r="45" spans="2:11" s="133" customFormat="1">
      <c r="B45" s="87" t="s">
        <v>2077</v>
      </c>
      <c r="C45" s="84" t="s">
        <v>2078</v>
      </c>
      <c r="D45" s="97" t="s">
        <v>1862</v>
      </c>
      <c r="E45" s="97" t="s">
        <v>172</v>
      </c>
      <c r="F45" s="112">
        <v>43557</v>
      </c>
      <c r="G45" s="94">
        <v>292240.15000000002</v>
      </c>
      <c r="H45" s="96">
        <v>-1.5482</v>
      </c>
      <c r="I45" s="94">
        <v>-4.5245600000000001</v>
      </c>
      <c r="J45" s="95">
        <v>-7.8639340570606075E-3</v>
      </c>
      <c r="K45" s="95">
        <f>I45/'סכום נכסי הקרן'!$C$42</f>
        <v>-6.6166557932875725E-6</v>
      </c>
    </row>
    <row r="46" spans="2:11" s="133" customFormat="1">
      <c r="B46" s="87" t="s">
        <v>2079</v>
      </c>
      <c r="C46" s="84" t="s">
        <v>2080</v>
      </c>
      <c r="D46" s="97" t="s">
        <v>1862</v>
      </c>
      <c r="E46" s="97" t="s">
        <v>172</v>
      </c>
      <c r="F46" s="112">
        <v>43622</v>
      </c>
      <c r="G46" s="94">
        <v>290578.28999999998</v>
      </c>
      <c r="H46" s="96">
        <v>-2.0648</v>
      </c>
      <c r="I46" s="94">
        <v>-5.9998500000000003</v>
      </c>
      <c r="J46" s="95">
        <v>-1.0428069193966947E-2</v>
      </c>
      <c r="K46" s="95">
        <f>I46/'סכום נכסי הקרן'!$C$42</f>
        <v>-8.7741000807496071E-6</v>
      </c>
    </row>
    <row r="47" spans="2:11" s="133" customFormat="1">
      <c r="B47" s="87" t="s">
        <v>2081</v>
      </c>
      <c r="C47" s="84" t="s">
        <v>2082</v>
      </c>
      <c r="D47" s="97" t="s">
        <v>1862</v>
      </c>
      <c r="E47" s="97" t="s">
        <v>174</v>
      </c>
      <c r="F47" s="112">
        <v>43614</v>
      </c>
      <c r="G47" s="94">
        <v>1270834.1399999999</v>
      </c>
      <c r="H47" s="96">
        <v>-1.6134999999999999</v>
      </c>
      <c r="I47" s="94">
        <v>-20.505310000000001</v>
      </c>
      <c r="J47" s="95">
        <v>-3.5639356237863011E-2</v>
      </c>
      <c r="K47" s="95">
        <f>I47/'סכום נכסי הקרן'!$C$42</f>
        <v>-2.9986690021716496E-5</v>
      </c>
    </row>
    <row r="48" spans="2:11" s="133" customFormat="1">
      <c r="B48" s="87" t="s">
        <v>2083</v>
      </c>
      <c r="C48" s="84" t="s">
        <v>2084</v>
      </c>
      <c r="D48" s="97" t="s">
        <v>1862</v>
      </c>
      <c r="E48" s="97" t="s">
        <v>174</v>
      </c>
      <c r="F48" s="112">
        <v>43607</v>
      </c>
      <c r="G48" s="94">
        <v>3889517.11</v>
      </c>
      <c r="H48" s="96">
        <v>-1.3543000000000001</v>
      </c>
      <c r="I48" s="94">
        <v>-52.675069999999998</v>
      </c>
      <c r="J48" s="95">
        <v>-9.1552167930373671E-2</v>
      </c>
      <c r="K48" s="95">
        <f>I48/'סכום נכסי הקרן'!$C$42</f>
        <v>-7.7031315106292853E-5</v>
      </c>
    </row>
    <row r="49" spans="2:11" s="133" customFormat="1">
      <c r="B49" s="87" t="s">
        <v>2085</v>
      </c>
      <c r="C49" s="84" t="s">
        <v>2086</v>
      </c>
      <c r="D49" s="97" t="s">
        <v>1862</v>
      </c>
      <c r="E49" s="97" t="s">
        <v>174</v>
      </c>
      <c r="F49" s="112">
        <v>43627</v>
      </c>
      <c r="G49" s="94">
        <v>3949696.96</v>
      </c>
      <c r="H49" s="96">
        <v>-0.30070000000000002</v>
      </c>
      <c r="I49" s="94">
        <v>-11.875440000000001</v>
      </c>
      <c r="J49" s="95">
        <v>-2.0640167675659033E-2</v>
      </c>
      <c r="K49" s="95">
        <f>I49/'סכום נכסי הקרן'!$C$42</f>
        <v>-1.7366484005923E-5</v>
      </c>
    </row>
    <row r="50" spans="2:11" s="133" customFormat="1">
      <c r="B50" s="87" t="s">
        <v>2087</v>
      </c>
      <c r="C50" s="84" t="s">
        <v>2088</v>
      </c>
      <c r="D50" s="97" t="s">
        <v>1862</v>
      </c>
      <c r="E50" s="97" t="s">
        <v>174</v>
      </c>
      <c r="F50" s="112">
        <v>43641</v>
      </c>
      <c r="G50" s="94">
        <v>2436429.0299999998</v>
      </c>
      <c r="H50" s="96">
        <v>0.03</v>
      </c>
      <c r="I50" s="94">
        <v>0.73082000000000003</v>
      </c>
      <c r="J50" s="95">
        <v>1.2702053431894005E-3</v>
      </c>
      <c r="K50" s="95">
        <f>I50/'סכום נכסי הקרן'!$C$42</f>
        <v>1.0687413553694555E-6</v>
      </c>
    </row>
    <row r="51" spans="2:11" s="133" customFormat="1">
      <c r="B51" s="87" t="s">
        <v>2089</v>
      </c>
      <c r="C51" s="84" t="s">
        <v>2090</v>
      </c>
      <c r="D51" s="97" t="s">
        <v>1862</v>
      </c>
      <c r="E51" s="97" t="s">
        <v>175</v>
      </c>
      <c r="F51" s="112">
        <v>43643</v>
      </c>
      <c r="G51" s="94">
        <v>2287071.9300000002</v>
      </c>
      <c r="H51" s="96">
        <v>0.2228</v>
      </c>
      <c r="I51" s="94">
        <v>5.0959399999999997</v>
      </c>
      <c r="J51" s="95">
        <v>8.857023913648494E-3</v>
      </c>
      <c r="K51" s="95">
        <f>I51/'סכום נכסי הקרן'!$C$42</f>
        <v>7.4522342334383603E-6</v>
      </c>
    </row>
    <row r="52" spans="2:11" s="133" customFormat="1">
      <c r="B52" s="87" t="s">
        <v>2091</v>
      </c>
      <c r="C52" s="84" t="s">
        <v>2092</v>
      </c>
      <c r="D52" s="97" t="s">
        <v>1862</v>
      </c>
      <c r="E52" s="97" t="s">
        <v>175</v>
      </c>
      <c r="F52" s="112">
        <v>43573</v>
      </c>
      <c r="G52" s="94">
        <v>2326280.1</v>
      </c>
      <c r="H52" s="96">
        <v>2.8100999999999998</v>
      </c>
      <c r="I52" s="94">
        <v>65.370379999999997</v>
      </c>
      <c r="J52" s="95">
        <v>0.11361731474552079</v>
      </c>
      <c r="K52" s="95">
        <f>I52/'סכום נכסי הקרן'!$C$42</f>
        <v>9.5596765991921867E-5</v>
      </c>
    </row>
    <row r="53" spans="2:11" s="133" customFormat="1">
      <c r="B53" s="87" t="s">
        <v>2093</v>
      </c>
      <c r="C53" s="84" t="s">
        <v>2094</v>
      </c>
      <c r="D53" s="97" t="s">
        <v>1862</v>
      </c>
      <c r="E53" s="97" t="s">
        <v>175</v>
      </c>
      <c r="F53" s="112">
        <v>43586</v>
      </c>
      <c r="G53" s="94">
        <v>3333801.34</v>
      </c>
      <c r="H53" s="96">
        <v>3.2768000000000002</v>
      </c>
      <c r="I53" s="94">
        <v>109.24288</v>
      </c>
      <c r="J53" s="95">
        <v>0.18987013201800509</v>
      </c>
      <c r="K53" s="95">
        <f>I53/'סכום נכסי הקרן'!$C$42</f>
        <v>1.5975532092124295E-4</v>
      </c>
    </row>
    <row r="54" spans="2:11" s="133" customFormat="1">
      <c r="B54" s="87" t="s">
        <v>2095</v>
      </c>
      <c r="C54" s="84" t="s">
        <v>2096</v>
      </c>
      <c r="D54" s="97" t="s">
        <v>1862</v>
      </c>
      <c r="E54" s="97" t="s">
        <v>175</v>
      </c>
      <c r="F54" s="112">
        <v>43537</v>
      </c>
      <c r="G54" s="94">
        <v>316834.46000000002</v>
      </c>
      <c r="H54" s="96">
        <v>4.3784000000000001</v>
      </c>
      <c r="I54" s="94">
        <v>13.87223</v>
      </c>
      <c r="J54" s="95">
        <v>2.411069848656618E-2</v>
      </c>
      <c r="K54" s="95">
        <f>I54/'סכום נכסי הקרן'!$C$42</f>
        <v>2.0286562891268466E-5</v>
      </c>
    </row>
    <row r="55" spans="2:11" s="133" customFormat="1">
      <c r="B55" s="87" t="s">
        <v>2097</v>
      </c>
      <c r="C55" s="84" t="s">
        <v>2098</v>
      </c>
      <c r="D55" s="97" t="s">
        <v>1862</v>
      </c>
      <c r="E55" s="97" t="s">
        <v>172</v>
      </c>
      <c r="F55" s="112">
        <v>43633</v>
      </c>
      <c r="G55" s="94">
        <v>857909.67</v>
      </c>
      <c r="H55" s="96">
        <v>-0.60109999999999997</v>
      </c>
      <c r="I55" s="94">
        <v>-5.1569700000000003</v>
      </c>
      <c r="J55" s="95">
        <v>-8.9630974093038544E-3</v>
      </c>
      <c r="K55" s="95">
        <f>I55/'סכום נכסי הקרן'!$C$42</f>
        <v>-7.5414836859960334E-6</v>
      </c>
    </row>
    <row r="56" spans="2:11" s="133" customFormat="1">
      <c r="B56" s="87" t="s">
        <v>2099</v>
      </c>
      <c r="C56" s="84" t="s">
        <v>2100</v>
      </c>
      <c r="D56" s="97" t="s">
        <v>1862</v>
      </c>
      <c r="E56" s="97" t="s">
        <v>172</v>
      </c>
      <c r="F56" s="112">
        <v>43524</v>
      </c>
      <c r="G56" s="94">
        <v>727077.52</v>
      </c>
      <c r="H56" s="96">
        <v>-1.8806</v>
      </c>
      <c r="I56" s="94">
        <v>-13.673579999999999</v>
      </c>
      <c r="J56" s="95">
        <v>-2.3765433864053692E-2</v>
      </c>
      <c r="K56" s="95">
        <f>I56/'סכום נכסי הקרן'!$C$42</f>
        <v>-1.9996059798517662E-5</v>
      </c>
    </row>
    <row r="57" spans="2:11" s="133" customFormat="1">
      <c r="B57" s="87" t="s">
        <v>2101</v>
      </c>
      <c r="C57" s="84" t="s">
        <v>2102</v>
      </c>
      <c r="D57" s="97" t="s">
        <v>1862</v>
      </c>
      <c r="E57" s="97" t="s">
        <v>172</v>
      </c>
      <c r="F57" s="112">
        <v>43566</v>
      </c>
      <c r="G57" s="94">
        <v>707863.94</v>
      </c>
      <c r="H57" s="96">
        <v>-2.4129</v>
      </c>
      <c r="I57" s="94">
        <v>-17.079909999999998</v>
      </c>
      <c r="J57" s="95">
        <v>-2.9685822696688745E-2</v>
      </c>
      <c r="K57" s="95">
        <f>I57/'סכום נכסי הקרן'!$C$42</f>
        <v>-2.4977431054142353E-5</v>
      </c>
    </row>
    <row r="58" spans="2:11" s="133" customFormat="1">
      <c r="B58" s="87" t="s">
        <v>2103</v>
      </c>
      <c r="C58" s="84" t="s">
        <v>2104</v>
      </c>
      <c r="D58" s="97" t="s">
        <v>1862</v>
      </c>
      <c r="E58" s="97" t="s">
        <v>172</v>
      </c>
      <c r="F58" s="112">
        <v>43566</v>
      </c>
      <c r="G58" s="94">
        <v>502088.2</v>
      </c>
      <c r="H58" s="96">
        <v>-2.4230999999999998</v>
      </c>
      <c r="I58" s="94">
        <v>-12.1661</v>
      </c>
      <c r="J58" s="95">
        <v>-2.1145350737221975E-2</v>
      </c>
      <c r="K58" s="95">
        <f>I58/'סכום נכסי הקרן'!$C$42</f>
        <v>-1.7791541287266812E-5</v>
      </c>
    </row>
    <row r="59" spans="2:11" s="133" customFormat="1">
      <c r="B59" s="87" t="s">
        <v>2105</v>
      </c>
      <c r="C59" s="84" t="s">
        <v>2106</v>
      </c>
      <c r="D59" s="97" t="s">
        <v>1862</v>
      </c>
      <c r="E59" s="97" t="s">
        <v>172</v>
      </c>
      <c r="F59" s="112">
        <v>43537</v>
      </c>
      <c r="G59" s="94">
        <v>162341.79</v>
      </c>
      <c r="H59" s="96">
        <v>-2.4659</v>
      </c>
      <c r="I59" s="94">
        <v>-4.0032500000000004</v>
      </c>
      <c r="J59" s="95">
        <v>-6.9578686135067019E-3</v>
      </c>
      <c r="K59" s="95">
        <f>I59/'סכום נכסי הקרן'!$C$42</f>
        <v>-5.8542990488530324E-6</v>
      </c>
    </row>
    <row r="60" spans="2:11" s="133" customFormat="1">
      <c r="B60" s="87" t="s">
        <v>2107</v>
      </c>
      <c r="C60" s="84" t="s">
        <v>2108</v>
      </c>
      <c r="D60" s="97" t="s">
        <v>1862</v>
      </c>
      <c r="E60" s="97" t="s">
        <v>172</v>
      </c>
      <c r="F60" s="112">
        <v>43543</v>
      </c>
      <c r="G60" s="94">
        <v>291737.09999999998</v>
      </c>
      <c r="H60" s="96">
        <v>-2.6332</v>
      </c>
      <c r="I60" s="94">
        <v>-7.6819300000000004</v>
      </c>
      <c r="J60" s="95">
        <v>-1.3351616720953108E-2</v>
      </c>
      <c r="K60" s="95">
        <f>I60/'סכום נכסי הקרן'!$C$42</f>
        <v>-1.1233951287667663E-5</v>
      </c>
    </row>
    <row r="61" spans="2:11" s="133" customFormat="1">
      <c r="B61" s="87" t="s">
        <v>2109</v>
      </c>
      <c r="C61" s="84" t="s">
        <v>2110</v>
      </c>
      <c r="D61" s="97" t="s">
        <v>1862</v>
      </c>
      <c r="E61" s="97" t="s">
        <v>172</v>
      </c>
      <c r="F61" s="112">
        <v>43558</v>
      </c>
      <c r="G61" s="94">
        <v>67970.06</v>
      </c>
      <c r="H61" s="96">
        <v>-2.7864</v>
      </c>
      <c r="I61" s="94">
        <v>-1.89394</v>
      </c>
      <c r="J61" s="95">
        <v>-3.2917718558333553E-3</v>
      </c>
      <c r="K61" s="95">
        <f>I61/'סכום נכסי הקרן'!$C$42</f>
        <v>-2.7696724262998091E-6</v>
      </c>
    </row>
    <row r="62" spans="2:11" s="133" customFormat="1">
      <c r="B62" s="87" t="s">
        <v>2111</v>
      </c>
      <c r="C62" s="84" t="s">
        <v>2112</v>
      </c>
      <c r="D62" s="97" t="s">
        <v>1862</v>
      </c>
      <c r="E62" s="97" t="s">
        <v>172</v>
      </c>
      <c r="F62" s="112">
        <v>43474</v>
      </c>
      <c r="G62" s="94">
        <v>101516.78</v>
      </c>
      <c r="H62" s="96">
        <v>5.093</v>
      </c>
      <c r="I62" s="94">
        <v>5.1702599999999999</v>
      </c>
      <c r="J62" s="95">
        <v>8.9861961600372579E-3</v>
      </c>
      <c r="K62" s="95">
        <f>I62/'סכום נכסי הקרן'!$C$42</f>
        <v>7.5609188035528317E-6</v>
      </c>
    </row>
    <row r="63" spans="2:11" s="133" customFormat="1">
      <c r="B63" s="87" t="s">
        <v>2113</v>
      </c>
      <c r="C63" s="84" t="s">
        <v>2114</v>
      </c>
      <c r="D63" s="97" t="s">
        <v>1862</v>
      </c>
      <c r="E63" s="97" t="s">
        <v>172</v>
      </c>
      <c r="F63" s="112">
        <v>43507</v>
      </c>
      <c r="G63" s="94">
        <v>124810</v>
      </c>
      <c r="H63" s="96">
        <v>1.0106999999999999</v>
      </c>
      <c r="I63" s="94">
        <v>1.26146</v>
      </c>
      <c r="J63" s="95">
        <v>2.1924868397412509E-3</v>
      </c>
      <c r="K63" s="95">
        <f>I63/'סכום נכסי הקרן'!$C$42</f>
        <v>1.8447421665312298E-6</v>
      </c>
    </row>
    <row r="64" spans="2:11" s="133" customFormat="1">
      <c r="B64" s="87" t="s">
        <v>2115</v>
      </c>
      <c r="C64" s="84" t="s">
        <v>2116</v>
      </c>
      <c r="D64" s="97" t="s">
        <v>1862</v>
      </c>
      <c r="E64" s="97" t="s">
        <v>172</v>
      </c>
      <c r="F64" s="112">
        <v>43559</v>
      </c>
      <c r="G64" s="94">
        <v>104616.24</v>
      </c>
      <c r="H64" s="96">
        <v>0.54039999999999999</v>
      </c>
      <c r="I64" s="94">
        <v>0.56530999999999998</v>
      </c>
      <c r="J64" s="95">
        <v>9.8253986283681322E-4</v>
      </c>
      <c r="K64" s="95">
        <f>I64/'סכום נכסי הקרן'!$C$42</f>
        <v>8.2670175365193465E-7</v>
      </c>
    </row>
    <row r="65" spans="2:11" s="133" customFormat="1">
      <c r="B65" s="87" t="s">
        <v>2117</v>
      </c>
      <c r="C65" s="84" t="s">
        <v>2118</v>
      </c>
      <c r="D65" s="97" t="s">
        <v>1862</v>
      </c>
      <c r="E65" s="97" t="s">
        <v>175</v>
      </c>
      <c r="F65" s="112">
        <v>43643</v>
      </c>
      <c r="G65" s="94">
        <v>2260800</v>
      </c>
      <c r="H65" s="96">
        <v>-0.2339</v>
      </c>
      <c r="I65" s="94">
        <v>-5.28721</v>
      </c>
      <c r="J65" s="95">
        <v>-9.1894616903812568E-3</v>
      </c>
      <c r="K65" s="95">
        <f>I65/'סכום נכסי הקרן'!$C$42</f>
        <v>-7.7319449132795194E-6</v>
      </c>
    </row>
    <row r="66" spans="2:11" s="133" customFormat="1">
      <c r="B66" s="83"/>
      <c r="C66" s="84"/>
      <c r="D66" s="84"/>
      <c r="E66" s="84"/>
      <c r="F66" s="84"/>
      <c r="G66" s="94"/>
      <c r="H66" s="96"/>
      <c r="I66" s="84"/>
      <c r="J66" s="95"/>
      <c r="K66" s="84"/>
    </row>
    <row r="67" spans="2:11" s="133" customFormat="1">
      <c r="B67" s="102" t="s">
        <v>237</v>
      </c>
      <c r="C67" s="82"/>
      <c r="D67" s="82"/>
      <c r="E67" s="82"/>
      <c r="F67" s="82"/>
      <c r="G67" s="91"/>
      <c r="H67" s="93"/>
      <c r="I67" s="91">
        <v>2.033441029</v>
      </c>
      <c r="J67" s="92">
        <v>3.5342323145184209E-3</v>
      </c>
      <c r="K67" s="92">
        <f>I67/'סכום נכסי הקרן'!$C$42</f>
        <v>2.9736768580461952E-6</v>
      </c>
    </row>
    <row r="68" spans="2:11" s="133" customFormat="1">
      <c r="B68" s="87" t="s">
        <v>2119</v>
      </c>
      <c r="C68" s="84" t="s">
        <v>2120</v>
      </c>
      <c r="D68" s="97" t="s">
        <v>1862</v>
      </c>
      <c r="E68" s="97" t="s">
        <v>173</v>
      </c>
      <c r="F68" s="112">
        <v>43614</v>
      </c>
      <c r="G68" s="94">
        <v>5389.0910000000013</v>
      </c>
      <c r="H68" s="96">
        <v>3.5099999999999999E-2</v>
      </c>
      <c r="I68" s="94">
        <v>1.892487E-3</v>
      </c>
      <c r="J68" s="95">
        <v>3.2892464619420358E-6</v>
      </c>
      <c r="K68" s="95">
        <f>I68/'סכום נכסי הקרן'!$C$42</f>
        <v>2.7675475786090619E-9</v>
      </c>
    </row>
    <row r="69" spans="2:11" s="133" customFormat="1">
      <c r="B69" s="87" t="s">
        <v>2119</v>
      </c>
      <c r="C69" s="84" t="s">
        <v>2121</v>
      </c>
      <c r="D69" s="97" t="s">
        <v>1862</v>
      </c>
      <c r="E69" s="97" t="s">
        <v>173</v>
      </c>
      <c r="F69" s="112">
        <v>43626</v>
      </c>
      <c r="G69" s="94">
        <v>1077818.2</v>
      </c>
      <c r="H69" s="96">
        <v>5.7799999999999997E-2</v>
      </c>
      <c r="I69" s="94">
        <v>0.62347854199999997</v>
      </c>
      <c r="J69" s="95">
        <v>1.0836399871546167E-3</v>
      </c>
      <c r="K69" s="95">
        <f>I69/'סכום נכסי הקרן'!$C$42</f>
        <v>9.1176664845085238E-7</v>
      </c>
    </row>
    <row r="70" spans="2:11" s="133" customFormat="1">
      <c r="B70" s="87" t="s">
        <v>2236</v>
      </c>
      <c r="C70" s="84" t="s">
        <v>2122</v>
      </c>
      <c r="D70" s="97" t="s">
        <v>1862</v>
      </c>
      <c r="E70" s="97" t="s">
        <v>173</v>
      </c>
      <c r="F70" s="112">
        <v>43108</v>
      </c>
      <c r="G70" s="94">
        <v>338.42</v>
      </c>
      <c r="H70" s="96">
        <v>1017.1608</v>
      </c>
      <c r="I70" s="94">
        <v>1.4080699999999999</v>
      </c>
      <c r="J70" s="95">
        <v>2.4473030809018621E-3</v>
      </c>
      <c r="K70" s="95">
        <f>I70/'סכום נכסי הקרן'!$C$42</f>
        <v>2.0591426620167334E-6</v>
      </c>
    </row>
    <row r="71" spans="2:11" s="133" customFormat="1">
      <c r="B71" s="135"/>
    </row>
    <row r="72" spans="2:11" s="133" customFormat="1">
      <c r="B72" s="135"/>
    </row>
    <row r="73" spans="2:11" s="133" customFormat="1">
      <c r="B73" s="135"/>
    </row>
    <row r="74" spans="2:11" s="133" customFormat="1">
      <c r="B74" s="136" t="s">
        <v>264</v>
      </c>
    </row>
    <row r="75" spans="2:11" s="133" customFormat="1">
      <c r="B75" s="136" t="s">
        <v>121</v>
      </c>
    </row>
    <row r="76" spans="2:11" s="133" customFormat="1">
      <c r="B76" s="136" t="s">
        <v>246</v>
      </c>
    </row>
    <row r="77" spans="2:11" s="133" customFormat="1">
      <c r="B77" s="136" t="s">
        <v>254</v>
      </c>
    </row>
    <row r="78" spans="2:11" s="133" customFormat="1">
      <c r="B78" s="135"/>
    </row>
    <row r="79" spans="2:11" s="133" customFormat="1">
      <c r="B79" s="135"/>
    </row>
    <row r="80" spans="2:11" s="133" customFormat="1">
      <c r="B80" s="135"/>
    </row>
    <row r="81" spans="2:2" s="133" customFormat="1">
      <c r="B81" s="135"/>
    </row>
    <row r="82" spans="2:2" s="133" customFormat="1">
      <c r="B82" s="135"/>
    </row>
    <row r="83" spans="2:2" s="133" customFormat="1">
      <c r="B83" s="135"/>
    </row>
    <row r="84" spans="2:2" s="133" customFormat="1">
      <c r="B84" s="135"/>
    </row>
    <row r="85" spans="2:2" s="133" customFormat="1">
      <c r="B85" s="135"/>
    </row>
    <row r="86" spans="2:2" s="133" customFormat="1">
      <c r="B86" s="135"/>
    </row>
    <row r="87" spans="2:2" s="133" customFormat="1">
      <c r="B87" s="135"/>
    </row>
    <row r="88" spans="2:2" s="133" customFormat="1">
      <c r="B88" s="135"/>
    </row>
    <row r="89" spans="2:2" s="133" customFormat="1">
      <c r="B89" s="135"/>
    </row>
    <row r="90" spans="2:2" s="133" customFormat="1">
      <c r="B90" s="135"/>
    </row>
    <row r="91" spans="2:2" s="133" customFormat="1">
      <c r="B91" s="135"/>
    </row>
    <row r="92" spans="2:2" s="133" customFormat="1">
      <c r="B92" s="135"/>
    </row>
    <row r="93" spans="2:2" s="133" customFormat="1">
      <c r="B93" s="135"/>
    </row>
    <row r="94" spans="2:2" s="133" customFormat="1">
      <c r="B94" s="135"/>
    </row>
    <row r="95" spans="2:2" s="133" customFormat="1">
      <c r="B95" s="135"/>
    </row>
    <row r="96" spans="2:2" s="133" customFormat="1">
      <c r="B96" s="135"/>
    </row>
    <row r="97" spans="2:2" s="133" customFormat="1">
      <c r="B97" s="135"/>
    </row>
    <row r="98" spans="2:2" s="133" customFormat="1">
      <c r="B98" s="135"/>
    </row>
    <row r="99" spans="2:2" s="133" customFormat="1">
      <c r="B99" s="135"/>
    </row>
    <row r="100" spans="2:2" s="133" customFormat="1">
      <c r="B100" s="135"/>
    </row>
    <row r="101" spans="2:2" s="133" customFormat="1">
      <c r="B101" s="135"/>
    </row>
    <row r="102" spans="2:2" s="133" customFormat="1">
      <c r="B102" s="135"/>
    </row>
    <row r="103" spans="2:2" s="133" customFormat="1">
      <c r="B103" s="135"/>
    </row>
    <row r="104" spans="2:2" s="133" customFormat="1">
      <c r="B104" s="135"/>
    </row>
    <row r="105" spans="2:2" s="133" customFormat="1">
      <c r="B105" s="135"/>
    </row>
    <row r="106" spans="2:2" s="133" customFormat="1">
      <c r="B106" s="135"/>
    </row>
    <row r="107" spans="2:2" s="133" customFormat="1">
      <c r="B107" s="135"/>
    </row>
    <row r="108" spans="2:2" s="133" customFormat="1">
      <c r="B108" s="135"/>
    </row>
    <row r="109" spans="2:2" s="133" customFormat="1">
      <c r="B109" s="135"/>
    </row>
    <row r="110" spans="2:2" s="133" customFormat="1">
      <c r="B110" s="135"/>
    </row>
    <row r="111" spans="2:2" s="133" customFormat="1">
      <c r="B111" s="135"/>
    </row>
    <row r="112" spans="2:2" s="133" customFormat="1">
      <c r="B112" s="135"/>
    </row>
    <row r="113" spans="2:2" s="133" customFormat="1">
      <c r="B113" s="135"/>
    </row>
    <row r="114" spans="2:2" s="133" customFormat="1">
      <c r="B114" s="135"/>
    </row>
    <row r="115" spans="2:2" s="133" customFormat="1">
      <c r="B115" s="135"/>
    </row>
    <row r="116" spans="2:2" s="133" customFormat="1">
      <c r="B116" s="135"/>
    </row>
    <row r="117" spans="2:2" s="133" customFormat="1">
      <c r="B117" s="135"/>
    </row>
    <row r="118" spans="2:2" s="133" customFormat="1">
      <c r="B118" s="135"/>
    </row>
    <row r="119" spans="2:2" s="133" customFormat="1">
      <c r="B119" s="135"/>
    </row>
    <row r="120" spans="2:2" s="133" customFormat="1">
      <c r="B120" s="135"/>
    </row>
    <row r="121" spans="2:2" s="133" customFormat="1">
      <c r="B121" s="135"/>
    </row>
    <row r="122" spans="2:2" s="133" customFormat="1">
      <c r="B122" s="135"/>
    </row>
    <row r="123" spans="2:2" s="133" customFormat="1">
      <c r="B123" s="135"/>
    </row>
    <row r="124" spans="2:2" s="133" customFormat="1">
      <c r="B124" s="135"/>
    </row>
    <row r="125" spans="2:2" s="133" customFormat="1">
      <c r="B125" s="135"/>
    </row>
    <row r="126" spans="2:2" s="133" customFormat="1">
      <c r="B126" s="135"/>
    </row>
    <row r="127" spans="2:2" s="133" customFormat="1">
      <c r="B127" s="135"/>
    </row>
    <row r="128" spans="2:2" s="133" customFormat="1">
      <c r="B128" s="135"/>
    </row>
    <row r="129" spans="2:2" s="133" customFormat="1">
      <c r="B129" s="135"/>
    </row>
    <row r="130" spans="2:2" s="133" customFormat="1">
      <c r="B130" s="135"/>
    </row>
    <row r="131" spans="2:2" s="133" customFormat="1">
      <c r="B131" s="135"/>
    </row>
    <row r="132" spans="2:2" s="133" customFormat="1">
      <c r="B132" s="135"/>
    </row>
    <row r="133" spans="2:2" s="133" customFormat="1">
      <c r="B133" s="135"/>
    </row>
    <row r="134" spans="2:2" s="133" customFormat="1">
      <c r="B134" s="135"/>
    </row>
    <row r="135" spans="2:2" s="133" customFormat="1">
      <c r="B135" s="135"/>
    </row>
    <row r="136" spans="2:2" s="133" customFormat="1">
      <c r="B136" s="135"/>
    </row>
    <row r="137" spans="2:2" s="133" customFormat="1">
      <c r="B137" s="135"/>
    </row>
    <row r="138" spans="2:2" s="133" customFormat="1">
      <c r="B138" s="135"/>
    </row>
    <row r="139" spans="2:2" s="133" customFormat="1">
      <c r="B139" s="135"/>
    </row>
    <row r="140" spans="2:2" s="133" customFormat="1">
      <c r="B140" s="135"/>
    </row>
    <row r="141" spans="2:2" s="133" customFormat="1">
      <c r="B141" s="135"/>
    </row>
    <row r="142" spans="2:2" s="133" customFormat="1">
      <c r="B142" s="135"/>
    </row>
    <row r="143" spans="2:2" s="133" customFormat="1">
      <c r="B143" s="135"/>
    </row>
    <row r="144" spans="2:2" s="133" customFormat="1">
      <c r="B144" s="135"/>
    </row>
    <row r="145" spans="2:2" s="133" customFormat="1">
      <c r="B145" s="135"/>
    </row>
    <row r="146" spans="2:2" s="133" customFormat="1">
      <c r="B146" s="135"/>
    </row>
    <row r="147" spans="2:2" s="133" customFormat="1">
      <c r="B147" s="135"/>
    </row>
    <row r="148" spans="2:2" s="133" customFormat="1">
      <c r="B148" s="135"/>
    </row>
    <row r="149" spans="2:2" s="133" customFormat="1">
      <c r="B149" s="135"/>
    </row>
    <row r="150" spans="2:2" s="133" customFormat="1">
      <c r="B150" s="135"/>
    </row>
    <row r="151" spans="2:2" s="133" customFormat="1">
      <c r="B151" s="135"/>
    </row>
    <row r="152" spans="2:2" s="133" customFormat="1">
      <c r="B152" s="135"/>
    </row>
    <row r="153" spans="2:2" s="133" customFormat="1">
      <c r="B153" s="135"/>
    </row>
    <row r="154" spans="2:2" s="133" customFormat="1">
      <c r="B154" s="135"/>
    </row>
    <row r="155" spans="2:2" s="133" customFormat="1">
      <c r="B155" s="135"/>
    </row>
    <row r="156" spans="2:2" s="133" customFormat="1">
      <c r="B156" s="135"/>
    </row>
    <row r="157" spans="2:2" s="133" customFormat="1">
      <c r="B157" s="135"/>
    </row>
    <row r="158" spans="2:2" s="133" customFormat="1">
      <c r="B158" s="135"/>
    </row>
    <row r="159" spans="2:2" s="133" customFormat="1">
      <c r="B159" s="135"/>
    </row>
    <row r="160" spans="2:2" s="133" customFormat="1">
      <c r="B160" s="135"/>
    </row>
    <row r="161" spans="2:2" s="133" customFormat="1">
      <c r="B161" s="135"/>
    </row>
    <row r="162" spans="2:2" s="133" customFormat="1">
      <c r="B162" s="135"/>
    </row>
    <row r="163" spans="2:2" s="133" customFormat="1">
      <c r="B163" s="135"/>
    </row>
    <row r="164" spans="2:2" s="133" customFormat="1">
      <c r="B164" s="135"/>
    </row>
    <row r="165" spans="2:2" s="133" customFormat="1">
      <c r="B165" s="135"/>
    </row>
    <row r="166" spans="2:2" s="133" customFormat="1">
      <c r="B166" s="135"/>
    </row>
    <row r="167" spans="2:2" s="133" customFormat="1">
      <c r="B167" s="135"/>
    </row>
    <row r="168" spans="2:2" s="133" customFormat="1">
      <c r="B168" s="135"/>
    </row>
    <row r="169" spans="2:2" s="133" customFormat="1">
      <c r="B169" s="135"/>
    </row>
    <row r="170" spans="2:2" s="133" customFormat="1">
      <c r="B170" s="135"/>
    </row>
    <row r="171" spans="2:2" s="133" customFormat="1">
      <c r="B171" s="135"/>
    </row>
    <row r="172" spans="2:2" s="133" customFormat="1">
      <c r="B172" s="135"/>
    </row>
    <row r="173" spans="2:2" s="133" customFormat="1">
      <c r="B173" s="135"/>
    </row>
    <row r="174" spans="2:2" s="133" customFormat="1">
      <c r="B174" s="135"/>
    </row>
    <row r="175" spans="2:2" s="133" customFormat="1">
      <c r="B175" s="135"/>
    </row>
    <row r="176" spans="2:2" s="133" customFormat="1">
      <c r="B176" s="135"/>
    </row>
    <row r="177" spans="2:4" s="133" customFormat="1">
      <c r="B177" s="135"/>
    </row>
    <row r="178" spans="2:4" s="133" customFormat="1">
      <c r="B178" s="135"/>
    </row>
    <row r="179" spans="2:4" s="133" customFormat="1">
      <c r="B179" s="135"/>
    </row>
    <row r="180" spans="2:4" s="133" customFormat="1">
      <c r="B180" s="135"/>
    </row>
    <row r="181" spans="2:4" s="133" customFormat="1">
      <c r="B181" s="135"/>
    </row>
    <row r="182" spans="2:4" s="133" customFormat="1">
      <c r="B182" s="135"/>
    </row>
    <row r="183" spans="2:4" s="133" customFormat="1">
      <c r="B183" s="135"/>
    </row>
    <row r="184" spans="2:4" s="133" customFormat="1">
      <c r="B184" s="135"/>
    </row>
    <row r="185" spans="2:4" s="133" customFormat="1">
      <c r="B185" s="135"/>
    </row>
    <row r="186" spans="2:4" s="133" customFormat="1">
      <c r="B186" s="135"/>
    </row>
    <row r="187" spans="2:4" s="133" customFormat="1">
      <c r="B187" s="135"/>
    </row>
    <row r="188" spans="2:4" s="133" customFormat="1">
      <c r="B188" s="135"/>
    </row>
    <row r="189" spans="2:4" s="133" customFormat="1">
      <c r="B189" s="135"/>
    </row>
    <row r="190" spans="2:4">
      <c r="C190" s="1"/>
      <c r="D190" s="1"/>
    </row>
    <row r="191" spans="2:4">
      <c r="C191" s="1"/>
      <c r="D191" s="1"/>
    </row>
    <row r="192" spans="2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H41:XFD44 D1:XFD40 A1:B1048576 D41:AF44 D45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B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78">
      <c r="B1" s="57" t="s">
        <v>188</v>
      </c>
      <c r="C1" s="78" t="s" vm="1">
        <v>265</v>
      </c>
    </row>
    <row r="2" spans="2:78">
      <c r="B2" s="57" t="s">
        <v>187</v>
      </c>
      <c r="C2" s="78" t="s">
        <v>266</v>
      </c>
    </row>
    <row r="3" spans="2:78">
      <c r="B3" s="57" t="s">
        <v>189</v>
      </c>
      <c r="C3" s="78" t="s">
        <v>267</v>
      </c>
    </row>
    <row r="4" spans="2:78">
      <c r="B4" s="57" t="s">
        <v>190</v>
      </c>
      <c r="C4" s="78">
        <v>2145</v>
      </c>
    </row>
    <row r="6" spans="2:78" ht="26.25" customHeight="1">
      <c r="B6" s="157" t="s">
        <v>219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9"/>
    </row>
    <row r="7" spans="2:78" ht="26.25" customHeight="1">
      <c r="B7" s="157" t="s">
        <v>109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9"/>
    </row>
    <row r="8" spans="2:78" s="3" customFormat="1" ht="47.25">
      <c r="B8" s="23" t="s">
        <v>125</v>
      </c>
      <c r="C8" s="31" t="s">
        <v>48</v>
      </c>
      <c r="D8" s="31" t="s">
        <v>54</v>
      </c>
      <c r="E8" s="31" t="s">
        <v>15</v>
      </c>
      <c r="F8" s="31" t="s">
        <v>70</v>
      </c>
      <c r="G8" s="31" t="s">
        <v>111</v>
      </c>
      <c r="H8" s="31" t="s">
        <v>18</v>
      </c>
      <c r="I8" s="31" t="s">
        <v>110</v>
      </c>
      <c r="J8" s="31" t="s">
        <v>17</v>
      </c>
      <c r="K8" s="31" t="s">
        <v>19</v>
      </c>
      <c r="L8" s="31" t="s">
        <v>248</v>
      </c>
      <c r="M8" s="31" t="s">
        <v>247</v>
      </c>
      <c r="N8" s="31" t="s">
        <v>119</v>
      </c>
      <c r="O8" s="31" t="s">
        <v>63</v>
      </c>
      <c r="P8" s="31" t="s">
        <v>191</v>
      </c>
      <c r="Q8" s="32" t="s">
        <v>193</v>
      </c>
      <c r="R8" s="1"/>
      <c r="S8" s="1"/>
      <c r="T8" s="1"/>
      <c r="U8" s="1"/>
      <c r="V8" s="1"/>
    </row>
    <row r="9" spans="2:78" s="3" customFormat="1" ht="18.75" customHeight="1">
      <c r="B9" s="16"/>
      <c r="C9" s="17"/>
      <c r="D9" s="17"/>
      <c r="E9" s="17"/>
      <c r="F9" s="17"/>
      <c r="G9" s="17" t="s">
        <v>22</v>
      </c>
      <c r="H9" s="17" t="s">
        <v>21</v>
      </c>
      <c r="I9" s="17"/>
      <c r="J9" s="17" t="s">
        <v>20</v>
      </c>
      <c r="K9" s="17" t="s">
        <v>20</v>
      </c>
      <c r="L9" s="17" t="s">
        <v>255</v>
      </c>
      <c r="M9" s="17"/>
      <c r="N9" s="17" t="s">
        <v>251</v>
      </c>
      <c r="O9" s="17" t="s">
        <v>20</v>
      </c>
      <c r="P9" s="33" t="s">
        <v>20</v>
      </c>
      <c r="Q9" s="18" t="s">
        <v>20</v>
      </c>
      <c r="R9" s="1"/>
      <c r="S9" s="1"/>
      <c r="T9" s="1"/>
      <c r="U9" s="1"/>
      <c r="V9" s="1"/>
    </row>
    <row r="10" spans="2:78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1" t="s">
        <v>14</v>
      </c>
      <c r="Q10" s="21" t="s">
        <v>122</v>
      </c>
      <c r="R10" s="1"/>
      <c r="S10" s="1"/>
      <c r="T10" s="1"/>
      <c r="U10" s="1"/>
      <c r="V10" s="1"/>
    </row>
    <row r="11" spans="2:78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"/>
      <c r="S11" s="1"/>
      <c r="T11" s="1"/>
      <c r="U11" s="1"/>
      <c r="V11" s="1"/>
      <c r="BZ11" s="1"/>
    </row>
    <row r="12" spans="2:78" ht="18" customHeight="1">
      <c r="B12" s="99" t="s">
        <v>264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</row>
    <row r="13" spans="2:78">
      <c r="B13" s="99" t="s">
        <v>121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</row>
    <row r="14" spans="2:78">
      <c r="B14" s="99" t="s">
        <v>246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</row>
    <row r="15" spans="2:78">
      <c r="B15" s="99" t="s">
        <v>254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</row>
    <row r="16" spans="2:78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</row>
    <row r="17" spans="2:17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</row>
    <row r="18" spans="2:17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</row>
    <row r="19" spans="2:17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</row>
    <row r="20" spans="2:17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</row>
    <row r="21" spans="2:17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</row>
    <row r="22" spans="2:17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</row>
    <row r="23" spans="2:17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</row>
    <row r="24" spans="2:17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</row>
    <row r="25" spans="2:17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</row>
    <row r="26" spans="2:17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</row>
    <row r="27" spans="2:17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</row>
    <row r="28" spans="2:17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</row>
    <row r="29" spans="2:17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</row>
    <row r="30" spans="2:17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</row>
    <row r="31" spans="2:17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</row>
    <row r="32" spans="2:17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</row>
    <row r="33" spans="2:17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</row>
    <row r="34" spans="2:17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</row>
    <row r="35" spans="2:17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</row>
    <row r="36" spans="2:17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</row>
    <row r="37" spans="2:17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</row>
    <row r="38" spans="2:17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</row>
    <row r="39" spans="2:17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</row>
    <row r="40" spans="2:17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</row>
    <row r="41" spans="2:17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</row>
    <row r="42" spans="2:17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</row>
    <row r="43" spans="2:17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</row>
    <row r="44" spans="2:17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</row>
    <row r="45" spans="2:17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</row>
    <row r="46" spans="2:17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</row>
    <row r="47" spans="2:17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</row>
    <row r="48" spans="2:17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</row>
    <row r="49" spans="2:17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</row>
    <row r="50" spans="2:17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</row>
    <row r="51" spans="2:17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</row>
    <row r="52" spans="2:17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</row>
    <row r="53" spans="2:17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</row>
    <row r="54" spans="2:17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</row>
    <row r="55" spans="2:17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</row>
    <row r="56" spans="2:17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</row>
    <row r="57" spans="2:17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</row>
    <row r="58" spans="2:17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</row>
    <row r="59" spans="2:17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</row>
    <row r="60" spans="2:17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</row>
    <row r="61" spans="2:17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</row>
    <row r="62" spans="2:17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</row>
    <row r="63" spans="2:17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</row>
    <row r="64" spans="2:17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</row>
    <row r="65" spans="2:17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</row>
    <row r="66" spans="2:17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</row>
    <row r="67" spans="2:17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</row>
    <row r="68" spans="2:17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</row>
    <row r="69" spans="2:17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</row>
    <row r="70" spans="2:17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</row>
    <row r="71" spans="2:17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</row>
    <row r="72" spans="2:17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</row>
    <row r="73" spans="2:17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</row>
    <row r="74" spans="2:17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</row>
    <row r="75" spans="2:17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</row>
    <row r="76" spans="2:17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</row>
    <row r="77" spans="2:17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</row>
    <row r="78" spans="2:17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</row>
    <row r="79" spans="2:17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</row>
    <row r="80" spans="2:17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</row>
    <row r="81" spans="2:17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</row>
    <row r="82" spans="2:17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</row>
    <row r="83" spans="2:17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</row>
    <row r="84" spans="2:17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</row>
    <row r="85" spans="2:17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</row>
    <row r="86" spans="2:17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</row>
    <row r="87" spans="2:17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</row>
    <row r="88" spans="2:17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</row>
    <row r="89" spans="2:17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</row>
    <row r="90" spans="2:17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</row>
    <row r="91" spans="2:17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</row>
    <row r="92" spans="2:17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</row>
    <row r="93" spans="2:17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</row>
    <row r="94" spans="2:17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</row>
    <row r="95" spans="2:17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</row>
    <row r="96" spans="2:17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</row>
    <row r="97" spans="2:17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</row>
    <row r="98" spans="2:17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</row>
    <row r="99" spans="2:17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</row>
    <row r="100" spans="2:17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</row>
    <row r="101" spans="2:17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</row>
    <row r="102" spans="2:17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</row>
    <row r="103" spans="2:17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</row>
    <row r="104" spans="2:17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</row>
    <row r="105" spans="2:17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</row>
    <row r="106" spans="2:17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</row>
    <row r="107" spans="2:17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</row>
    <row r="108" spans="2:17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</row>
    <row r="109" spans="2:17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</row>
    <row r="110" spans="2:17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</row>
    <row r="111" spans="2:17">
      <c r="D111" s="1"/>
    </row>
    <row r="112" spans="2:17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6:B110">
    <cfRule type="cellIs" dxfId="10" priority="1" operator="equal">
      <formula>"NR3"</formula>
    </cfRule>
  </conditionalFormatting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AS205"/>
  <sheetViews>
    <sheetView rightToLeft="1" zoomScale="80" zoomScaleNormal="80" workbookViewId="0">
      <selection activeCell="B22" sqref="B22"/>
    </sheetView>
  </sheetViews>
  <sheetFormatPr defaultColWidth="9.140625" defaultRowHeight="18"/>
  <cols>
    <col min="1" max="1" width="9.7109375" style="1" customWidth="1"/>
    <col min="2" max="2" width="46" style="2" bestFit="1" customWidth="1"/>
    <col min="3" max="3" width="41.7109375" style="2" bestFit="1" customWidth="1"/>
    <col min="4" max="4" width="11.28515625" style="2" bestFit="1" customWidth="1"/>
    <col min="5" max="5" width="17.140625" style="2" customWidth="1"/>
    <col min="6" max="6" width="8.7109375" style="1" bestFit="1" customWidth="1"/>
    <col min="7" max="7" width="12.28515625" style="1" bestFit="1" customWidth="1"/>
    <col min="8" max="8" width="11.42578125" style="1" bestFit="1" customWidth="1"/>
    <col min="9" max="9" width="7.42578125" style="1" bestFit="1" customWidth="1"/>
    <col min="10" max="10" width="12.7109375" style="1" bestFit="1" customWidth="1"/>
    <col min="11" max="11" width="7.42578125" style="1" bestFit="1" customWidth="1"/>
    <col min="12" max="12" width="8.140625" style="1" bestFit="1" customWidth="1"/>
    <col min="13" max="13" width="14.28515625" style="1" bestFit="1" customWidth="1"/>
    <col min="14" max="14" width="8" style="1" bestFit="1" customWidth="1"/>
    <col min="15" max="15" width="11" style="1" bestFit="1" customWidth="1"/>
    <col min="16" max="16" width="11.42578125" style="1" bestFit="1" customWidth="1"/>
    <col min="17" max="17" width="10.42578125" style="1" bestFit="1" customWidth="1"/>
    <col min="18" max="18" width="7.5703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45">
      <c r="B1" s="57" t="s">
        <v>188</v>
      </c>
      <c r="C1" s="78" t="s" vm="1">
        <v>265</v>
      </c>
    </row>
    <row r="2" spans="2:45">
      <c r="B2" s="57" t="s">
        <v>187</v>
      </c>
      <c r="C2" s="78" t="s">
        <v>266</v>
      </c>
    </row>
    <row r="3" spans="2:45">
      <c r="B3" s="57" t="s">
        <v>189</v>
      </c>
      <c r="C3" s="78" t="s">
        <v>267</v>
      </c>
    </row>
    <row r="4" spans="2:45">
      <c r="B4" s="57" t="s">
        <v>190</v>
      </c>
      <c r="C4" s="78">
        <v>2145</v>
      </c>
    </row>
    <row r="6" spans="2:45" ht="26.25" customHeight="1">
      <c r="B6" s="157" t="s">
        <v>220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9"/>
    </row>
    <row r="7" spans="2:45" s="3" customFormat="1" ht="63">
      <c r="B7" s="23" t="s">
        <v>125</v>
      </c>
      <c r="C7" s="31" t="s">
        <v>232</v>
      </c>
      <c r="D7" s="31" t="s">
        <v>48</v>
      </c>
      <c r="E7" s="31" t="s">
        <v>126</v>
      </c>
      <c r="F7" s="31" t="s">
        <v>15</v>
      </c>
      <c r="G7" s="31" t="s">
        <v>111</v>
      </c>
      <c r="H7" s="31" t="s">
        <v>70</v>
      </c>
      <c r="I7" s="31" t="s">
        <v>18</v>
      </c>
      <c r="J7" s="31" t="s">
        <v>110</v>
      </c>
      <c r="K7" s="14" t="s">
        <v>38</v>
      </c>
      <c r="L7" s="71" t="s">
        <v>19</v>
      </c>
      <c r="M7" s="31" t="s">
        <v>248</v>
      </c>
      <c r="N7" s="31" t="s">
        <v>247</v>
      </c>
      <c r="O7" s="31" t="s">
        <v>119</v>
      </c>
      <c r="P7" s="31" t="s">
        <v>191</v>
      </c>
      <c r="Q7" s="32" t="s">
        <v>193</v>
      </c>
      <c r="R7" s="1"/>
      <c r="S7" s="1"/>
      <c r="AR7" s="3" t="s">
        <v>171</v>
      </c>
      <c r="AS7" s="3" t="s">
        <v>173</v>
      </c>
    </row>
    <row r="8" spans="2:45" s="3" customFormat="1" ht="24" customHeight="1">
      <c r="B8" s="16"/>
      <c r="C8" s="70"/>
      <c r="D8" s="17"/>
      <c r="E8" s="17"/>
      <c r="F8" s="17"/>
      <c r="G8" s="17" t="s">
        <v>22</v>
      </c>
      <c r="H8" s="17"/>
      <c r="I8" s="17" t="s">
        <v>21</v>
      </c>
      <c r="J8" s="17"/>
      <c r="K8" s="17" t="s">
        <v>20</v>
      </c>
      <c r="L8" s="17" t="s">
        <v>20</v>
      </c>
      <c r="M8" s="17" t="s">
        <v>255</v>
      </c>
      <c r="N8" s="17"/>
      <c r="O8" s="17" t="s">
        <v>251</v>
      </c>
      <c r="P8" s="33" t="s">
        <v>20</v>
      </c>
      <c r="Q8" s="18" t="s">
        <v>20</v>
      </c>
      <c r="R8" s="1"/>
      <c r="S8" s="1"/>
      <c r="AR8" s="3" t="s">
        <v>169</v>
      </c>
      <c r="AS8" s="3" t="s">
        <v>172</v>
      </c>
    </row>
    <row r="9" spans="2:45" s="4" customFormat="1" ht="18" customHeight="1">
      <c r="B9" s="19"/>
      <c r="C9" s="14" t="s">
        <v>1</v>
      </c>
      <c r="D9" s="14" t="s">
        <v>2</v>
      </c>
      <c r="E9" s="14" t="s">
        <v>3</v>
      </c>
      <c r="F9" s="14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1" t="s">
        <v>11</v>
      </c>
      <c r="N9" s="21" t="s">
        <v>12</v>
      </c>
      <c r="O9" s="21" t="s">
        <v>13</v>
      </c>
      <c r="P9" s="21" t="s">
        <v>14</v>
      </c>
      <c r="Q9" s="21" t="s">
        <v>122</v>
      </c>
      <c r="R9" s="1"/>
      <c r="S9" s="1"/>
      <c r="AR9" s="4" t="s">
        <v>170</v>
      </c>
      <c r="AS9" s="4" t="s">
        <v>174</v>
      </c>
    </row>
    <row r="10" spans="2:45" s="132" customFormat="1" ht="18" customHeight="1">
      <c r="B10" s="79" t="s">
        <v>43</v>
      </c>
      <c r="C10" s="80"/>
      <c r="D10" s="80"/>
      <c r="E10" s="80"/>
      <c r="F10" s="80"/>
      <c r="G10" s="80"/>
      <c r="H10" s="80"/>
      <c r="I10" s="88">
        <v>5.9402141666131953</v>
      </c>
      <c r="J10" s="80"/>
      <c r="K10" s="80"/>
      <c r="L10" s="103">
        <v>2.4552947188219543E-2</v>
      </c>
      <c r="M10" s="88"/>
      <c r="N10" s="90"/>
      <c r="O10" s="88">
        <f>O11+O175</f>
        <v>34681.638730000006</v>
      </c>
      <c r="P10" s="89">
        <f>O10/$O$10</f>
        <v>1</v>
      </c>
      <c r="Q10" s="89">
        <f>O10/'סכום נכסי הקרן'!$C$42</f>
        <v>5.0717962812640606E-2</v>
      </c>
      <c r="R10" s="133"/>
      <c r="S10" s="133"/>
      <c r="AR10" s="133" t="s">
        <v>30</v>
      </c>
      <c r="AS10" s="132" t="s">
        <v>175</v>
      </c>
    </row>
    <row r="11" spans="2:45" s="133" customFormat="1" ht="21.75" customHeight="1">
      <c r="B11" s="81" t="s">
        <v>41</v>
      </c>
      <c r="C11" s="82"/>
      <c r="D11" s="82"/>
      <c r="E11" s="82"/>
      <c r="F11" s="82"/>
      <c r="G11" s="82"/>
      <c r="H11" s="82"/>
      <c r="I11" s="91">
        <v>6.0454525813500899</v>
      </c>
      <c r="J11" s="82"/>
      <c r="K11" s="82"/>
      <c r="L11" s="104">
        <v>2.226350088212934E-2</v>
      </c>
      <c r="M11" s="91"/>
      <c r="N11" s="93"/>
      <c r="O11" s="91">
        <f>O12+O33</f>
        <v>31522.510720000006</v>
      </c>
      <c r="P11" s="92">
        <f t="shared" ref="P11:P31" si="0">O11/$O$10</f>
        <v>0.90891064766016028</v>
      </c>
      <c r="Q11" s="92">
        <f>O11/'סכום נכסי הקרן'!$C$42</f>
        <v>4.6098096428041101E-2</v>
      </c>
      <c r="AS11" s="133" t="s">
        <v>181</v>
      </c>
    </row>
    <row r="12" spans="2:45" s="133" customFormat="1">
      <c r="B12" s="102" t="s">
        <v>39</v>
      </c>
      <c r="C12" s="82"/>
      <c r="D12" s="82"/>
      <c r="E12" s="82"/>
      <c r="F12" s="82"/>
      <c r="G12" s="82"/>
      <c r="H12" s="82"/>
      <c r="I12" s="91">
        <v>8.1294592233737859</v>
      </c>
      <c r="J12" s="82"/>
      <c r="K12" s="82"/>
      <c r="L12" s="104">
        <v>2.5792622857823532E-2</v>
      </c>
      <c r="M12" s="91"/>
      <c r="N12" s="93"/>
      <c r="O12" s="91">
        <f>SUM(O13:O31)</f>
        <v>8531.7736300000015</v>
      </c>
      <c r="P12" s="92">
        <f t="shared" si="0"/>
        <v>0.24600260951971459</v>
      </c>
      <c r="Q12" s="92">
        <f>O12/'סכום נכסי הקרן'!$C$42</f>
        <v>1.2476751201433432E-2</v>
      </c>
      <c r="AS12" s="133" t="s">
        <v>176</v>
      </c>
    </row>
    <row r="13" spans="2:45" s="133" customFormat="1">
      <c r="B13" s="87" t="s">
        <v>2237</v>
      </c>
      <c r="C13" s="97" t="s">
        <v>2181</v>
      </c>
      <c r="D13" s="84">
        <v>6028</v>
      </c>
      <c r="E13" s="84"/>
      <c r="F13" s="84" t="s">
        <v>1181</v>
      </c>
      <c r="G13" s="112">
        <v>43100</v>
      </c>
      <c r="H13" s="84"/>
      <c r="I13" s="94">
        <v>9.6000000000000014</v>
      </c>
      <c r="J13" s="97" t="s">
        <v>173</v>
      </c>
      <c r="K13" s="98">
        <v>3.8800000000000001E-2</v>
      </c>
      <c r="L13" s="98">
        <v>3.8800000000000001E-2</v>
      </c>
      <c r="M13" s="94">
        <v>230272.41</v>
      </c>
      <c r="N13" s="96">
        <v>101.94</v>
      </c>
      <c r="O13" s="94">
        <v>234.73969</v>
      </c>
      <c r="P13" s="95">
        <f t="shared" si="0"/>
        <v>6.768414025285014E-3</v>
      </c>
      <c r="Q13" s="95">
        <f>O13/'סכום נכסי הקרן'!$C$42</f>
        <v>3.4328017083496044E-4</v>
      </c>
      <c r="AS13" s="133" t="s">
        <v>177</v>
      </c>
    </row>
    <row r="14" spans="2:45" s="133" customFormat="1">
      <c r="B14" s="87" t="s">
        <v>2237</v>
      </c>
      <c r="C14" s="97" t="s">
        <v>2181</v>
      </c>
      <c r="D14" s="84">
        <v>6869</v>
      </c>
      <c r="E14" s="84"/>
      <c r="F14" s="84" t="s">
        <v>1181</v>
      </c>
      <c r="G14" s="112">
        <v>43555</v>
      </c>
      <c r="H14" s="84"/>
      <c r="I14" s="94">
        <v>5.01</v>
      </c>
      <c r="J14" s="97" t="s">
        <v>173</v>
      </c>
      <c r="K14" s="98">
        <v>3.9599999999999996E-2</v>
      </c>
      <c r="L14" s="98">
        <v>3.9599999999999996E-2</v>
      </c>
      <c r="M14" s="94">
        <v>63730.97</v>
      </c>
      <c r="N14" s="96">
        <v>109.1</v>
      </c>
      <c r="O14" s="94">
        <v>69.53049</v>
      </c>
      <c r="P14" s="95">
        <f t="shared" si="0"/>
        <v>2.0048213563753936E-3</v>
      </c>
      <c r="Q14" s="95">
        <f>O14/'סכום נכסי הקרן'!$C$42</f>
        <v>1.0168045499863492E-4</v>
      </c>
      <c r="AS14" s="133" t="s">
        <v>178</v>
      </c>
    </row>
    <row r="15" spans="2:45" s="133" customFormat="1">
      <c r="B15" s="87" t="s">
        <v>2237</v>
      </c>
      <c r="C15" s="97" t="s">
        <v>2181</v>
      </c>
      <c r="D15" s="84">
        <v>6870</v>
      </c>
      <c r="E15" s="84"/>
      <c r="F15" s="84" t="s">
        <v>1181</v>
      </c>
      <c r="G15" s="112">
        <v>43555</v>
      </c>
      <c r="H15" s="84"/>
      <c r="I15" s="94">
        <v>6.88</v>
      </c>
      <c r="J15" s="97" t="s">
        <v>173</v>
      </c>
      <c r="K15" s="98">
        <v>2.2399999999999996E-2</v>
      </c>
      <c r="L15" s="98">
        <v>2.2399999999999996E-2</v>
      </c>
      <c r="M15" s="94">
        <v>587333.68999999994</v>
      </c>
      <c r="N15" s="96">
        <v>100.79</v>
      </c>
      <c r="O15" s="94">
        <v>591.97362999999996</v>
      </c>
      <c r="P15" s="95">
        <f t="shared" si="0"/>
        <v>1.7068790624588801E-2</v>
      </c>
      <c r="Q15" s="95">
        <f>O15/'סכום נכסי הקרן'!$C$42</f>
        <v>8.6569428815464345E-4</v>
      </c>
      <c r="AS15" s="133" t="s">
        <v>180</v>
      </c>
    </row>
    <row r="16" spans="2:45" s="133" customFormat="1">
      <c r="B16" s="87" t="s">
        <v>2237</v>
      </c>
      <c r="C16" s="97" t="s">
        <v>2181</v>
      </c>
      <c r="D16" s="84">
        <v>6868</v>
      </c>
      <c r="E16" s="84"/>
      <c r="F16" s="84" t="s">
        <v>1181</v>
      </c>
      <c r="G16" s="112">
        <v>43555</v>
      </c>
      <c r="H16" s="84"/>
      <c r="I16" s="94">
        <v>7.129999999999999</v>
      </c>
      <c r="J16" s="97" t="s">
        <v>173</v>
      </c>
      <c r="K16" s="98">
        <v>1.6200000000000003E-2</v>
      </c>
      <c r="L16" s="98">
        <v>1.6200000000000003E-2</v>
      </c>
      <c r="M16" s="94">
        <v>109385.55</v>
      </c>
      <c r="N16" s="96">
        <v>110.76</v>
      </c>
      <c r="O16" s="94">
        <v>121.15543</v>
      </c>
      <c r="P16" s="95">
        <f t="shared" si="0"/>
        <v>3.4933594384973276E-3</v>
      </c>
      <c r="Q16" s="95">
        <f>O16/'סכום נכסי הקרן'!$C$42</f>
        <v>1.7717607409289452E-4</v>
      </c>
      <c r="AS16" s="133" t="s">
        <v>179</v>
      </c>
    </row>
    <row r="17" spans="2:45" s="133" customFormat="1">
      <c r="B17" s="87" t="s">
        <v>2237</v>
      </c>
      <c r="C17" s="97" t="s">
        <v>2181</v>
      </c>
      <c r="D17" s="84">
        <v>6867</v>
      </c>
      <c r="E17" s="84"/>
      <c r="F17" s="84" t="s">
        <v>1181</v>
      </c>
      <c r="G17" s="112">
        <v>43555</v>
      </c>
      <c r="H17" s="84"/>
      <c r="I17" s="94">
        <v>6.9700000000000015</v>
      </c>
      <c r="J17" s="97" t="s">
        <v>173</v>
      </c>
      <c r="K17" s="98">
        <v>1.4800000000000001E-2</v>
      </c>
      <c r="L17" s="98">
        <v>1.4800000000000001E-2</v>
      </c>
      <c r="M17" s="94">
        <v>272370.37</v>
      </c>
      <c r="N17" s="96">
        <v>109.47</v>
      </c>
      <c r="O17" s="94">
        <v>298.16381000000001</v>
      </c>
      <c r="P17" s="95">
        <f t="shared" si="0"/>
        <v>8.5971661351193582E-3</v>
      </c>
      <c r="Q17" s="95">
        <f>O17/'סכום נכסי הקרן'!$C$42</f>
        <v>4.3603075233507679E-4</v>
      </c>
      <c r="AS17" s="133" t="s">
        <v>182</v>
      </c>
    </row>
    <row r="18" spans="2:45" s="133" customFormat="1">
      <c r="B18" s="87" t="s">
        <v>2237</v>
      </c>
      <c r="C18" s="97" t="s">
        <v>2181</v>
      </c>
      <c r="D18" s="84">
        <v>6866</v>
      </c>
      <c r="E18" s="84"/>
      <c r="F18" s="84" t="s">
        <v>1181</v>
      </c>
      <c r="G18" s="112">
        <v>43555</v>
      </c>
      <c r="H18" s="84"/>
      <c r="I18" s="94">
        <v>7.5700000000000012</v>
      </c>
      <c r="J18" s="97" t="s">
        <v>173</v>
      </c>
      <c r="K18" s="98">
        <v>1.0700000000000001E-2</v>
      </c>
      <c r="L18" s="98">
        <v>1.0700000000000001E-2</v>
      </c>
      <c r="M18" s="94">
        <v>378931.13</v>
      </c>
      <c r="N18" s="96">
        <v>107.64</v>
      </c>
      <c r="O18" s="94">
        <v>407.88140999999996</v>
      </c>
      <c r="P18" s="95">
        <f t="shared" si="0"/>
        <v>1.176073060374676E-2</v>
      </c>
      <c r="Q18" s="95">
        <f>O18/'סכום נכסי הקרן'!$C$42</f>
        <v>5.9648029741031245E-4</v>
      </c>
      <c r="AS18" s="133" t="s">
        <v>183</v>
      </c>
    </row>
    <row r="19" spans="2:45" s="133" customFormat="1">
      <c r="B19" s="87" t="s">
        <v>2237</v>
      </c>
      <c r="C19" s="97" t="s">
        <v>2181</v>
      </c>
      <c r="D19" s="84">
        <v>6865</v>
      </c>
      <c r="E19" s="84"/>
      <c r="F19" s="84" t="s">
        <v>1181</v>
      </c>
      <c r="G19" s="112">
        <v>43555</v>
      </c>
      <c r="H19" s="84"/>
      <c r="I19" s="94">
        <v>5.0500000000000007</v>
      </c>
      <c r="J19" s="97" t="s">
        <v>173</v>
      </c>
      <c r="K19" s="98">
        <v>2.1500000000000005E-2</v>
      </c>
      <c r="L19" s="98">
        <v>2.1500000000000005E-2</v>
      </c>
      <c r="M19" s="94">
        <v>277953.28999999998</v>
      </c>
      <c r="N19" s="96">
        <v>115.12</v>
      </c>
      <c r="O19" s="94">
        <v>319.97985999999997</v>
      </c>
      <c r="P19" s="95">
        <f t="shared" si="0"/>
        <v>9.2262035969832585E-3</v>
      </c>
      <c r="Q19" s="95">
        <f>O19/'סכום נכסי הקרן'!$C$42</f>
        <v>4.6793425093364792E-4</v>
      </c>
      <c r="AS19" s="133" t="s">
        <v>184</v>
      </c>
    </row>
    <row r="20" spans="2:45" s="133" customFormat="1">
      <c r="B20" s="87" t="s">
        <v>2237</v>
      </c>
      <c r="C20" s="97" t="s">
        <v>2181</v>
      </c>
      <c r="D20" s="84">
        <v>5212</v>
      </c>
      <c r="E20" s="84"/>
      <c r="F20" s="84" t="s">
        <v>1181</v>
      </c>
      <c r="G20" s="112">
        <v>42643</v>
      </c>
      <c r="H20" s="84"/>
      <c r="I20" s="94">
        <v>8.5400000000000009</v>
      </c>
      <c r="J20" s="97" t="s">
        <v>173</v>
      </c>
      <c r="K20" s="98">
        <v>2.7799999999999998E-2</v>
      </c>
      <c r="L20" s="98">
        <v>2.7799999999999998E-2</v>
      </c>
      <c r="M20" s="94">
        <v>513514.48</v>
      </c>
      <c r="N20" s="96">
        <v>98.82</v>
      </c>
      <c r="O20" s="94">
        <f>507.45501-0.03</f>
        <v>507.42501000000004</v>
      </c>
      <c r="P20" s="95">
        <f t="shared" si="0"/>
        <v>1.4630940998790571E-2</v>
      </c>
      <c r="Q20" s="95">
        <f>O20/'סכום נכסי הקרן'!$C$42</f>
        <v>7.4205152149059894E-4</v>
      </c>
      <c r="AS20" s="133" t="s">
        <v>185</v>
      </c>
    </row>
    <row r="21" spans="2:45" s="133" customFormat="1">
      <c r="B21" s="87" t="s">
        <v>2237</v>
      </c>
      <c r="C21" s="97" t="s">
        <v>2181</v>
      </c>
      <c r="D21" s="84">
        <v>5211</v>
      </c>
      <c r="E21" s="84"/>
      <c r="F21" s="84" t="s">
        <v>1181</v>
      </c>
      <c r="G21" s="112">
        <v>42643</v>
      </c>
      <c r="H21" s="84"/>
      <c r="I21" s="94">
        <v>5.8000000000000007</v>
      </c>
      <c r="J21" s="97" t="s">
        <v>173</v>
      </c>
      <c r="K21" s="98">
        <v>3.3800000000000004E-2</v>
      </c>
      <c r="L21" s="98">
        <v>3.3800000000000004E-2</v>
      </c>
      <c r="M21" s="94">
        <v>502544.71</v>
      </c>
      <c r="N21" s="96">
        <v>102.84</v>
      </c>
      <c r="O21" s="94">
        <v>516.81697999999994</v>
      </c>
      <c r="P21" s="95">
        <f t="shared" si="0"/>
        <v>1.490174625321114E-2</v>
      </c>
      <c r="Q21" s="95">
        <f>O21/'סכום נכסי הקרן'!$C$42</f>
        <v>7.5578621231376904E-4</v>
      </c>
      <c r="AS21" s="133" t="s">
        <v>186</v>
      </c>
    </row>
    <row r="22" spans="2:45" s="133" customFormat="1">
      <c r="B22" s="87" t="s">
        <v>2237</v>
      </c>
      <c r="C22" s="97" t="s">
        <v>2181</v>
      </c>
      <c r="D22" s="84">
        <v>6027</v>
      </c>
      <c r="E22" s="84"/>
      <c r="F22" s="84" t="s">
        <v>1181</v>
      </c>
      <c r="G22" s="112">
        <v>43100</v>
      </c>
      <c r="H22" s="84"/>
      <c r="I22" s="94">
        <v>10.02</v>
      </c>
      <c r="J22" s="97" t="s">
        <v>173</v>
      </c>
      <c r="K22" s="98">
        <v>2.7899999999999994E-2</v>
      </c>
      <c r="L22" s="98">
        <v>2.7899999999999994E-2</v>
      </c>
      <c r="M22" s="94">
        <v>861501.74</v>
      </c>
      <c r="N22" s="96">
        <v>100.42</v>
      </c>
      <c r="O22" s="94">
        <f>865.12005-0.04</f>
        <v>865.08005000000003</v>
      </c>
      <c r="P22" s="95">
        <f t="shared" si="0"/>
        <v>2.4943459469569301E-2</v>
      </c>
      <c r="Q22" s="95">
        <f>O22/'סכום נכסי הקרן'!$C$42</f>
        <v>1.2650814497962239E-3</v>
      </c>
      <c r="AS22" s="133" t="s">
        <v>30</v>
      </c>
    </row>
    <row r="23" spans="2:45" s="133" customFormat="1">
      <c r="B23" s="87" t="s">
        <v>2237</v>
      </c>
      <c r="C23" s="97" t="s">
        <v>2181</v>
      </c>
      <c r="D23" s="84">
        <v>5025</v>
      </c>
      <c r="E23" s="84"/>
      <c r="F23" s="84" t="s">
        <v>1181</v>
      </c>
      <c r="G23" s="112">
        <v>42551</v>
      </c>
      <c r="H23" s="84"/>
      <c r="I23" s="94">
        <v>9.4400000000000013</v>
      </c>
      <c r="J23" s="97" t="s">
        <v>173</v>
      </c>
      <c r="K23" s="98">
        <v>3.0600000000000006E-2</v>
      </c>
      <c r="L23" s="98">
        <v>3.0600000000000006E-2</v>
      </c>
      <c r="M23" s="94">
        <v>511790.48</v>
      </c>
      <c r="N23" s="96">
        <v>97.24</v>
      </c>
      <c r="O23" s="94">
        <f>497.66506-0.04</f>
        <v>497.62505999999996</v>
      </c>
      <c r="P23" s="95">
        <f t="shared" si="0"/>
        <v>1.4348372171051673E-2</v>
      </c>
      <c r="Q23" s="95">
        <f>O23/'סכום נכסי הקרן'!$C$42</f>
        <v>7.2772020619332604E-4</v>
      </c>
    </row>
    <row r="24" spans="2:45" s="133" customFormat="1">
      <c r="B24" s="87" t="s">
        <v>2237</v>
      </c>
      <c r="C24" s="97" t="s">
        <v>2181</v>
      </c>
      <c r="D24" s="84">
        <v>5024</v>
      </c>
      <c r="E24" s="84"/>
      <c r="F24" s="84" t="s">
        <v>1181</v>
      </c>
      <c r="G24" s="112">
        <v>42551</v>
      </c>
      <c r="H24" s="84"/>
      <c r="I24" s="94">
        <v>6.950000000000002</v>
      </c>
      <c r="J24" s="97" t="s">
        <v>173</v>
      </c>
      <c r="K24" s="98">
        <v>3.5499999999999997E-2</v>
      </c>
      <c r="L24" s="98">
        <v>3.5499999999999997E-2</v>
      </c>
      <c r="M24" s="94">
        <v>406013.95</v>
      </c>
      <c r="N24" s="96">
        <v>105.78</v>
      </c>
      <c r="O24" s="94">
        <v>429.48156</v>
      </c>
      <c r="P24" s="95">
        <f t="shared" si="0"/>
        <v>1.2383542869573046E-2</v>
      </c>
      <c r="Q24" s="95">
        <f>O24/'סכום נכסי הקרן'!$C$42</f>
        <v>6.2806806674774651E-4</v>
      </c>
    </row>
    <row r="25" spans="2:45" s="133" customFormat="1">
      <c r="B25" s="87" t="s">
        <v>2237</v>
      </c>
      <c r="C25" s="97" t="s">
        <v>2181</v>
      </c>
      <c r="D25" s="84">
        <v>6026</v>
      </c>
      <c r="E25" s="84"/>
      <c r="F25" s="84" t="s">
        <v>1181</v>
      </c>
      <c r="G25" s="112">
        <v>43100</v>
      </c>
      <c r="H25" s="84"/>
      <c r="I25" s="94">
        <v>7.669999999999999</v>
      </c>
      <c r="J25" s="97" t="s">
        <v>173</v>
      </c>
      <c r="K25" s="98">
        <v>3.3799999999999997E-2</v>
      </c>
      <c r="L25" s="98">
        <v>3.3799999999999997E-2</v>
      </c>
      <c r="M25" s="94">
        <v>1166251.1599999999</v>
      </c>
      <c r="N25" s="96">
        <v>103.19</v>
      </c>
      <c r="O25" s="94">
        <v>1203.4545700000001</v>
      </c>
      <c r="P25" s="95">
        <f t="shared" si="0"/>
        <v>3.470004919228336E-2</v>
      </c>
      <c r="Q25" s="95">
        <f>O25/'סכום נכסי הקרן'!$C$42</f>
        <v>1.7599158045310272E-3</v>
      </c>
    </row>
    <row r="26" spans="2:45" s="133" customFormat="1">
      <c r="B26" s="87" t="s">
        <v>2237</v>
      </c>
      <c r="C26" s="97" t="s">
        <v>2181</v>
      </c>
      <c r="D26" s="84">
        <v>5023</v>
      </c>
      <c r="E26" s="84"/>
      <c r="F26" s="84" t="s">
        <v>1181</v>
      </c>
      <c r="G26" s="112">
        <v>42551</v>
      </c>
      <c r="H26" s="84"/>
      <c r="I26" s="94">
        <v>9.73</v>
      </c>
      <c r="J26" s="97" t="s">
        <v>173</v>
      </c>
      <c r="K26" s="98">
        <v>2.1500000000000005E-2</v>
      </c>
      <c r="L26" s="98">
        <v>2.1500000000000005E-2</v>
      </c>
      <c r="M26" s="94">
        <v>457785.34</v>
      </c>
      <c r="N26" s="96">
        <v>102.53</v>
      </c>
      <c r="O26" s="94">
        <f>469.3671-0.04</f>
        <v>469.32709999999997</v>
      </c>
      <c r="P26" s="95">
        <f t="shared" si="0"/>
        <v>1.3532437254587592E-2</v>
      </c>
      <c r="Q26" s="95">
        <f>O26/'סכום נכסי הקרן'!$C$42</f>
        <v>6.8633764944256578E-4</v>
      </c>
    </row>
    <row r="27" spans="2:45" s="133" customFormat="1">
      <c r="B27" s="87" t="s">
        <v>2237</v>
      </c>
      <c r="C27" s="97" t="s">
        <v>2181</v>
      </c>
      <c r="D27" s="84">
        <v>5210</v>
      </c>
      <c r="E27" s="84"/>
      <c r="F27" s="84" t="s">
        <v>1181</v>
      </c>
      <c r="G27" s="112">
        <v>42643</v>
      </c>
      <c r="H27" s="84"/>
      <c r="I27" s="94">
        <v>8.9399999999999977</v>
      </c>
      <c r="J27" s="97" t="s">
        <v>173</v>
      </c>
      <c r="K27" s="98">
        <v>1.3699999999999999E-2</v>
      </c>
      <c r="L27" s="98">
        <v>1.3699999999999999E-2</v>
      </c>
      <c r="M27" s="94">
        <v>374172.3</v>
      </c>
      <c r="N27" s="96">
        <v>108.76</v>
      </c>
      <c r="O27" s="94">
        <f>406.94963-0.01</f>
        <v>406.93963000000002</v>
      </c>
      <c r="P27" s="95">
        <f t="shared" si="0"/>
        <v>1.173357560085512E-2</v>
      </c>
      <c r="Q27" s="95">
        <f>O27/'סכום נכסי הקרן'!$C$42</f>
        <v>5.9510305098347714E-4</v>
      </c>
    </row>
    <row r="28" spans="2:45" s="133" customFormat="1">
      <c r="B28" s="87" t="s">
        <v>2237</v>
      </c>
      <c r="C28" s="97" t="s">
        <v>2181</v>
      </c>
      <c r="D28" s="84">
        <v>6025</v>
      </c>
      <c r="E28" s="84"/>
      <c r="F28" s="84" t="s">
        <v>1181</v>
      </c>
      <c r="G28" s="112">
        <v>43100</v>
      </c>
      <c r="H28" s="84"/>
      <c r="I28" s="94">
        <v>10.120000000000001</v>
      </c>
      <c r="J28" s="97" t="s">
        <v>173</v>
      </c>
      <c r="K28" s="98">
        <v>2.3400000000000004E-2</v>
      </c>
      <c r="L28" s="98">
        <v>2.3400000000000004E-2</v>
      </c>
      <c r="M28" s="94">
        <v>480275.37</v>
      </c>
      <c r="N28" s="96">
        <v>108.43</v>
      </c>
      <c r="O28" s="94">
        <f>520.76251-0.04</f>
        <v>520.72251000000006</v>
      </c>
      <c r="P28" s="95">
        <f t="shared" si="0"/>
        <v>1.5014357137327806E-2</v>
      </c>
      <c r="Q28" s="95">
        <f>O28/'סכום נכסי הקרן'!$C$42</f>
        <v>7.6149760694669676E-4</v>
      </c>
    </row>
    <row r="29" spans="2:45" s="133" customFormat="1">
      <c r="B29" s="87" t="s">
        <v>2237</v>
      </c>
      <c r="C29" s="97" t="s">
        <v>2181</v>
      </c>
      <c r="D29" s="84">
        <v>5022</v>
      </c>
      <c r="E29" s="84"/>
      <c r="F29" s="84" t="s">
        <v>1181</v>
      </c>
      <c r="G29" s="112">
        <v>42551</v>
      </c>
      <c r="H29" s="84"/>
      <c r="I29" s="94">
        <v>8.1199999999999992</v>
      </c>
      <c r="J29" s="97" t="s">
        <v>173</v>
      </c>
      <c r="K29" s="98">
        <v>2.4199999999999996E-2</v>
      </c>
      <c r="L29" s="98">
        <v>2.4199999999999996E-2</v>
      </c>
      <c r="M29" s="94">
        <v>338179.15</v>
      </c>
      <c r="N29" s="96">
        <v>104.45</v>
      </c>
      <c r="O29" s="94">
        <f>353.22803-0.04</f>
        <v>353.18802999999997</v>
      </c>
      <c r="P29" s="95">
        <f t="shared" si="0"/>
        <v>1.0183718040246131E-2</v>
      </c>
      <c r="Q29" s="95">
        <f>O29/'סכום נכסי הקרן'!$C$42</f>
        <v>5.1649743285962053E-4</v>
      </c>
    </row>
    <row r="30" spans="2:45" s="133" customFormat="1">
      <c r="B30" s="87" t="s">
        <v>2237</v>
      </c>
      <c r="C30" s="97" t="s">
        <v>2181</v>
      </c>
      <c r="D30" s="84">
        <v>6024</v>
      </c>
      <c r="E30" s="84"/>
      <c r="F30" s="84" t="s">
        <v>1181</v>
      </c>
      <c r="G30" s="112">
        <v>43100</v>
      </c>
      <c r="H30" s="84"/>
      <c r="I30" s="94">
        <v>8.8699999999999992</v>
      </c>
      <c r="J30" s="97" t="s">
        <v>173</v>
      </c>
      <c r="K30" s="98">
        <v>1.89E-2</v>
      </c>
      <c r="L30" s="98">
        <v>1.89E-2</v>
      </c>
      <c r="M30" s="94">
        <v>380671.32</v>
      </c>
      <c r="N30" s="96">
        <v>109.59</v>
      </c>
      <c r="O30" s="94">
        <f>417.17774-0.05</f>
        <v>417.12773999999996</v>
      </c>
      <c r="P30" s="95">
        <f t="shared" si="0"/>
        <v>1.2027336517959279E-2</v>
      </c>
      <c r="Q30" s="95">
        <f>O30/'סכום נכסי הקרן'!$C$42</f>
        <v>6.1000200625297308E-4</v>
      </c>
    </row>
    <row r="31" spans="2:45" s="133" customFormat="1">
      <c r="B31" s="87" t="s">
        <v>2237</v>
      </c>
      <c r="C31" s="97" t="s">
        <v>2181</v>
      </c>
      <c r="D31" s="84">
        <v>5209</v>
      </c>
      <c r="E31" s="84"/>
      <c r="F31" s="84" t="s">
        <v>1181</v>
      </c>
      <c r="G31" s="112">
        <v>42643</v>
      </c>
      <c r="H31" s="84"/>
      <c r="I31" s="94">
        <v>6.92</v>
      </c>
      <c r="J31" s="97" t="s">
        <v>173</v>
      </c>
      <c r="K31" s="98">
        <v>2.0500000000000004E-2</v>
      </c>
      <c r="L31" s="98">
        <v>2.0500000000000004E-2</v>
      </c>
      <c r="M31" s="94">
        <v>284750.86</v>
      </c>
      <c r="N31" s="96">
        <v>105.77</v>
      </c>
      <c r="O31" s="94">
        <f>301.18107-0.02</f>
        <v>301.16107</v>
      </c>
      <c r="P31" s="95">
        <f t="shared" si="0"/>
        <v>8.6835882336636049E-3</v>
      </c>
      <c r="Q31" s="95">
        <f>O31/'סכום נכסי הקרן'!$C$42</f>
        <v>4.4041390511523419E-4</v>
      </c>
    </row>
    <row r="32" spans="2:45" s="133" customFormat="1">
      <c r="B32" s="83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94"/>
      <c r="N32" s="96"/>
      <c r="O32" s="84"/>
      <c r="P32" s="95"/>
      <c r="Q32" s="84"/>
    </row>
    <row r="33" spans="2:17" s="133" customFormat="1">
      <c r="B33" s="102" t="s">
        <v>40</v>
      </c>
      <c r="C33" s="82"/>
      <c r="D33" s="82"/>
      <c r="E33" s="82"/>
      <c r="F33" s="82"/>
      <c r="G33" s="82"/>
      <c r="H33" s="82"/>
      <c r="I33" s="91">
        <v>5.2720471828733544</v>
      </c>
      <c r="J33" s="82"/>
      <c r="K33" s="82"/>
      <c r="L33" s="104">
        <v>2.0953792010359951E-2</v>
      </c>
      <c r="M33" s="91"/>
      <c r="N33" s="93"/>
      <c r="O33" s="91">
        <f>SUM(O34:O173)</f>
        <v>22990.737090000002</v>
      </c>
      <c r="P33" s="92">
        <f t="shared" ref="P33:P96" si="1">O33/$O$10</f>
        <v>0.66290803814044574</v>
      </c>
      <c r="Q33" s="92">
        <f>O33/'סכום נכסי הקרן'!$C$42</f>
        <v>3.3621345226607667E-2</v>
      </c>
    </row>
    <row r="34" spans="2:17" s="133" customFormat="1">
      <c r="B34" s="87" t="s">
        <v>2238</v>
      </c>
      <c r="C34" s="97" t="s">
        <v>2180</v>
      </c>
      <c r="D34" s="84">
        <v>90148620</v>
      </c>
      <c r="E34" s="84"/>
      <c r="F34" s="84" t="s">
        <v>401</v>
      </c>
      <c r="G34" s="112">
        <v>42368</v>
      </c>
      <c r="H34" s="84" t="s">
        <v>359</v>
      </c>
      <c r="I34" s="94">
        <v>9.5100000000000016</v>
      </c>
      <c r="J34" s="97" t="s">
        <v>173</v>
      </c>
      <c r="K34" s="98">
        <v>3.1699999999999999E-2</v>
      </c>
      <c r="L34" s="98">
        <v>1.3400000000000002E-2</v>
      </c>
      <c r="M34" s="94">
        <v>62818</v>
      </c>
      <c r="N34" s="96">
        <v>121.43</v>
      </c>
      <c r="O34" s="94">
        <v>76.279899999999998</v>
      </c>
      <c r="P34" s="95">
        <f t="shared" si="1"/>
        <v>2.1994318259828081E-3</v>
      </c>
      <c r="Q34" s="95">
        <f>O34/'סכום נכסי הקרן'!$C$42</f>
        <v>1.1155070155913429E-4</v>
      </c>
    </row>
    <row r="35" spans="2:17" s="133" customFormat="1">
      <c r="B35" s="87" t="s">
        <v>2238</v>
      </c>
      <c r="C35" s="97" t="s">
        <v>2180</v>
      </c>
      <c r="D35" s="84">
        <v>90148621</v>
      </c>
      <c r="E35" s="84"/>
      <c r="F35" s="84" t="s">
        <v>401</v>
      </c>
      <c r="G35" s="112">
        <v>42388</v>
      </c>
      <c r="H35" s="84" t="s">
        <v>359</v>
      </c>
      <c r="I35" s="94">
        <v>9.5</v>
      </c>
      <c r="J35" s="97" t="s">
        <v>173</v>
      </c>
      <c r="K35" s="98">
        <v>3.1899999999999998E-2</v>
      </c>
      <c r="L35" s="98">
        <v>1.34E-2</v>
      </c>
      <c r="M35" s="94">
        <v>87945.18</v>
      </c>
      <c r="N35" s="96">
        <v>121.74</v>
      </c>
      <c r="O35" s="94">
        <v>107.06446000000001</v>
      </c>
      <c r="P35" s="95">
        <f t="shared" si="1"/>
        <v>3.0870646232580715E-3</v>
      </c>
      <c r="Q35" s="95">
        <f>O35/'סכום נכסי הקרן'!$C$42</f>
        <v>1.5656962876262124E-4</v>
      </c>
    </row>
    <row r="36" spans="2:17" s="133" customFormat="1">
      <c r="B36" s="87" t="s">
        <v>2238</v>
      </c>
      <c r="C36" s="97" t="s">
        <v>2180</v>
      </c>
      <c r="D36" s="84">
        <v>90148622</v>
      </c>
      <c r="E36" s="84"/>
      <c r="F36" s="84" t="s">
        <v>401</v>
      </c>
      <c r="G36" s="112">
        <v>42509</v>
      </c>
      <c r="H36" s="84" t="s">
        <v>359</v>
      </c>
      <c r="I36" s="94">
        <v>9.6000000000000014</v>
      </c>
      <c r="J36" s="97" t="s">
        <v>173</v>
      </c>
      <c r="K36" s="98">
        <v>2.7400000000000001E-2</v>
      </c>
      <c r="L36" s="98">
        <v>1.4999999999999999E-2</v>
      </c>
      <c r="M36" s="94">
        <v>87945.18</v>
      </c>
      <c r="N36" s="96">
        <v>116.05</v>
      </c>
      <c r="O36" s="94">
        <v>102.06036999999999</v>
      </c>
      <c r="P36" s="95">
        <f t="shared" si="1"/>
        <v>2.9427781886130033E-3</v>
      </c>
      <c r="Q36" s="95">
        <f>O36/'סכום נכסי הקרן'!$C$42</f>
        <v>1.4925171473592418E-4</v>
      </c>
    </row>
    <row r="37" spans="2:17" s="133" customFormat="1">
      <c r="B37" s="87" t="s">
        <v>2238</v>
      </c>
      <c r="C37" s="97" t="s">
        <v>2180</v>
      </c>
      <c r="D37" s="84">
        <v>90148623</v>
      </c>
      <c r="E37" s="84"/>
      <c r="F37" s="84" t="s">
        <v>401</v>
      </c>
      <c r="G37" s="112">
        <v>42723</v>
      </c>
      <c r="H37" s="84" t="s">
        <v>359</v>
      </c>
      <c r="I37" s="94">
        <v>9.42</v>
      </c>
      <c r="J37" s="97" t="s">
        <v>173</v>
      </c>
      <c r="K37" s="98">
        <v>3.15E-2</v>
      </c>
      <c r="L37" s="98">
        <v>1.77E-2</v>
      </c>
      <c r="M37" s="94">
        <v>12563.59</v>
      </c>
      <c r="N37" s="96">
        <v>116.8</v>
      </c>
      <c r="O37" s="94">
        <v>14.674280000000001</v>
      </c>
      <c r="P37" s="95">
        <f t="shared" si="1"/>
        <v>4.231138013471833E-4</v>
      </c>
      <c r="Q37" s="95">
        <f>O37/'סכום נכסי הקרן'!$C$42</f>
        <v>2.1459470042241446E-5</v>
      </c>
    </row>
    <row r="38" spans="2:17" s="133" customFormat="1">
      <c r="B38" s="87" t="s">
        <v>2238</v>
      </c>
      <c r="C38" s="97" t="s">
        <v>2180</v>
      </c>
      <c r="D38" s="84">
        <v>90148624</v>
      </c>
      <c r="E38" s="84"/>
      <c r="F38" s="84" t="s">
        <v>401</v>
      </c>
      <c r="G38" s="112">
        <v>42918</v>
      </c>
      <c r="H38" s="84" t="s">
        <v>359</v>
      </c>
      <c r="I38" s="94">
        <v>9.3299999999999983</v>
      </c>
      <c r="J38" s="97" t="s">
        <v>173</v>
      </c>
      <c r="K38" s="98">
        <v>3.1899999999999998E-2</v>
      </c>
      <c r="L38" s="98">
        <v>2.1199999999999997E-2</v>
      </c>
      <c r="M38" s="94">
        <v>62818</v>
      </c>
      <c r="N38" s="96">
        <v>112.73</v>
      </c>
      <c r="O38" s="94">
        <v>70.81474</v>
      </c>
      <c r="P38" s="95">
        <f t="shared" si="1"/>
        <v>2.0418510368353632E-3</v>
      </c>
      <c r="Q38" s="95">
        <f>O38/'סכום נכסי הקרן'!$C$42</f>
        <v>1.0355852495516761E-4</v>
      </c>
    </row>
    <row r="39" spans="2:17" s="133" customFormat="1">
      <c r="B39" s="87" t="s">
        <v>2239</v>
      </c>
      <c r="C39" s="97" t="s">
        <v>2180</v>
      </c>
      <c r="D39" s="84">
        <v>90150400</v>
      </c>
      <c r="E39" s="84"/>
      <c r="F39" s="84" t="s">
        <v>439</v>
      </c>
      <c r="G39" s="112">
        <v>42229</v>
      </c>
      <c r="H39" s="84" t="s">
        <v>169</v>
      </c>
      <c r="I39" s="94">
        <v>4.09</v>
      </c>
      <c r="J39" s="97" t="s">
        <v>172</v>
      </c>
      <c r="K39" s="98">
        <v>9.8519999999999996E-2</v>
      </c>
      <c r="L39" s="98">
        <v>0.03</v>
      </c>
      <c r="M39" s="94">
        <v>111548.52</v>
      </c>
      <c r="N39" s="96">
        <v>129.80000000000001</v>
      </c>
      <c r="O39" s="94">
        <v>516.32106999999996</v>
      </c>
      <c r="P39" s="95">
        <f t="shared" si="1"/>
        <v>1.488744733256726E-2</v>
      </c>
      <c r="Q39" s="95">
        <f>O39/'סכום נכסי הקרן'!$C$42</f>
        <v>7.5506100018829189E-4</v>
      </c>
    </row>
    <row r="40" spans="2:17" s="133" customFormat="1">
      <c r="B40" s="87" t="s">
        <v>2239</v>
      </c>
      <c r="C40" s="97" t="s">
        <v>2180</v>
      </c>
      <c r="D40" s="84">
        <v>90150520</v>
      </c>
      <c r="E40" s="84"/>
      <c r="F40" s="84" t="s">
        <v>439</v>
      </c>
      <c r="G40" s="112">
        <v>41274</v>
      </c>
      <c r="H40" s="84" t="s">
        <v>169</v>
      </c>
      <c r="I40" s="94">
        <v>4.07</v>
      </c>
      <c r="J40" s="97" t="s">
        <v>173</v>
      </c>
      <c r="K40" s="98">
        <v>3.8450999999999999E-2</v>
      </c>
      <c r="L40" s="98">
        <v>1.2999999999999999E-3</v>
      </c>
      <c r="M40" s="94">
        <v>400834.83</v>
      </c>
      <c r="N40" s="96">
        <v>150.51</v>
      </c>
      <c r="O40" s="94">
        <v>603.29674</v>
      </c>
      <c r="P40" s="95">
        <f t="shared" si="1"/>
        <v>1.7395277792284409E-2</v>
      </c>
      <c r="Q40" s="95">
        <f>O40/'סכום נכסי הקרן'!$C$42</f>
        <v>8.8225305218463373E-4</v>
      </c>
    </row>
    <row r="41" spans="2:17" s="133" customFormat="1">
      <c r="B41" s="87" t="s">
        <v>2240</v>
      </c>
      <c r="C41" s="97" t="s">
        <v>2181</v>
      </c>
      <c r="D41" s="84">
        <v>6686</v>
      </c>
      <c r="E41" s="84"/>
      <c r="F41" s="84" t="s">
        <v>1801</v>
      </c>
      <c r="G41" s="112">
        <v>43471</v>
      </c>
      <c r="H41" s="84" t="s">
        <v>2177</v>
      </c>
      <c r="I41" s="94">
        <v>1.4899999999999998</v>
      </c>
      <c r="J41" s="97" t="s">
        <v>173</v>
      </c>
      <c r="K41" s="98">
        <v>2.2970000000000001E-2</v>
      </c>
      <c r="L41" s="98">
        <v>1.5299999999999996E-2</v>
      </c>
      <c r="M41" s="94">
        <v>616810</v>
      </c>
      <c r="N41" s="96">
        <v>102.26</v>
      </c>
      <c r="O41" s="94">
        <v>630.74993000000006</v>
      </c>
      <c r="P41" s="95">
        <f t="shared" si="1"/>
        <v>1.8186854863187139E-2</v>
      </c>
      <c r="Q41" s="95">
        <f>O41/'סכום נכסי הקרן'!$C$42</f>
        <v>9.2240022863001724E-4</v>
      </c>
    </row>
    <row r="42" spans="2:17" s="133" customFormat="1">
      <c r="B42" s="87" t="s">
        <v>2241</v>
      </c>
      <c r="C42" s="97" t="s">
        <v>2181</v>
      </c>
      <c r="D42" s="84">
        <v>14811160</v>
      </c>
      <c r="E42" s="84"/>
      <c r="F42" s="84" t="s">
        <v>1801</v>
      </c>
      <c r="G42" s="112">
        <v>42201</v>
      </c>
      <c r="H42" s="84" t="s">
        <v>2177</v>
      </c>
      <c r="I42" s="94">
        <v>7.1400000000000006</v>
      </c>
      <c r="J42" s="97" t="s">
        <v>173</v>
      </c>
      <c r="K42" s="98">
        <v>4.2030000000000005E-2</v>
      </c>
      <c r="L42" s="98">
        <v>1.6200000000000003E-2</v>
      </c>
      <c r="M42" s="94">
        <v>33818.699999999997</v>
      </c>
      <c r="N42" s="96">
        <v>122.63</v>
      </c>
      <c r="O42" s="94">
        <v>41.471879999999999</v>
      </c>
      <c r="P42" s="95">
        <f t="shared" si="1"/>
        <v>1.1957877862364779E-3</v>
      </c>
      <c r="Q42" s="95">
        <f>O42/'סכום נכסי הקרן'!$C$42</f>
        <v>6.0647920474151514E-5</v>
      </c>
    </row>
    <row r="43" spans="2:17" s="133" customFormat="1">
      <c r="B43" s="87" t="s">
        <v>2242</v>
      </c>
      <c r="C43" s="97" t="s">
        <v>2180</v>
      </c>
      <c r="D43" s="84">
        <v>14760843</v>
      </c>
      <c r="E43" s="84"/>
      <c r="F43" s="84" t="s">
        <v>1801</v>
      </c>
      <c r="G43" s="112">
        <v>40742</v>
      </c>
      <c r="H43" s="84" t="s">
        <v>2177</v>
      </c>
      <c r="I43" s="94">
        <v>5.1800000000000006</v>
      </c>
      <c r="J43" s="97" t="s">
        <v>173</v>
      </c>
      <c r="K43" s="98">
        <v>4.4999999999999998E-2</v>
      </c>
      <c r="L43" s="98">
        <v>1.9E-3</v>
      </c>
      <c r="M43" s="94">
        <v>422664.01</v>
      </c>
      <c r="N43" s="96">
        <v>130.84</v>
      </c>
      <c r="O43" s="94">
        <v>553.0136</v>
      </c>
      <c r="P43" s="95">
        <f t="shared" si="1"/>
        <v>1.5945428770112787E-2</v>
      </c>
      <c r="Q43" s="95">
        <f>O43/'סכום נכסי הקרן'!$C$42</f>
        <v>8.087196633941899E-4</v>
      </c>
    </row>
    <row r="44" spans="2:17" s="133" customFormat="1">
      <c r="B44" s="87" t="s">
        <v>2243</v>
      </c>
      <c r="C44" s="97" t="s">
        <v>2180</v>
      </c>
      <c r="D44" s="84">
        <v>11898601</v>
      </c>
      <c r="E44" s="84"/>
      <c r="F44" s="84" t="s">
        <v>535</v>
      </c>
      <c r="G44" s="112">
        <v>43276</v>
      </c>
      <c r="H44" s="84" t="s">
        <v>359</v>
      </c>
      <c r="I44" s="94">
        <v>10.57</v>
      </c>
      <c r="J44" s="97" t="s">
        <v>173</v>
      </c>
      <c r="K44" s="98">
        <v>3.56E-2</v>
      </c>
      <c r="L44" s="98">
        <v>3.1800000000000002E-2</v>
      </c>
      <c r="M44" s="94">
        <v>32938.69</v>
      </c>
      <c r="N44" s="96">
        <v>105.98</v>
      </c>
      <c r="O44" s="94">
        <v>34.90842</v>
      </c>
      <c r="P44" s="95">
        <f t="shared" si="1"/>
        <v>1.0065389433228779E-3</v>
      </c>
      <c r="Q44" s="95">
        <f>O44/'סכום נכסי הקרן'!$C$42</f>
        <v>5.1049604696924287E-5</v>
      </c>
    </row>
    <row r="45" spans="2:17" s="133" customFormat="1">
      <c r="B45" s="87" t="s">
        <v>2243</v>
      </c>
      <c r="C45" s="97" t="s">
        <v>2180</v>
      </c>
      <c r="D45" s="84">
        <v>11898600</v>
      </c>
      <c r="E45" s="84"/>
      <c r="F45" s="84" t="s">
        <v>535</v>
      </c>
      <c r="G45" s="112">
        <v>43222</v>
      </c>
      <c r="H45" s="84" t="s">
        <v>359</v>
      </c>
      <c r="I45" s="94">
        <v>10.58</v>
      </c>
      <c r="J45" s="97" t="s">
        <v>173</v>
      </c>
      <c r="K45" s="98">
        <v>3.5200000000000002E-2</v>
      </c>
      <c r="L45" s="98">
        <v>3.1899999999999998E-2</v>
      </c>
      <c r="M45" s="94">
        <v>157497.01999999999</v>
      </c>
      <c r="N45" s="96">
        <v>106.45</v>
      </c>
      <c r="O45" s="94">
        <v>167.65558999999999</v>
      </c>
      <c r="P45" s="95">
        <f t="shared" si="1"/>
        <v>4.8341311466051353E-3</v>
      </c>
      <c r="Q45" s="95">
        <f>O45/'סכום נכסי הקרן'!$C$42</f>
        <v>2.4517728372494693E-4</v>
      </c>
    </row>
    <row r="46" spans="2:17" s="133" customFormat="1">
      <c r="B46" s="87" t="s">
        <v>2243</v>
      </c>
      <c r="C46" s="97" t="s">
        <v>2180</v>
      </c>
      <c r="D46" s="84">
        <v>11898602</v>
      </c>
      <c r="E46" s="84"/>
      <c r="F46" s="84" t="s">
        <v>535</v>
      </c>
      <c r="G46" s="112">
        <v>43431</v>
      </c>
      <c r="H46" s="84" t="s">
        <v>359</v>
      </c>
      <c r="I46" s="94">
        <v>10.5</v>
      </c>
      <c r="J46" s="97" t="s">
        <v>173</v>
      </c>
      <c r="K46" s="98">
        <v>3.9599999999999996E-2</v>
      </c>
      <c r="L46" s="98">
        <v>3.0999999999999996E-2</v>
      </c>
      <c r="M46" s="94">
        <v>32863.61</v>
      </c>
      <c r="N46" s="96">
        <v>110.61</v>
      </c>
      <c r="O46" s="94">
        <v>36.350439999999999</v>
      </c>
      <c r="P46" s="95">
        <f t="shared" si="1"/>
        <v>1.0481177167835632E-3</v>
      </c>
      <c r="Q46" s="95">
        <f>O46/'סכום נכסי הקרן'!$C$42</f>
        <v>5.315839538309853E-5</v>
      </c>
    </row>
    <row r="47" spans="2:17" s="133" customFormat="1">
      <c r="B47" s="87" t="s">
        <v>2243</v>
      </c>
      <c r="C47" s="97" t="s">
        <v>2180</v>
      </c>
      <c r="D47" s="84">
        <v>11898603</v>
      </c>
      <c r="E47" s="84"/>
      <c r="F47" s="84" t="s">
        <v>535</v>
      </c>
      <c r="G47" s="112">
        <v>43500</v>
      </c>
      <c r="H47" s="84" t="s">
        <v>359</v>
      </c>
      <c r="I47" s="94">
        <v>10.62</v>
      </c>
      <c r="J47" s="97" t="s">
        <v>173</v>
      </c>
      <c r="K47" s="98">
        <v>3.7499999999999999E-2</v>
      </c>
      <c r="L47" s="98">
        <v>2.8599999999999993E-2</v>
      </c>
      <c r="M47" s="94">
        <v>61878.29</v>
      </c>
      <c r="N47" s="96">
        <v>111.62</v>
      </c>
      <c r="O47" s="94">
        <v>69.068570000000008</v>
      </c>
      <c r="P47" s="95">
        <f t="shared" si="1"/>
        <v>1.9915024932271991E-3</v>
      </c>
      <c r="Q47" s="95">
        <f>O47/'סכום נכסי הקרן'!$C$42</f>
        <v>1.0100494939277814E-4</v>
      </c>
    </row>
    <row r="48" spans="2:17" s="133" customFormat="1">
      <c r="B48" s="87" t="s">
        <v>2243</v>
      </c>
      <c r="C48" s="97" t="s">
        <v>2180</v>
      </c>
      <c r="D48" s="84">
        <v>11898604</v>
      </c>
      <c r="E48" s="84"/>
      <c r="F48" s="84" t="s">
        <v>535</v>
      </c>
      <c r="G48" s="112">
        <v>43585</v>
      </c>
      <c r="H48" s="84" t="s">
        <v>359</v>
      </c>
      <c r="I48" s="94">
        <v>10.699999999999996</v>
      </c>
      <c r="J48" s="97" t="s">
        <v>173</v>
      </c>
      <c r="K48" s="98">
        <v>3.3500000000000002E-2</v>
      </c>
      <c r="L48" s="98">
        <v>2.8799999999999996E-2</v>
      </c>
      <c r="M48" s="94">
        <v>62772.89</v>
      </c>
      <c r="N48" s="96">
        <v>106.99</v>
      </c>
      <c r="O48" s="94">
        <v>67.160710000000009</v>
      </c>
      <c r="P48" s="95">
        <f t="shared" si="1"/>
        <v>1.9364918285105497E-3</v>
      </c>
      <c r="Q48" s="95">
        <f>O48/'סכום נכסי הקרן'!$C$42</f>
        <v>9.8214920545380461E-5</v>
      </c>
    </row>
    <row r="49" spans="2:17" s="133" customFormat="1">
      <c r="B49" s="87" t="s">
        <v>2243</v>
      </c>
      <c r="C49" s="97" t="s">
        <v>2180</v>
      </c>
      <c r="D49" s="84">
        <v>11898551</v>
      </c>
      <c r="E49" s="84"/>
      <c r="F49" s="84" t="s">
        <v>535</v>
      </c>
      <c r="G49" s="112">
        <v>43500</v>
      </c>
      <c r="H49" s="84" t="s">
        <v>359</v>
      </c>
      <c r="I49" s="94">
        <v>0</v>
      </c>
      <c r="J49" s="97" t="s">
        <v>173</v>
      </c>
      <c r="K49" s="98">
        <v>3.2500000000000001E-2</v>
      </c>
      <c r="L49" s="98">
        <v>-3.9E-2</v>
      </c>
      <c r="M49" s="94">
        <v>4765.3599999999997</v>
      </c>
      <c r="N49" s="96">
        <v>101.32</v>
      </c>
      <c r="O49" s="94">
        <v>4.8282600000000002</v>
      </c>
      <c r="P49" s="95">
        <f t="shared" si="1"/>
        <v>1.39216605004985E-4</v>
      </c>
      <c r="Q49" s="95">
        <f>O49/'סכום נכסי הקרן'!$C$42</f>
        <v>7.0607825955449046E-6</v>
      </c>
    </row>
    <row r="50" spans="2:17" s="133" customFormat="1">
      <c r="B50" s="87" t="s">
        <v>2243</v>
      </c>
      <c r="C50" s="97" t="s">
        <v>2180</v>
      </c>
      <c r="D50" s="84">
        <v>11898553</v>
      </c>
      <c r="E50" s="84"/>
      <c r="F50" s="84" t="s">
        <v>535</v>
      </c>
      <c r="G50" s="112">
        <v>43585</v>
      </c>
      <c r="H50" s="84" t="s">
        <v>359</v>
      </c>
      <c r="I50" s="94">
        <v>0</v>
      </c>
      <c r="J50" s="97" t="s">
        <v>173</v>
      </c>
      <c r="K50" s="98">
        <v>3.2500000000000001E-2</v>
      </c>
      <c r="L50" s="98">
        <v>-3.4700000000000002E-2</v>
      </c>
      <c r="M50" s="94">
        <v>14166.71</v>
      </c>
      <c r="N50" s="96">
        <v>100.82</v>
      </c>
      <c r="O50" s="94">
        <v>14.282879999999999</v>
      </c>
      <c r="P50" s="95">
        <f t="shared" si="1"/>
        <v>4.1182829079080245E-4</v>
      </c>
      <c r="Q50" s="95">
        <f>O50/'סכום נכסי הקרן'!$C$42</f>
        <v>2.0887091937521261E-5</v>
      </c>
    </row>
    <row r="51" spans="2:17" s="133" customFormat="1">
      <c r="B51" s="87" t="s">
        <v>2243</v>
      </c>
      <c r="C51" s="97" t="s">
        <v>2180</v>
      </c>
      <c r="D51" s="84">
        <v>11898554</v>
      </c>
      <c r="E51" s="84"/>
      <c r="F51" s="84" t="s">
        <v>535</v>
      </c>
      <c r="G51" s="112">
        <v>43616</v>
      </c>
      <c r="H51" s="84" t="s">
        <v>359</v>
      </c>
      <c r="I51" s="94">
        <v>0</v>
      </c>
      <c r="J51" s="97" t="s">
        <v>173</v>
      </c>
      <c r="K51" s="98">
        <v>3.2500000000000001E-2</v>
      </c>
      <c r="L51" s="98">
        <v>-1.1000000000000001E-3</v>
      </c>
      <c r="M51" s="94">
        <v>20635.52</v>
      </c>
      <c r="N51" s="96">
        <v>100.49</v>
      </c>
      <c r="O51" s="94">
        <v>20.736639999999998</v>
      </c>
      <c r="P51" s="95">
        <f t="shared" si="1"/>
        <v>5.9791407670891207E-4</v>
      </c>
      <c r="Q51" s="95">
        <f>O51/'סכום נכסי הקרן'!$C$42</f>
        <v>3.0324983907676941E-5</v>
      </c>
    </row>
    <row r="52" spans="2:17" s="133" customFormat="1">
      <c r="B52" s="87" t="s">
        <v>2243</v>
      </c>
      <c r="C52" s="97" t="s">
        <v>2180</v>
      </c>
      <c r="D52" s="84">
        <v>7014</v>
      </c>
      <c r="E52" s="84"/>
      <c r="F52" s="84" t="s">
        <v>535</v>
      </c>
      <c r="G52" s="112">
        <v>43641</v>
      </c>
      <c r="H52" s="84" t="s">
        <v>359</v>
      </c>
      <c r="I52" s="94">
        <v>0</v>
      </c>
      <c r="J52" s="97" t="s">
        <v>173</v>
      </c>
      <c r="K52" s="98">
        <v>3.2500000000000001E-2</v>
      </c>
      <c r="L52" s="98">
        <v>1.2500000000000001E-2</v>
      </c>
      <c r="M52" s="94">
        <v>18552.189999999999</v>
      </c>
      <c r="N52" s="96">
        <v>100.05</v>
      </c>
      <c r="O52" s="94">
        <v>18.56147</v>
      </c>
      <c r="P52" s="95">
        <f t="shared" si="1"/>
        <v>5.3519587538820997E-4</v>
      </c>
      <c r="Q52" s="95">
        <f>O52/'סכום נכסי הקרן'!$C$42</f>
        <v>2.7144044505417868E-5</v>
      </c>
    </row>
    <row r="53" spans="2:17" s="133" customFormat="1">
      <c r="B53" s="87" t="s">
        <v>2244</v>
      </c>
      <c r="C53" s="97" t="s">
        <v>2181</v>
      </c>
      <c r="D53" s="84">
        <v>472710</v>
      </c>
      <c r="E53" s="84"/>
      <c r="F53" s="84" t="s">
        <v>2182</v>
      </c>
      <c r="G53" s="112">
        <v>42901</v>
      </c>
      <c r="H53" s="84" t="s">
        <v>2177</v>
      </c>
      <c r="I53" s="94">
        <v>2.7600000000000002</v>
      </c>
      <c r="J53" s="97" t="s">
        <v>173</v>
      </c>
      <c r="K53" s="98">
        <v>0.04</v>
      </c>
      <c r="L53" s="98">
        <v>2.06E-2</v>
      </c>
      <c r="M53" s="94">
        <v>677827</v>
      </c>
      <c r="N53" s="96">
        <v>105.55</v>
      </c>
      <c r="O53" s="94">
        <v>715.44639000000006</v>
      </c>
      <c r="P53" s="95">
        <f t="shared" si="1"/>
        <v>2.0628967263335539E-2</v>
      </c>
      <c r="Q53" s="95">
        <f>O53/'סכום נכסי הקרן'!$C$42</f>
        <v>1.0462591945250323E-3</v>
      </c>
    </row>
    <row r="54" spans="2:17" s="133" customFormat="1">
      <c r="B54" s="87" t="s">
        <v>2245</v>
      </c>
      <c r="C54" s="97" t="s">
        <v>2181</v>
      </c>
      <c r="D54" s="84">
        <v>454099</v>
      </c>
      <c r="E54" s="84"/>
      <c r="F54" s="84" t="s">
        <v>2182</v>
      </c>
      <c r="G54" s="112">
        <v>42719</v>
      </c>
      <c r="H54" s="84" t="s">
        <v>2177</v>
      </c>
      <c r="I54" s="94">
        <v>2.7299999999999995</v>
      </c>
      <c r="J54" s="97" t="s">
        <v>173</v>
      </c>
      <c r="K54" s="98">
        <v>4.1500000000000002E-2</v>
      </c>
      <c r="L54" s="98">
        <v>1.77E-2</v>
      </c>
      <c r="M54" s="94">
        <v>1785545</v>
      </c>
      <c r="N54" s="96">
        <v>106.75</v>
      </c>
      <c r="O54" s="94">
        <v>1906.0693700000002</v>
      </c>
      <c r="P54" s="95">
        <f t="shared" si="1"/>
        <v>5.49590342266967E-2</v>
      </c>
      <c r="Q54" s="95">
        <f>O54/'סכום נכסי הקרן'!$C$42</f>
        <v>2.7874102541282455E-3</v>
      </c>
    </row>
    <row r="55" spans="2:17" s="133" customFormat="1">
      <c r="B55" s="87" t="s">
        <v>2246</v>
      </c>
      <c r="C55" s="97" t="s">
        <v>2180</v>
      </c>
      <c r="D55" s="84">
        <v>90145563</v>
      </c>
      <c r="E55" s="84"/>
      <c r="F55" s="84" t="s">
        <v>535</v>
      </c>
      <c r="G55" s="112">
        <v>42122</v>
      </c>
      <c r="H55" s="84" t="s">
        <v>169</v>
      </c>
      <c r="I55" s="94">
        <v>5.92</v>
      </c>
      <c r="J55" s="97" t="s">
        <v>173</v>
      </c>
      <c r="K55" s="98">
        <v>2.4799999999999999E-2</v>
      </c>
      <c r="L55" s="98">
        <v>1.4199999999999999E-2</v>
      </c>
      <c r="M55" s="94">
        <v>1712214.54</v>
      </c>
      <c r="N55" s="96">
        <v>109.43</v>
      </c>
      <c r="O55" s="94">
        <v>1873.67632</v>
      </c>
      <c r="P55" s="95">
        <f t="shared" si="1"/>
        <v>5.4025022709761665E-2</v>
      </c>
      <c r="Q55" s="95">
        <f>O55/'סכום נכסי הקרן'!$C$42</f>
        <v>2.7400390927457565E-3</v>
      </c>
    </row>
    <row r="56" spans="2:17" s="133" customFormat="1">
      <c r="B56" s="87" t="s">
        <v>2247</v>
      </c>
      <c r="C56" s="97" t="s">
        <v>2180</v>
      </c>
      <c r="D56" s="84">
        <v>95350502</v>
      </c>
      <c r="E56" s="84"/>
      <c r="F56" s="84" t="s">
        <v>535</v>
      </c>
      <c r="G56" s="112">
        <v>41767</v>
      </c>
      <c r="H56" s="84" t="s">
        <v>169</v>
      </c>
      <c r="I56" s="94">
        <v>6.3800000000000008</v>
      </c>
      <c r="J56" s="97" t="s">
        <v>173</v>
      </c>
      <c r="K56" s="98">
        <v>5.3499999999999999E-2</v>
      </c>
      <c r="L56" s="98">
        <v>1.3599999999999999E-2</v>
      </c>
      <c r="M56" s="94">
        <v>8867.65</v>
      </c>
      <c r="N56" s="96">
        <v>131.19</v>
      </c>
      <c r="O56" s="94">
        <v>11.63349</v>
      </c>
      <c r="P56" s="95">
        <f t="shared" si="1"/>
        <v>3.354365718000776E-4</v>
      </c>
      <c r="Q56" s="95">
        <f>O56/'סכום נכסי הקרן'!$C$42</f>
        <v>1.7012659574555989E-5</v>
      </c>
    </row>
    <row r="57" spans="2:17" s="133" customFormat="1">
      <c r="B57" s="87" t="s">
        <v>2247</v>
      </c>
      <c r="C57" s="97" t="s">
        <v>2180</v>
      </c>
      <c r="D57" s="84">
        <v>95350101</v>
      </c>
      <c r="E57" s="84"/>
      <c r="F57" s="84" t="s">
        <v>535</v>
      </c>
      <c r="G57" s="112">
        <v>41269</v>
      </c>
      <c r="H57" s="84" t="s">
        <v>169</v>
      </c>
      <c r="I57" s="94">
        <v>6.5</v>
      </c>
      <c r="J57" s="97" t="s">
        <v>173</v>
      </c>
      <c r="K57" s="98">
        <v>5.3499999999999999E-2</v>
      </c>
      <c r="L57" s="98">
        <v>6.0999999999999995E-3</v>
      </c>
      <c r="M57" s="94">
        <v>44041.57</v>
      </c>
      <c r="N57" s="96">
        <v>139.68</v>
      </c>
      <c r="O57" s="94">
        <v>61.51726</v>
      </c>
      <c r="P57" s="95">
        <f t="shared" si="1"/>
        <v>1.7737702788186557E-3</v>
      </c>
      <c r="Q57" s="95">
        <f>O57/'סכום נכסי הקרן'!$C$42</f>
        <v>8.9962015039291742E-5</v>
      </c>
    </row>
    <row r="58" spans="2:17" s="133" customFormat="1">
      <c r="B58" s="87" t="s">
        <v>2247</v>
      </c>
      <c r="C58" s="97" t="s">
        <v>2180</v>
      </c>
      <c r="D58" s="84">
        <v>95350102</v>
      </c>
      <c r="E58" s="84"/>
      <c r="F58" s="84" t="s">
        <v>535</v>
      </c>
      <c r="G58" s="112">
        <v>41767</v>
      </c>
      <c r="H58" s="84" t="s">
        <v>169</v>
      </c>
      <c r="I58" s="94">
        <v>6.86</v>
      </c>
      <c r="J58" s="97" t="s">
        <v>173</v>
      </c>
      <c r="K58" s="98">
        <v>5.3499999999999999E-2</v>
      </c>
      <c r="L58" s="98">
        <v>1.6300000000000002E-2</v>
      </c>
      <c r="M58" s="94">
        <v>6939.91</v>
      </c>
      <c r="N58" s="96">
        <v>131.19</v>
      </c>
      <c r="O58" s="94">
        <v>9.1044699999999992</v>
      </c>
      <c r="P58" s="95">
        <f t="shared" si="1"/>
        <v>2.6251556539410377E-4</v>
      </c>
      <c r="Q58" s="95">
        <f>O58/'סכום נכסי הקרן'!$C$42</f>
        <v>1.3314254683397479E-5</v>
      </c>
    </row>
    <row r="59" spans="2:17" s="133" customFormat="1">
      <c r="B59" s="87" t="s">
        <v>2247</v>
      </c>
      <c r="C59" s="97" t="s">
        <v>2180</v>
      </c>
      <c r="D59" s="84">
        <v>95350202</v>
      </c>
      <c r="E59" s="84"/>
      <c r="F59" s="84" t="s">
        <v>535</v>
      </c>
      <c r="G59" s="112">
        <v>41767</v>
      </c>
      <c r="H59" s="84" t="s">
        <v>169</v>
      </c>
      <c r="I59" s="94">
        <v>6.379999999999999</v>
      </c>
      <c r="J59" s="97" t="s">
        <v>173</v>
      </c>
      <c r="K59" s="98">
        <v>5.3499999999999999E-2</v>
      </c>
      <c r="L59" s="98">
        <v>1.3599999999999999E-2</v>
      </c>
      <c r="M59" s="94">
        <v>8867.51</v>
      </c>
      <c r="N59" s="96">
        <v>131.19</v>
      </c>
      <c r="O59" s="94">
        <v>11.633290000000001</v>
      </c>
      <c r="P59" s="95">
        <f t="shared" si="1"/>
        <v>3.354308050598853E-4</v>
      </c>
      <c r="Q59" s="95">
        <f>O59/'סכום נכסי הקרן'!$C$42</f>
        <v>1.7012367097241364E-5</v>
      </c>
    </row>
    <row r="60" spans="2:17" s="133" customFormat="1">
      <c r="B60" s="87" t="s">
        <v>2247</v>
      </c>
      <c r="C60" s="97" t="s">
        <v>2180</v>
      </c>
      <c r="D60" s="84">
        <v>95350201</v>
      </c>
      <c r="E60" s="84"/>
      <c r="F60" s="84" t="s">
        <v>535</v>
      </c>
      <c r="G60" s="112">
        <v>41269</v>
      </c>
      <c r="H60" s="84" t="s">
        <v>169</v>
      </c>
      <c r="I60" s="94">
        <v>6.5</v>
      </c>
      <c r="J60" s="97" t="s">
        <v>173</v>
      </c>
      <c r="K60" s="98">
        <v>5.3499999999999999E-2</v>
      </c>
      <c r="L60" s="98">
        <v>6.1000000000000013E-3</v>
      </c>
      <c r="M60" s="94">
        <v>46793.56</v>
      </c>
      <c r="N60" s="96">
        <v>139.68</v>
      </c>
      <c r="O60" s="94">
        <v>65.361249999999998</v>
      </c>
      <c r="P60" s="95">
        <f t="shared" si="1"/>
        <v>1.88460673697814E-3</v>
      </c>
      <c r="Q60" s="95">
        <f>O60/'סכום נכסי הקרן'!$C$42</f>
        <v>9.5583414402509266E-5</v>
      </c>
    </row>
    <row r="61" spans="2:17" s="133" customFormat="1">
      <c r="B61" s="87" t="s">
        <v>2247</v>
      </c>
      <c r="C61" s="97" t="s">
        <v>2180</v>
      </c>
      <c r="D61" s="84">
        <v>95350301</v>
      </c>
      <c r="E61" s="84"/>
      <c r="F61" s="84" t="s">
        <v>535</v>
      </c>
      <c r="G61" s="112">
        <v>41281</v>
      </c>
      <c r="H61" s="84" t="s">
        <v>169</v>
      </c>
      <c r="I61" s="94">
        <v>6.5</v>
      </c>
      <c r="J61" s="97" t="s">
        <v>173</v>
      </c>
      <c r="K61" s="98">
        <v>5.3499999999999999E-2</v>
      </c>
      <c r="L61" s="98">
        <v>6.3E-3</v>
      </c>
      <c r="M61" s="94">
        <v>58953.89</v>
      </c>
      <c r="N61" s="96">
        <v>139.55000000000001</v>
      </c>
      <c r="O61" s="94">
        <v>82.270160000000004</v>
      </c>
      <c r="P61" s="95">
        <f t="shared" si="1"/>
        <v>2.3721531915052042E-3</v>
      </c>
      <c r="Q61" s="95">
        <f>O61/'סכום נכסי הקרן'!$C$42</f>
        <v>1.2031077735264766E-4</v>
      </c>
    </row>
    <row r="62" spans="2:17" s="133" customFormat="1">
      <c r="B62" s="87" t="s">
        <v>2247</v>
      </c>
      <c r="C62" s="97" t="s">
        <v>2180</v>
      </c>
      <c r="D62" s="84">
        <v>95350302</v>
      </c>
      <c r="E62" s="84"/>
      <c r="F62" s="84" t="s">
        <v>535</v>
      </c>
      <c r="G62" s="112">
        <v>41767</v>
      </c>
      <c r="H62" s="84" t="s">
        <v>169</v>
      </c>
      <c r="I62" s="94">
        <v>6.3800000000000008</v>
      </c>
      <c r="J62" s="97" t="s">
        <v>173</v>
      </c>
      <c r="K62" s="98">
        <v>5.3499999999999999E-2</v>
      </c>
      <c r="L62" s="98">
        <v>1.3600000000000001E-2</v>
      </c>
      <c r="M62" s="94">
        <v>10409.82</v>
      </c>
      <c r="N62" s="96">
        <v>131.19</v>
      </c>
      <c r="O62" s="94">
        <v>13.656639999999999</v>
      </c>
      <c r="P62" s="95">
        <f t="shared" si="1"/>
        <v>3.937714739005932E-4</v>
      </c>
      <c r="Q62" s="95">
        <f>O62/'סכום נכסי הקרן'!$C$42</f>
        <v>1.9971286969968966E-5</v>
      </c>
    </row>
    <row r="63" spans="2:17" s="133" customFormat="1">
      <c r="B63" s="87" t="s">
        <v>2247</v>
      </c>
      <c r="C63" s="97" t="s">
        <v>2180</v>
      </c>
      <c r="D63" s="84">
        <v>95350401</v>
      </c>
      <c r="E63" s="84"/>
      <c r="F63" s="84" t="s">
        <v>535</v>
      </c>
      <c r="G63" s="112">
        <v>41281</v>
      </c>
      <c r="H63" s="84" t="s">
        <v>169</v>
      </c>
      <c r="I63" s="94">
        <v>6.5</v>
      </c>
      <c r="J63" s="97" t="s">
        <v>173</v>
      </c>
      <c r="K63" s="98">
        <v>5.3499999999999999E-2</v>
      </c>
      <c r="L63" s="98">
        <v>6.3E-3</v>
      </c>
      <c r="M63" s="94">
        <v>42466.78</v>
      </c>
      <c r="N63" s="96">
        <v>139.55000000000001</v>
      </c>
      <c r="O63" s="94">
        <v>59.262389999999996</v>
      </c>
      <c r="P63" s="95">
        <f t="shared" si="1"/>
        <v>1.7087540315313119E-3</v>
      </c>
      <c r="Q63" s="95">
        <f>O63/'סכום נכסי הקרן'!$C$42</f>
        <v>8.6664523427154791E-5</v>
      </c>
    </row>
    <row r="64" spans="2:17" s="133" customFormat="1">
      <c r="B64" s="87" t="s">
        <v>2247</v>
      </c>
      <c r="C64" s="97" t="s">
        <v>2180</v>
      </c>
      <c r="D64" s="84">
        <v>95350402</v>
      </c>
      <c r="E64" s="84"/>
      <c r="F64" s="84" t="s">
        <v>535</v>
      </c>
      <c r="G64" s="112">
        <v>41767</v>
      </c>
      <c r="H64" s="84" t="s">
        <v>169</v>
      </c>
      <c r="I64" s="94">
        <v>6.38</v>
      </c>
      <c r="J64" s="97" t="s">
        <v>173</v>
      </c>
      <c r="K64" s="98">
        <v>5.3499999999999999E-2</v>
      </c>
      <c r="L64" s="98">
        <v>1.3599999999999999E-2</v>
      </c>
      <c r="M64" s="94">
        <v>8482.09</v>
      </c>
      <c r="N64" s="96">
        <v>131.19</v>
      </c>
      <c r="O64" s="94">
        <v>11.127660000000001</v>
      </c>
      <c r="P64" s="95">
        <f t="shared" si="1"/>
        <v>3.2085162084265786E-4</v>
      </c>
      <c r="Q64" s="95">
        <f>O64/'סכום נכסי הקרן'!$C$42</f>
        <v>1.6272940574273384E-5</v>
      </c>
    </row>
    <row r="65" spans="2:17" s="133" customFormat="1">
      <c r="B65" s="87" t="s">
        <v>2247</v>
      </c>
      <c r="C65" s="97" t="s">
        <v>2180</v>
      </c>
      <c r="D65" s="84">
        <v>95350501</v>
      </c>
      <c r="E65" s="84"/>
      <c r="F65" s="84" t="s">
        <v>535</v>
      </c>
      <c r="G65" s="112">
        <v>41281</v>
      </c>
      <c r="H65" s="84" t="s">
        <v>169</v>
      </c>
      <c r="I65" s="94">
        <v>6.4999999999999991</v>
      </c>
      <c r="J65" s="97" t="s">
        <v>173</v>
      </c>
      <c r="K65" s="98">
        <v>5.3499999999999999E-2</v>
      </c>
      <c r="L65" s="98">
        <v>6.3E-3</v>
      </c>
      <c r="M65" s="94">
        <v>51001.78</v>
      </c>
      <c r="N65" s="96">
        <v>139.55000000000001</v>
      </c>
      <c r="O65" s="94">
        <v>71.172989999999999</v>
      </c>
      <c r="P65" s="95">
        <f t="shared" si="1"/>
        <v>2.0521807102048661E-3</v>
      </c>
      <c r="Q65" s="95">
        <f>O65/'סכום נכסי הקרן'!$C$42</f>
        <v>1.0408242494498878E-4</v>
      </c>
    </row>
    <row r="66" spans="2:17" s="133" customFormat="1">
      <c r="B66" s="87" t="s">
        <v>2248</v>
      </c>
      <c r="C66" s="97" t="s">
        <v>2181</v>
      </c>
      <c r="D66" s="84">
        <v>22333</v>
      </c>
      <c r="E66" s="84"/>
      <c r="F66" s="84" t="s">
        <v>2182</v>
      </c>
      <c r="G66" s="112">
        <v>41639</v>
      </c>
      <c r="H66" s="84" t="s">
        <v>2177</v>
      </c>
      <c r="I66" s="94">
        <v>2.1899999999999995</v>
      </c>
      <c r="J66" s="97" t="s">
        <v>173</v>
      </c>
      <c r="K66" s="98">
        <v>3.7000000000000005E-2</v>
      </c>
      <c r="L66" s="98">
        <v>1.7999999999999997E-3</v>
      </c>
      <c r="M66" s="94">
        <v>595763.78</v>
      </c>
      <c r="N66" s="96">
        <v>111.27</v>
      </c>
      <c r="O66" s="94">
        <v>662.90640000000008</v>
      </c>
      <c r="P66" s="95">
        <f t="shared" si="1"/>
        <v>1.9114044903148667E-2</v>
      </c>
      <c r="Q66" s="95">
        <f>O66/'סכום נכסי הקרן'!$C$42</f>
        <v>9.6942541859703691E-4</v>
      </c>
    </row>
    <row r="67" spans="2:17" s="133" customFormat="1">
      <c r="B67" s="87" t="s">
        <v>2248</v>
      </c>
      <c r="C67" s="97" t="s">
        <v>2181</v>
      </c>
      <c r="D67" s="84">
        <v>22334</v>
      </c>
      <c r="E67" s="84"/>
      <c r="F67" s="84" t="s">
        <v>2182</v>
      </c>
      <c r="G67" s="112">
        <v>42004</v>
      </c>
      <c r="H67" s="84" t="s">
        <v>2177</v>
      </c>
      <c r="I67" s="94">
        <v>2.6500000000000004</v>
      </c>
      <c r="J67" s="97" t="s">
        <v>173</v>
      </c>
      <c r="K67" s="98">
        <v>3.7000000000000005E-2</v>
      </c>
      <c r="L67" s="98">
        <v>3.3999999999999998E-3</v>
      </c>
      <c r="M67" s="94">
        <v>238305.54</v>
      </c>
      <c r="N67" s="96">
        <v>112.69</v>
      </c>
      <c r="O67" s="94">
        <v>268.54652000000004</v>
      </c>
      <c r="P67" s="95">
        <f t="shared" si="1"/>
        <v>7.7431900519655747E-3</v>
      </c>
      <c r="Q67" s="95">
        <f>O67/'סכום נכסי הקרן'!$C$42</f>
        <v>3.9271882510679871E-4</v>
      </c>
    </row>
    <row r="68" spans="2:17" s="133" customFormat="1">
      <c r="B68" s="87" t="s">
        <v>2249</v>
      </c>
      <c r="C68" s="97" t="s">
        <v>2181</v>
      </c>
      <c r="D68" s="84">
        <v>458870</v>
      </c>
      <c r="E68" s="84"/>
      <c r="F68" s="84" t="s">
        <v>2182</v>
      </c>
      <c r="G68" s="112">
        <v>42759</v>
      </c>
      <c r="H68" s="84" t="s">
        <v>2177</v>
      </c>
      <c r="I68" s="94">
        <v>3.98</v>
      </c>
      <c r="J68" s="97" t="s">
        <v>173</v>
      </c>
      <c r="K68" s="98">
        <v>2.5499999999999998E-2</v>
      </c>
      <c r="L68" s="98">
        <v>1.1899999999999997E-2</v>
      </c>
      <c r="M68" s="94">
        <v>142466.85999999999</v>
      </c>
      <c r="N68" s="96">
        <v>106.63</v>
      </c>
      <c r="O68" s="94">
        <v>151.91240999999999</v>
      </c>
      <c r="P68" s="95">
        <f t="shared" si="1"/>
        <v>4.3801970023000687E-3</v>
      </c>
      <c r="Q68" s="95">
        <f>O68/'סכום נכסי הקרן'!$C$42</f>
        <v>2.2215466867469476E-4</v>
      </c>
    </row>
    <row r="69" spans="2:17" s="133" customFormat="1">
      <c r="B69" s="87" t="s">
        <v>2249</v>
      </c>
      <c r="C69" s="97" t="s">
        <v>2181</v>
      </c>
      <c r="D69" s="84">
        <v>458869</v>
      </c>
      <c r="E69" s="84"/>
      <c r="F69" s="84" t="s">
        <v>2182</v>
      </c>
      <c r="G69" s="112">
        <v>42759</v>
      </c>
      <c r="H69" s="84" t="s">
        <v>2177</v>
      </c>
      <c r="I69" s="94">
        <v>3.8400000000000003</v>
      </c>
      <c r="J69" s="97" t="s">
        <v>173</v>
      </c>
      <c r="K69" s="98">
        <v>3.8800000000000001E-2</v>
      </c>
      <c r="L69" s="98">
        <v>2.4700000000000007E-2</v>
      </c>
      <c r="M69" s="94">
        <v>142466.85999999999</v>
      </c>
      <c r="N69" s="96">
        <v>107.24</v>
      </c>
      <c r="O69" s="94">
        <v>152.78145999999998</v>
      </c>
      <c r="P69" s="95">
        <f t="shared" si="1"/>
        <v>4.4052549301207703E-3</v>
      </c>
      <c r="Q69" s="95">
        <f>O69/'סכום נכסי הקרן'!$C$42</f>
        <v>2.2342555572606691E-4</v>
      </c>
    </row>
    <row r="70" spans="2:17" s="133" customFormat="1">
      <c r="B70" s="87" t="s">
        <v>2250</v>
      </c>
      <c r="C70" s="97" t="s">
        <v>2181</v>
      </c>
      <c r="D70" s="84">
        <v>4069</v>
      </c>
      <c r="E70" s="84"/>
      <c r="F70" s="84" t="s">
        <v>635</v>
      </c>
      <c r="G70" s="112">
        <v>42052</v>
      </c>
      <c r="H70" s="84" t="s">
        <v>169</v>
      </c>
      <c r="I70" s="94">
        <v>5.7399999999999993</v>
      </c>
      <c r="J70" s="97" t="s">
        <v>173</v>
      </c>
      <c r="K70" s="98">
        <v>2.9779E-2</v>
      </c>
      <c r="L70" s="98">
        <v>7.4000000000000003E-3</v>
      </c>
      <c r="M70" s="94">
        <v>249211.68</v>
      </c>
      <c r="N70" s="96">
        <v>116.82</v>
      </c>
      <c r="O70" s="94">
        <v>291.12908000000004</v>
      </c>
      <c r="P70" s="95">
        <f t="shared" si="1"/>
        <v>8.3943288339535741E-3</v>
      </c>
      <c r="Q70" s="95">
        <f>O70/'סכום נכסי הקרן'!$C$42</f>
        <v>4.257432576375341E-4</v>
      </c>
    </row>
    <row r="71" spans="2:17" s="133" customFormat="1">
      <c r="B71" s="87" t="s">
        <v>2251</v>
      </c>
      <c r="C71" s="97" t="s">
        <v>2181</v>
      </c>
      <c r="D71" s="84">
        <v>2963</v>
      </c>
      <c r="E71" s="84"/>
      <c r="F71" s="84" t="s">
        <v>635</v>
      </c>
      <c r="G71" s="112">
        <v>41423</v>
      </c>
      <c r="H71" s="84" t="s">
        <v>169</v>
      </c>
      <c r="I71" s="94">
        <v>4.87</v>
      </c>
      <c r="J71" s="97" t="s">
        <v>173</v>
      </c>
      <c r="K71" s="98">
        <v>0.05</v>
      </c>
      <c r="L71" s="98">
        <v>6.6E-3</v>
      </c>
      <c r="M71" s="94">
        <v>115089</v>
      </c>
      <c r="N71" s="96">
        <v>125.55</v>
      </c>
      <c r="O71" s="94">
        <v>144.49424999999999</v>
      </c>
      <c r="P71" s="95">
        <f t="shared" si="1"/>
        <v>4.1663039951745666E-3</v>
      </c>
      <c r="Q71" s="95">
        <f>O71/'סכום נכסי הקרן'!$C$42</f>
        <v>2.1130645109341964E-4</v>
      </c>
    </row>
    <row r="72" spans="2:17" s="133" customFormat="1">
      <c r="B72" s="87" t="s">
        <v>2251</v>
      </c>
      <c r="C72" s="97" t="s">
        <v>2181</v>
      </c>
      <c r="D72" s="84">
        <v>2968</v>
      </c>
      <c r="E72" s="84"/>
      <c r="F72" s="84" t="s">
        <v>635</v>
      </c>
      <c r="G72" s="112">
        <v>41423</v>
      </c>
      <c r="H72" s="84" t="s">
        <v>169</v>
      </c>
      <c r="I72" s="94">
        <v>4.87</v>
      </c>
      <c r="J72" s="97" t="s">
        <v>173</v>
      </c>
      <c r="K72" s="98">
        <v>0.05</v>
      </c>
      <c r="L72" s="98">
        <v>6.6E-3</v>
      </c>
      <c r="M72" s="94">
        <v>37014.9</v>
      </c>
      <c r="N72" s="96">
        <v>125.55</v>
      </c>
      <c r="O72" s="94">
        <v>46.472209999999997</v>
      </c>
      <c r="P72" s="95">
        <f t="shared" si="1"/>
        <v>1.3399658061659298E-3</v>
      </c>
      <c r="Q72" s="95">
        <f>O72/'סכום נכסי הקרן'!$C$42</f>
        <v>6.7960335927333618E-5</v>
      </c>
    </row>
    <row r="73" spans="2:17" s="133" customFormat="1">
      <c r="B73" s="87" t="s">
        <v>2251</v>
      </c>
      <c r="C73" s="97" t="s">
        <v>2181</v>
      </c>
      <c r="D73" s="84">
        <v>4605</v>
      </c>
      <c r="E73" s="84"/>
      <c r="F73" s="84" t="s">
        <v>635</v>
      </c>
      <c r="G73" s="112">
        <v>42352</v>
      </c>
      <c r="H73" s="84" t="s">
        <v>169</v>
      </c>
      <c r="I73" s="94">
        <v>6.9899999999999993</v>
      </c>
      <c r="J73" s="97" t="s">
        <v>173</v>
      </c>
      <c r="K73" s="98">
        <v>0.05</v>
      </c>
      <c r="L73" s="98">
        <v>1.5799999999999998E-2</v>
      </c>
      <c r="M73" s="94">
        <v>114395.59</v>
      </c>
      <c r="N73" s="96">
        <v>127.69</v>
      </c>
      <c r="O73" s="94">
        <v>146.07173999999998</v>
      </c>
      <c r="P73" s="95">
        <f t="shared" si="1"/>
        <v>4.2117888701045225E-3</v>
      </c>
      <c r="Q73" s="95">
        <f>O73/'סכום נכסי הקרן'!$C$42</f>
        <v>2.1361335128865477E-4</v>
      </c>
    </row>
    <row r="74" spans="2:17" s="133" customFormat="1">
      <c r="B74" s="87" t="s">
        <v>2251</v>
      </c>
      <c r="C74" s="97" t="s">
        <v>2181</v>
      </c>
      <c r="D74" s="84">
        <v>4606</v>
      </c>
      <c r="E74" s="84"/>
      <c r="F74" s="84" t="s">
        <v>635</v>
      </c>
      <c r="G74" s="112">
        <v>42352</v>
      </c>
      <c r="H74" s="84" t="s">
        <v>169</v>
      </c>
      <c r="I74" s="94">
        <v>9.0299999999999994</v>
      </c>
      <c r="J74" s="97" t="s">
        <v>173</v>
      </c>
      <c r="K74" s="98">
        <v>4.0999999999999995E-2</v>
      </c>
      <c r="L74" s="98">
        <v>1.7100000000000001E-2</v>
      </c>
      <c r="M74" s="94">
        <v>308063.69</v>
      </c>
      <c r="N74" s="96">
        <v>125.23</v>
      </c>
      <c r="O74" s="94">
        <v>385.78815000000003</v>
      </c>
      <c r="P74" s="95">
        <f t="shared" si="1"/>
        <v>1.1123700151639286E-2</v>
      </c>
      <c r="Q74" s="95">
        <f>O74/'סכום נכסי הקרן'!$C$42</f>
        <v>5.6417141062980601E-4</v>
      </c>
    </row>
    <row r="75" spans="2:17" s="133" customFormat="1">
      <c r="B75" s="87" t="s">
        <v>2251</v>
      </c>
      <c r="C75" s="97" t="s">
        <v>2181</v>
      </c>
      <c r="D75" s="84">
        <v>5150</v>
      </c>
      <c r="E75" s="84"/>
      <c r="F75" s="84" t="s">
        <v>635</v>
      </c>
      <c r="G75" s="112">
        <v>42631</v>
      </c>
      <c r="H75" s="84" t="s">
        <v>169</v>
      </c>
      <c r="I75" s="94">
        <v>8.870000000000001</v>
      </c>
      <c r="J75" s="97" t="s">
        <v>173</v>
      </c>
      <c r="K75" s="98">
        <v>4.0999999999999995E-2</v>
      </c>
      <c r="L75" s="98">
        <v>2.2700000000000001E-2</v>
      </c>
      <c r="M75" s="94">
        <v>91418.15</v>
      </c>
      <c r="N75" s="96">
        <v>119.66</v>
      </c>
      <c r="O75" s="94">
        <v>109.39095</v>
      </c>
      <c r="P75" s="95">
        <f t="shared" si="1"/>
        <v>3.1541459402082868E-3</v>
      </c>
      <c r="Q75" s="95">
        <f>O75/'סכום נכסי הקרן'!$C$42</f>
        <v>1.5997185650112522E-4</v>
      </c>
    </row>
    <row r="76" spans="2:17" s="133" customFormat="1">
      <c r="B76" s="87" t="s">
        <v>2252</v>
      </c>
      <c r="C76" s="97" t="s">
        <v>2180</v>
      </c>
      <c r="D76" s="84">
        <v>90840002</v>
      </c>
      <c r="E76" s="84"/>
      <c r="F76" s="84" t="s">
        <v>635</v>
      </c>
      <c r="G76" s="112">
        <v>43011</v>
      </c>
      <c r="H76" s="84" t="s">
        <v>169</v>
      </c>
      <c r="I76" s="94">
        <v>8.98</v>
      </c>
      <c r="J76" s="97" t="s">
        <v>173</v>
      </c>
      <c r="K76" s="98">
        <v>3.9E-2</v>
      </c>
      <c r="L76" s="98">
        <v>3.15E-2</v>
      </c>
      <c r="M76" s="94">
        <v>26346.47</v>
      </c>
      <c r="N76" s="96">
        <v>109.96</v>
      </c>
      <c r="O76" s="94">
        <v>28.970569999999999</v>
      </c>
      <c r="P76" s="95">
        <f t="shared" si="1"/>
        <v>8.3532875206788115E-4</v>
      </c>
      <c r="Q76" s="95">
        <f>O76/'סכום נכסי הקרן'!$C$42</f>
        <v>4.2366172583708277E-5</v>
      </c>
    </row>
    <row r="77" spans="2:17" s="133" customFormat="1">
      <c r="B77" s="87" t="s">
        <v>2252</v>
      </c>
      <c r="C77" s="97" t="s">
        <v>2180</v>
      </c>
      <c r="D77" s="84">
        <v>90840004</v>
      </c>
      <c r="E77" s="84"/>
      <c r="F77" s="84" t="s">
        <v>635</v>
      </c>
      <c r="G77" s="112">
        <v>43104</v>
      </c>
      <c r="H77" s="84" t="s">
        <v>169</v>
      </c>
      <c r="I77" s="94">
        <v>8.99</v>
      </c>
      <c r="J77" s="97" t="s">
        <v>173</v>
      </c>
      <c r="K77" s="98">
        <v>3.8199999999999998E-2</v>
      </c>
      <c r="L77" s="98">
        <v>3.4099999999999998E-2</v>
      </c>
      <c r="M77" s="94">
        <v>46907.68</v>
      </c>
      <c r="N77" s="96">
        <v>104.55</v>
      </c>
      <c r="O77" s="94">
        <v>49.042000000000002</v>
      </c>
      <c r="P77" s="95">
        <f t="shared" si="1"/>
        <v>1.4140623625601093E-3</v>
      </c>
      <c r="Q77" s="95">
        <f>O77/'סכום נכסי הקרן'!$C$42</f>
        <v>7.1718362319078352E-5</v>
      </c>
    </row>
    <row r="78" spans="2:17" s="133" customFormat="1">
      <c r="B78" s="87" t="s">
        <v>2252</v>
      </c>
      <c r="C78" s="97" t="s">
        <v>2180</v>
      </c>
      <c r="D78" s="84">
        <v>90840006</v>
      </c>
      <c r="E78" s="84"/>
      <c r="F78" s="84" t="s">
        <v>635</v>
      </c>
      <c r="G78" s="112">
        <v>43194</v>
      </c>
      <c r="H78" s="84" t="s">
        <v>169</v>
      </c>
      <c r="I78" s="94">
        <v>9.0399999999999991</v>
      </c>
      <c r="J78" s="97" t="s">
        <v>173</v>
      </c>
      <c r="K78" s="98">
        <v>3.7900000000000003E-2</v>
      </c>
      <c r="L78" s="98">
        <v>0.03</v>
      </c>
      <c r="M78" s="94">
        <v>30287.23</v>
      </c>
      <c r="N78" s="96">
        <v>108.35</v>
      </c>
      <c r="O78" s="94">
        <v>32.816220000000001</v>
      </c>
      <c r="P78" s="95">
        <f t="shared" si="1"/>
        <v>9.4621307417096191E-4</v>
      </c>
      <c r="Q78" s="95">
        <f>O78/'סכום נכסי הקרן'!$C$42</f>
        <v>4.798999950863719E-5</v>
      </c>
    </row>
    <row r="79" spans="2:17" s="133" customFormat="1">
      <c r="B79" s="87" t="s">
        <v>2252</v>
      </c>
      <c r="C79" s="97" t="s">
        <v>2180</v>
      </c>
      <c r="D79" s="84">
        <v>90840008</v>
      </c>
      <c r="E79" s="84"/>
      <c r="F79" s="84" t="s">
        <v>635</v>
      </c>
      <c r="G79" s="112">
        <v>43285</v>
      </c>
      <c r="H79" s="84" t="s">
        <v>169</v>
      </c>
      <c r="I79" s="94">
        <v>9.009999999999998</v>
      </c>
      <c r="J79" s="97" t="s">
        <v>173</v>
      </c>
      <c r="K79" s="98">
        <v>4.0099999999999997E-2</v>
      </c>
      <c r="L79" s="98">
        <v>2.9999999999999995E-2</v>
      </c>
      <c r="M79" s="94">
        <v>40185.61</v>
      </c>
      <c r="N79" s="96">
        <v>109.17</v>
      </c>
      <c r="O79" s="94">
        <v>43.870620000000002</v>
      </c>
      <c r="P79" s="95">
        <f t="shared" si="1"/>
        <v>1.2649523380811711E-3</v>
      </c>
      <c r="Q79" s="95">
        <f>O79/'סכום נכסי הקרן'!$C$42</f>
        <v>6.4155805642563619E-5</v>
      </c>
    </row>
    <row r="80" spans="2:17" s="133" customFormat="1">
      <c r="B80" s="87" t="s">
        <v>2252</v>
      </c>
      <c r="C80" s="97" t="s">
        <v>2180</v>
      </c>
      <c r="D80" s="84">
        <v>90840010</v>
      </c>
      <c r="E80" s="84"/>
      <c r="F80" s="84" t="s">
        <v>635</v>
      </c>
      <c r="G80" s="112">
        <v>43377</v>
      </c>
      <c r="H80" s="84" t="s">
        <v>169</v>
      </c>
      <c r="I80" s="94">
        <v>9</v>
      </c>
      <c r="J80" s="97" t="s">
        <v>173</v>
      </c>
      <c r="K80" s="98">
        <v>3.9699999999999999E-2</v>
      </c>
      <c r="L80" s="98">
        <v>3.1400000000000004E-2</v>
      </c>
      <c r="M80" s="94">
        <v>80423.66</v>
      </c>
      <c r="N80" s="96">
        <v>107.32</v>
      </c>
      <c r="O80" s="94">
        <v>86.310670000000002</v>
      </c>
      <c r="P80" s="95">
        <f t="shared" si="1"/>
        <v>2.4886560485776672E-3</v>
      </c>
      <c r="Q80" s="95">
        <f>O80/'סכום נכסי הקרן'!$C$42</f>
        <v>1.2621956492521523E-4</v>
      </c>
    </row>
    <row r="81" spans="2:17" s="133" customFormat="1">
      <c r="B81" s="87" t="s">
        <v>2252</v>
      </c>
      <c r="C81" s="97" t="s">
        <v>2180</v>
      </c>
      <c r="D81" s="84">
        <v>90840012</v>
      </c>
      <c r="E81" s="84"/>
      <c r="F81" s="84" t="s">
        <v>635</v>
      </c>
      <c r="G81" s="112">
        <v>43469</v>
      </c>
      <c r="H81" s="84" t="s">
        <v>169</v>
      </c>
      <c r="I81" s="94">
        <v>10.61</v>
      </c>
      <c r="J81" s="97" t="s">
        <v>173</v>
      </c>
      <c r="K81" s="98">
        <v>4.1700000000000001E-2</v>
      </c>
      <c r="L81" s="98">
        <v>2.6599999999999999E-2</v>
      </c>
      <c r="M81" s="94">
        <v>56531.13</v>
      </c>
      <c r="N81" s="96">
        <v>115.81</v>
      </c>
      <c r="O81" s="94">
        <v>65.468690000000009</v>
      </c>
      <c r="P81" s="95">
        <f t="shared" si="1"/>
        <v>1.8877046298094577E-3</v>
      </c>
      <c r="Q81" s="95">
        <f>O81/'סכום נכסי הקרן'!$C$42</f>
        <v>9.5740533215925571E-5</v>
      </c>
    </row>
    <row r="82" spans="2:17" s="133" customFormat="1">
      <c r="B82" s="87" t="s">
        <v>2252</v>
      </c>
      <c r="C82" s="97" t="s">
        <v>2180</v>
      </c>
      <c r="D82" s="84">
        <v>90840013</v>
      </c>
      <c r="E82" s="84"/>
      <c r="F82" s="84" t="s">
        <v>635</v>
      </c>
      <c r="G82" s="112">
        <v>43559</v>
      </c>
      <c r="H82" s="84" t="s">
        <v>169</v>
      </c>
      <c r="I82" s="94">
        <v>10.610000000000001</v>
      </c>
      <c r="J82" s="97" t="s">
        <v>173</v>
      </c>
      <c r="K82" s="98">
        <v>3.7200000000000004E-2</v>
      </c>
      <c r="L82" s="98">
        <v>2.98E-2</v>
      </c>
      <c r="M82" s="94">
        <v>135738.53</v>
      </c>
      <c r="N82" s="96">
        <v>107.33</v>
      </c>
      <c r="O82" s="94">
        <v>145.68815000000001</v>
      </c>
      <c r="P82" s="95">
        <f t="shared" si="1"/>
        <v>4.2007285507526526E-3</v>
      </c>
      <c r="Q82" s="95">
        <f>O82/'סכום נכסי הקרן'!$C$42</f>
        <v>2.1305239442307071E-4</v>
      </c>
    </row>
    <row r="83" spans="2:17" s="133" customFormat="1">
      <c r="B83" s="87" t="s">
        <v>2252</v>
      </c>
      <c r="C83" s="97" t="s">
        <v>2180</v>
      </c>
      <c r="D83" s="84">
        <v>90840000</v>
      </c>
      <c r="E83" s="84"/>
      <c r="F83" s="84" t="s">
        <v>635</v>
      </c>
      <c r="G83" s="112">
        <v>42935</v>
      </c>
      <c r="H83" s="84" t="s">
        <v>169</v>
      </c>
      <c r="I83" s="94">
        <v>10.549999999999999</v>
      </c>
      <c r="J83" s="97" t="s">
        <v>173</v>
      </c>
      <c r="K83" s="98">
        <v>4.0800000000000003E-2</v>
      </c>
      <c r="L83" s="98">
        <v>2.9500000000000005E-2</v>
      </c>
      <c r="M83" s="94">
        <v>122858.74</v>
      </c>
      <c r="N83" s="96">
        <v>112.99</v>
      </c>
      <c r="O83" s="94">
        <v>138.81808999999998</v>
      </c>
      <c r="P83" s="95">
        <f t="shared" si="1"/>
        <v>4.0026392951242173E-3</v>
      </c>
      <c r="Q83" s="95">
        <f>O83/'סכום נכסי הקרן'!$C$42</f>
        <v>2.0300571092252405E-4</v>
      </c>
    </row>
    <row r="84" spans="2:17" s="133" customFormat="1">
      <c r="B84" s="87" t="s">
        <v>2253</v>
      </c>
      <c r="C84" s="97" t="s">
        <v>2181</v>
      </c>
      <c r="D84" s="84">
        <v>4099</v>
      </c>
      <c r="E84" s="84"/>
      <c r="F84" s="84" t="s">
        <v>635</v>
      </c>
      <c r="G84" s="112">
        <v>42052</v>
      </c>
      <c r="H84" s="84" t="s">
        <v>169</v>
      </c>
      <c r="I84" s="94">
        <v>5.76</v>
      </c>
      <c r="J84" s="97" t="s">
        <v>173</v>
      </c>
      <c r="K84" s="98">
        <v>2.9779E-2</v>
      </c>
      <c r="L84" s="98">
        <v>7.4000000000000003E-3</v>
      </c>
      <c r="M84" s="94">
        <v>181784.06</v>
      </c>
      <c r="N84" s="96">
        <v>116.83</v>
      </c>
      <c r="O84" s="94">
        <v>212.37832</v>
      </c>
      <c r="P84" s="95">
        <f t="shared" si="1"/>
        <v>6.1236529696127185E-3</v>
      </c>
      <c r="Q84" s="95">
        <f>O84/'סכום נכסי הקרן'!$C$42</f>
        <v>3.1057920359033405E-4</v>
      </c>
    </row>
    <row r="85" spans="2:17" s="133" customFormat="1">
      <c r="B85" s="87" t="s">
        <v>2253</v>
      </c>
      <c r="C85" s="97" t="s">
        <v>2181</v>
      </c>
      <c r="D85" s="84">
        <v>40999</v>
      </c>
      <c r="E85" s="84"/>
      <c r="F85" s="84" t="s">
        <v>635</v>
      </c>
      <c r="G85" s="112">
        <v>42054</v>
      </c>
      <c r="H85" s="84" t="s">
        <v>169</v>
      </c>
      <c r="I85" s="94">
        <v>5.7599999999999989</v>
      </c>
      <c r="J85" s="97" t="s">
        <v>173</v>
      </c>
      <c r="K85" s="98">
        <v>2.9779E-2</v>
      </c>
      <c r="L85" s="98">
        <v>7.4999999999999997E-3</v>
      </c>
      <c r="M85" s="94">
        <v>5140.95</v>
      </c>
      <c r="N85" s="96">
        <v>116.75</v>
      </c>
      <c r="O85" s="94">
        <v>6.0020600000000002</v>
      </c>
      <c r="P85" s="95">
        <f t="shared" si="1"/>
        <v>1.7306160319374272E-4</v>
      </c>
      <c r="Q85" s="95">
        <f>O85/'סכום נכסי הקרן'!$C$42</f>
        <v>8.7773319550762073E-6</v>
      </c>
    </row>
    <row r="86" spans="2:17" s="133" customFormat="1">
      <c r="B86" s="87" t="s">
        <v>2242</v>
      </c>
      <c r="C86" s="97" t="s">
        <v>2181</v>
      </c>
      <c r="D86" s="84">
        <v>14760844</v>
      </c>
      <c r="E86" s="84"/>
      <c r="F86" s="84" t="s">
        <v>2183</v>
      </c>
      <c r="G86" s="112">
        <v>40742</v>
      </c>
      <c r="H86" s="84" t="s">
        <v>2177</v>
      </c>
      <c r="I86" s="94">
        <v>7.92</v>
      </c>
      <c r="J86" s="97" t="s">
        <v>173</v>
      </c>
      <c r="K86" s="98">
        <v>0.06</v>
      </c>
      <c r="L86" s="98">
        <v>6.4999999999999988E-3</v>
      </c>
      <c r="M86" s="94">
        <v>427119.64</v>
      </c>
      <c r="N86" s="96">
        <v>158.62</v>
      </c>
      <c r="O86" s="94">
        <v>677.49712999999997</v>
      </c>
      <c r="P86" s="95">
        <f t="shared" si="1"/>
        <v>1.9534749648780506E-2</v>
      </c>
      <c r="Q86" s="95">
        <f>O86/'סכום נכסי הקרן'!$C$42</f>
        <v>9.9076270624109367E-4</v>
      </c>
    </row>
    <row r="87" spans="2:17" s="133" customFormat="1">
      <c r="B87" s="87" t="s">
        <v>2254</v>
      </c>
      <c r="C87" s="97" t="s">
        <v>2180</v>
      </c>
      <c r="D87" s="84">
        <v>90136004</v>
      </c>
      <c r="E87" s="84"/>
      <c r="F87" s="84" t="s">
        <v>2183</v>
      </c>
      <c r="G87" s="112">
        <v>42680</v>
      </c>
      <c r="H87" s="84" t="s">
        <v>2177</v>
      </c>
      <c r="I87" s="94">
        <v>3.82</v>
      </c>
      <c r="J87" s="97" t="s">
        <v>173</v>
      </c>
      <c r="K87" s="98">
        <v>2.3E-2</v>
      </c>
      <c r="L87" s="98">
        <v>1.83E-2</v>
      </c>
      <c r="M87" s="94">
        <v>52355.49</v>
      </c>
      <c r="N87" s="96">
        <v>105.13</v>
      </c>
      <c r="O87" s="94">
        <v>55.041319999999999</v>
      </c>
      <c r="P87" s="95">
        <f t="shared" si="1"/>
        <v>1.5870449614132172E-3</v>
      </c>
      <c r="Q87" s="95">
        <f>O87/'סכום נכסי הקרן'!$C$42</f>
        <v>8.0491687334944195E-5</v>
      </c>
    </row>
    <row r="88" spans="2:17" s="133" customFormat="1">
      <c r="B88" s="87" t="s">
        <v>2255</v>
      </c>
      <c r="C88" s="97" t="s">
        <v>2181</v>
      </c>
      <c r="D88" s="84">
        <v>4100</v>
      </c>
      <c r="E88" s="84"/>
      <c r="F88" s="84" t="s">
        <v>635</v>
      </c>
      <c r="G88" s="112">
        <v>42052</v>
      </c>
      <c r="H88" s="84" t="s">
        <v>169</v>
      </c>
      <c r="I88" s="94">
        <v>5.7399999999999993</v>
      </c>
      <c r="J88" s="97" t="s">
        <v>173</v>
      </c>
      <c r="K88" s="98">
        <v>2.9779E-2</v>
      </c>
      <c r="L88" s="98">
        <v>7.4000000000000003E-3</v>
      </c>
      <c r="M88" s="94">
        <v>207109.4</v>
      </c>
      <c r="N88" s="96">
        <v>116.79</v>
      </c>
      <c r="O88" s="94">
        <v>241.88309000000001</v>
      </c>
      <c r="P88" s="95">
        <f t="shared" si="1"/>
        <v>6.9743846847343006E-3</v>
      </c>
      <c r="Q88" s="95">
        <f>O88/'סכום נכסי הקרן'!$C$42</f>
        <v>3.5372658308140446E-4</v>
      </c>
    </row>
    <row r="89" spans="2:17" s="133" customFormat="1">
      <c r="B89" s="87" t="s">
        <v>2256</v>
      </c>
      <c r="C89" s="97" t="s">
        <v>2180</v>
      </c>
      <c r="D89" s="84">
        <v>90143221</v>
      </c>
      <c r="E89" s="84"/>
      <c r="F89" s="84" t="s">
        <v>635</v>
      </c>
      <c r="G89" s="112">
        <v>42516</v>
      </c>
      <c r="H89" s="84" t="s">
        <v>359</v>
      </c>
      <c r="I89" s="94">
        <v>5.419999999999999</v>
      </c>
      <c r="J89" s="97" t="s">
        <v>173</v>
      </c>
      <c r="K89" s="98">
        <v>2.3269999999999999E-2</v>
      </c>
      <c r="L89" s="98">
        <v>9.1999999999999998E-3</v>
      </c>
      <c r="M89" s="94">
        <v>521836.57</v>
      </c>
      <c r="N89" s="96">
        <v>111.19</v>
      </c>
      <c r="O89" s="94">
        <v>580.23006000000009</v>
      </c>
      <c r="P89" s="95">
        <f t="shared" si="1"/>
        <v>1.673018003898687E-2</v>
      </c>
      <c r="Q89" s="95">
        <f>O89/'סכום נכסי הקרן'!$C$42</f>
        <v>8.485206490661183E-4</v>
      </c>
    </row>
    <row r="90" spans="2:17" s="133" customFormat="1">
      <c r="B90" s="87" t="s">
        <v>2254</v>
      </c>
      <c r="C90" s="97" t="s">
        <v>2180</v>
      </c>
      <c r="D90" s="84">
        <v>90136001</v>
      </c>
      <c r="E90" s="84"/>
      <c r="F90" s="84" t="s">
        <v>2183</v>
      </c>
      <c r="G90" s="112">
        <v>42680</v>
      </c>
      <c r="H90" s="84" t="s">
        <v>2177</v>
      </c>
      <c r="I90" s="94">
        <v>2.62</v>
      </c>
      <c r="J90" s="97" t="s">
        <v>173</v>
      </c>
      <c r="K90" s="98">
        <v>2.35E-2</v>
      </c>
      <c r="L90" s="98">
        <v>2.2399999999999996E-2</v>
      </c>
      <c r="M90" s="94">
        <v>106636.9</v>
      </c>
      <c r="N90" s="96">
        <v>100.42</v>
      </c>
      <c r="O90" s="94">
        <v>107.08477000000001</v>
      </c>
      <c r="P90" s="95">
        <f t="shared" si="1"/>
        <v>3.0876502357246021E-3</v>
      </c>
      <c r="Q90" s="95">
        <f>O90/'סכום נכסי הקרן'!$C$42</f>
        <v>1.5659932983392137E-4</v>
      </c>
    </row>
    <row r="91" spans="2:17" s="133" customFormat="1">
      <c r="B91" s="87" t="s">
        <v>2254</v>
      </c>
      <c r="C91" s="97" t="s">
        <v>2180</v>
      </c>
      <c r="D91" s="84">
        <v>90136005</v>
      </c>
      <c r="E91" s="84"/>
      <c r="F91" s="84" t="s">
        <v>2183</v>
      </c>
      <c r="G91" s="112">
        <v>42680</v>
      </c>
      <c r="H91" s="84" t="s">
        <v>2177</v>
      </c>
      <c r="I91" s="94">
        <v>3.7600000000000002</v>
      </c>
      <c r="J91" s="97" t="s">
        <v>173</v>
      </c>
      <c r="K91" s="98">
        <v>3.3700000000000001E-2</v>
      </c>
      <c r="L91" s="98">
        <v>2.9300000000000003E-2</v>
      </c>
      <c r="M91" s="94">
        <v>26675.75</v>
      </c>
      <c r="N91" s="96">
        <v>101.93</v>
      </c>
      <c r="O91" s="94">
        <v>27.1906</v>
      </c>
      <c r="P91" s="95">
        <f t="shared" si="1"/>
        <v>7.84005629367214E-4</v>
      </c>
      <c r="Q91" s="95">
        <f>O91/'סכום נכסי הקרן'!$C$42</f>
        <v>3.9763168355147252E-5</v>
      </c>
    </row>
    <row r="92" spans="2:17" s="133" customFormat="1">
      <c r="B92" s="87" t="s">
        <v>2254</v>
      </c>
      <c r="C92" s="97" t="s">
        <v>2180</v>
      </c>
      <c r="D92" s="84">
        <v>90136035</v>
      </c>
      <c r="E92" s="84"/>
      <c r="F92" s="84" t="s">
        <v>2183</v>
      </c>
      <c r="G92" s="112">
        <v>42717</v>
      </c>
      <c r="H92" s="84" t="s">
        <v>2177</v>
      </c>
      <c r="I92" s="94">
        <v>3.4300000000000006</v>
      </c>
      <c r="J92" s="97" t="s">
        <v>173</v>
      </c>
      <c r="K92" s="98">
        <v>3.85E-2</v>
      </c>
      <c r="L92" s="98">
        <v>3.5400000000000001E-2</v>
      </c>
      <c r="M92" s="94">
        <v>7110</v>
      </c>
      <c r="N92" s="96">
        <v>101.4</v>
      </c>
      <c r="O92" s="94">
        <v>7.2095399999999996</v>
      </c>
      <c r="P92" s="95">
        <f t="shared" si="1"/>
        <v>2.0787772043088802E-4</v>
      </c>
      <c r="Q92" s="95">
        <f>O92/'סכום נכסי הקרן'!$C$42</f>
        <v>1.0543134494390279E-5</v>
      </c>
    </row>
    <row r="93" spans="2:17" s="133" customFormat="1">
      <c r="B93" s="87" t="s">
        <v>2254</v>
      </c>
      <c r="C93" s="97" t="s">
        <v>2180</v>
      </c>
      <c r="D93" s="84">
        <v>90136025</v>
      </c>
      <c r="E93" s="84"/>
      <c r="F93" s="84" t="s">
        <v>2183</v>
      </c>
      <c r="G93" s="112">
        <v>42710</v>
      </c>
      <c r="H93" s="84" t="s">
        <v>2177</v>
      </c>
      <c r="I93" s="94">
        <v>3.4299999999999997</v>
      </c>
      <c r="J93" s="97" t="s">
        <v>173</v>
      </c>
      <c r="K93" s="98">
        <v>3.8399999999999997E-2</v>
      </c>
      <c r="L93" s="98">
        <v>3.5299999999999998E-2</v>
      </c>
      <c r="M93" s="94">
        <v>21256.880000000001</v>
      </c>
      <c r="N93" s="96">
        <v>101.4</v>
      </c>
      <c r="O93" s="94">
        <v>21.554470000000002</v>
      </c>
      <c r="P93" s="95">
        <f t="shared" si="1"/>
        <v>6.2149514236635949E-4</v>
      </c>
      <c r="Q93" s="95">
        <f>O93/'סכום נכסי הקרן'!$C$42</f>
        <v>3.1520967518773801E-5</v>
      </c>
    </row>
    <row r="94" spans="2:17" s="133" customFormat="1">
      <c r="B94" s="87" t="s">
        <v>2254</v>
      </c>
      <c r="C94" s="97" t="s">
        <v>2180</v>
      </c>
      <c r="D94" s="84">
        <v>90136003</v>
      </c>
      <c r="E94" s="84"/>
      <c r="F94" s="84" t="s">
        <v>2183</v>
      </c>
      <c r="G94" s="112">
        <v>42680</v>
      </c>
      <c r="H94" s="84" t="s">
        <v>2177</v>
      </c>
      <c r="I94" s="94">
        <v>4.71</v>
      </c>
      <c r="J94" s="97" t="s">
        <v>173</v>
      </c>
      <c r="K94" s="98">
        <v>3.6699999999999997E-2</v>
      </c>
      <c r="L94" s="98">
        <v>3.15E-2</v>
      </c>
      <c r="M94" s="94">
        <v>89362.82</v>
      </c>
      <c r="N94" s="96">
        <v>102.81</v>
      </c>
      <c r="O94" s="94">
        <v>91.873919999999998</v>
      </c>
      <c r="P94" s="95">
        <f t="shared" si="1"/>
        <v>2.6490651354524383E-3</v>
      </c>
      <c r="Q94" s="95">
        <f>O94/'סכום נכסי הקרן'!$C$42</f>
        <v>1.3435518702813951E-4</v>
      </c>
    </row>
    <row r="95" spans="2:17" s="133" customFormat="1">
      <c r="B95" s="87" t="s">
        <v>2254</v>
      </c>
      <c r="C95" s="97" t="s">
        <v>2180</v>
      </c>
      <c r="D95" s="84">
        <v>90136002</v>
      </c>
      <c r="E95" s="84"/>
      <c r="F95" s="84" t="s">
        <v>2183</v>
      </c>
      <c r="G95" s="112">
        <v>42680</v>
      </c>
      <c r="H95" s="84" t="s">
        <v>2177</v>
      </c>
      <c r="I95" s="94">
        <v>2.5999999999999996</v>
      </c>
      <c r="J95" s="97" t="s">
        <v>173</v>
      </c>
      <c r="K95" s="98">
        <v>3.1800000000000002E-2</v>
      </c>
      <c r="L95" s="98">
        <v>2.86E-2</v>
      </c>
      <c r="M95" s="94">
        <v>108543.11</v>
      </c>
      <c r="N95" s="96">
        <v>101.05</v>
      </c>
      <c r="O95" s="94">
        <v>109.68282000000001</v>
      </c>
      <c r="P95" s="95">
        <f t="shared" si="1"/>
        <v>3.162561632507957E-3</v>
      </c>
      <c r="Q95" s="95">
        <f>O95/'סכום נכסי הקרן'!$C$42</f>
        <v>1.6039868327022254E-4</v>
      </c>
    </row>
    <row r="96" spans="2:17" s="133" customFormat="1">
      <c r="B96" s="87" t="s">
        <v>2257</v>
      </c>
      <c r="C96" s="97" t="s">
        <v>2181</v>
      </c>
      <c r="D96" s="84">
        <v>470540</v>
      </c>
      <c r="E96" s="84"/>
      <c r="F96" s="84" t="s">
        <v>2183</v>
      </c>
      <c r="G96" s="112">
        <v>42884</v>
      </c>
      <c r="H96" s="84" t="s">
        <v>2177</v>
      </c>
      <c r="I96" s="94">
        <v>1.03</v>
      </c>
      <c r="J96" s="97" t="s">
        <v>173</v>
      </c>
      <c r="K96" s="98">
        <v>2.2099999999999998E-2</v>
      </c>
      <c r="L96" s="98">
        <v>1.83E-2</v>
      </c>
      <c r="M96" s="94">
        <v>75882.36</v>
      </c>
      <c r="N96" s="96">
        <v>100.6</v>
      </c>
      <c r="O96" s="94">
        <v>76.337649999999996</v>
      </c>
      <c r="P96" s="95">
        <f t="shared" si="1"/>
        <v>2.2010969722133424E-3</v>
      </c>
      <c r="Q96" s="95">
        <f>O96/'סכום נכסי הקרן'!$C$42</f>
        <v>1.1163515438373213E-4</v>
      </c>
    </row>
    <row r="97" spans="2:17" s="133" customFormat="1">
      <c r="B97" s="87" t="s">
        <v>2257</v>
      </c>
      <c r="C97" s="97" t="s">
        <v>2181</v>
      </c>
      <c r="D97" s="84">
        <v>484097</v>
      </c>
      <c r="E97" s="84"/>
      <c r="F97" s="84" t="s">
        <v>2183</v>
      </c>
      <c r="G97" s="112">
        <v>43006</v>
      </c>
      <c r="H97" s="84" t="s">
        <v>2177</v>
      </c>
      <c r="I97" s="94">
        <v>1.2299999999999998</v>
      </c>
      <c r="J97" s="97" t="s">
        <v>173</v>
      </c>
      <c r="K97" s="98">
        <v>2.0799999999999999E-2</v>
      </c>
      <c r="L97" s="98">
        <v>2.0300000000000002E-2</v>
      </c>
      <c r="M97" s="94">
        <v>85367.65</v>
      </c>
      <c r="N97" s="96">
        <v>100.09</v>
      </c>
      <c r="O97" s="94">
        <v>85.444469999999995</v>
      </c>
      <c r="P97" s="95">
        <f t="shared" ref="P97:P160" si="2">O97/$O$10</f>
        <v>2.463680296804706E-3</v>
      </c>
      <c r="Q97" s="95">
        <f>O97/'סכום נכסי הקרן'!$C$42</f>
        <v>1.2495284567557645E-4</v>
      </c>
    </row>
    <row r="98" spans="2:17" s="133" customFormat="1">
      <c r="B98" s="87" t="s">
        <v>2257</v>
      </c>
      <c r="C98" s="97" t="s">
        <v>2181</v>
      </c>
      <c r="D98" s="84">
        <v>523632</v>
      </c>
      <c r="E98" s="84"/>
      <c r="F98" s="84" t="s">
        <v>2183</v>
      </c>
      <c r="G98" s="112">
        <v>43321</v>
      </c>
      <c r="H98" s="84" t="s">
        <v>2177</v>
      </c>
      <c r="I98" s="94">
        <v>1.58</v>
      </c>
      <c r="J98" s="97" t="s">
        <v>173</v>
      </c>
      <c r="K98" s="98">
        <v>2.3980000000000001E-2</v>
      </c>
      <c r="L98" s="98">
        <v>1.8500000000000003E-2</v>
      </c>
      <c r="M98" s="94">
        <v>143909.29</v>
      </c>
      <c r="N98" s="96">
        <v>101.22</v>
      </c>
      <c r="O98" s="94">
        <v>145.66498999999999</v>
      </c>
      <c r="P98" s="95">
        <f t="shared" si="2"/>
        <v>4.2000607622383812E-3</v>
      </c>
      <c r="Q98" s="95">
        <f>O98/'סכום נכסי הקרן'!$C$42</f>
        <v>2.1301852555003718E-4</v>
      </c>
    </row>
    <row r="99" spans="2:17" s="133" customFormat="1">
      <c r="B99" s="87" t="s">
        <v>2257</v>
      </c>
      <c r="C99" s="97" t="s">
        <v>2181</v>
      </c>
      <c r="D99" s="84">
        <v>524747</v>
      </c>
      <c r="E99" s="84"/>
      <c r="F99" s="84" t="s">
        <v>2183</v>
      </c>
      <c r="G99" s="112">
        <v>43343</v>
      </c>
      <c r="H99" s="84" t="s">
        <v>2177</v>
      </c>
      <c r="I99" s="94">
        <v>1.6300000000000003</v>
      </c>
      <c r="J99" s="97" t="s">
        <v>173</v>
      </c>
      <c r="K99" s="98">
        <v>2.3789999999999999E-2</v>
      </c>
      <c r="L99" s="98">
        <v>1.9599999999999999E-2</v>
      </c>
      <c r="M99" s="94">
        <v>143909.29</v>
      </c>
      <c r="N99" s="96">
        <v>100.91</v>
      </c>
      <c r="O99" s="94">
        <v>145.21886999999998</v>
      </c>
      <c r="P99" s="95">
        <f t="shared" si="2"/>
        <v>4.1871974715653798E-3</v>
      </c>
      <c r="Q99" s="95">
        <f>O99/'סכום נכסי הקרן'!$C$42</f>
        <v>2.123661256520357E-4</v>
      </c>
    </row>
    <row r="100" spans="2:17" s="133" customFormat="1">
      <c r="B100" s="87" t="s">
        <v>2257</v>
      </c>
      <c r="C100" s="97" t="s">
        <v>2181</v>
      </c>
      <c r="D100" s="84">
        <v>465782</v>
      </c>
      <c r="E100" s="84"/>
      <c r="F100" s="84" t="s">
        <v>2183</v>
      </c>
      <c r="G100" s="112">
        <v>42828</v>
      </c>
      <c r="H100" s="84" t="s">
        <v>2177</v>
      </c>
      <c r="I100" s="94">
        <v>0.88</v>
      </c>
      <c r="J100" s="97" t="s">
        <v>173</v>
      </c>
      <c r="K100" s="98">
        <v>2.2700000000000001E-2</v>
      </c>
      <c r="L100" s="98">
        <v>1.7500000000000002E-2</v>
      </c>
      <c r="M100" s="94">
        <v>75882.36</v>
      </c>
      <c r="N100" s="96">
        <v>101.01</v>
      </c>
      <c r="O100" s="94">
        <v>76.648769999999999</v>
      </c>
      <c r="P100" s="95">
        <f t="shared" si="2"/>
        <v>2.2100677132565237E-3</v>
      </c>
      <c r="Q100" s="95">
        <f>O100/'סכום נכסי הקרן'!$C$42</f>
        <v>1.1209013209436203E-4</v>
      </c>
    </row>
    <row r="101" spans="2:17" s="133" customFormat="1">
      <c r="B101" s="87" t="s">
        <v>2257</v>
      </c>
      <c r="C101" s="97" t="s">
        <v>2181</v>
      </c>
      <c r="D101" s="84">
        <v>467404</v>
      </c>
      <c r="E101" s="84"/>
      <c r="F101" s="84" t="s">
        <v>2183</v>
      </c>
      <c r="G101" s="112">
        <v>42859</v>
      </c>
      <c r="H101" s="84" t="s">
        <v>2177</v>
      </c>
      <c r="I101" s="94">
        <v>0.96</v>
      </c>
      <c r="J101" s="97" t="s">
        <v>173</v>
      </c>
      <c r="K101" s="98">
        <v>2.2799999999999997E-2</v>
      </c>
      <c r="L101" s="98">
        <v>1.7600000000000001E-2</v>
      </c>
      <c r="M101" s="94">
        <v>75882.36</v>
      </c>
      <c r="N101" s="96">
        <v>100.86</v>
      </c>
      <c r="O101" s="94">
        <v>76.534949999999995</v>
      </c>
      <c r="P101" s="95">
        <f t="shared" si="2"/>
        <v>2.2067858614130713E-3</v>
      </c>
      <c r="Q101" s="95">
        <f>O101/'סכום נכסי הקרן'!$C$42</f>
        <v>1.119236832546092E-4</v>
      </c>
    </row>
    <row r="102" spans="2:17" s="133" customFormat="1">
      <c r="B102" s="87" t="s">
        <v>2257</v>
      </c>
      <c r="C102" s="97" t="s">
        <v>2181</v>
      </c>
      <c r="D102" s="84">
        <v>545876</v>
      </c>
      <c r="E102" s="84"/>
      <c r="F102" s="84" t="s">
        <v>2183</v>
      </c>
      <c r="G102" s="112">
        <v>43614</v>
      </c>
      <c r="H102" s="84" t="s">
        <v>2177</v>
      </c>
      <c r="I102" s="94">
        <v>1.98</v>
      </c>
      <c r="J102" s="97" t="s">
        <v>173</v>
      </c>
      <c r="K102" s="98">
        <v>2.427E-2</v>
      </c>
      <c r="L102" s="98">
        <v>2.1500000000000005E-2</v>
      </c>
      <c r="M102" s="94">
        <v>177119.13</v>
      </c>
      <c r="N102" s="96">
        <v>100.79</v>
      </c>
      <c r="O102" s="94">
        <v>178.51837</v>
      </c>
      <c r="P102" s="95">
        <f t="shared" si="2"/>
        <v>5.1473452967370778E-3</v>
      </c>
      <c r="Q102" s="95">
        <f>O102/'סכום נכסי הקרן'!$C$42</f>
        <v>2.6106286734373161E-4</v>
      </c>
    </row>
    <row r="103" spans="2:17" s="133" customFormat="1">
      <c r="B103" s="87" t="s">
        <v>2258</v>
      </c>
      <c r="C103" s="97" t="s">
        <v>2180</v>
      </c>
      <c r="D103" s="84">
        <v>91102700</v>
      </c>
      <c r="E103" s="84"/>
      <c r="F103" s="84" t="s">
        <v>954</v>
      </c>
      <c r="G103" s="112">
        <v>43093</v>
      </c>
      <c r="H103" s="84" t="s">
        <v>2177</v>
      </c>
      <c r="I103" s="94">
        <v>4.17</v>
      </c>
      <c r="J103" s="97" t="s">
        <v>173</v>
      </c>
      <c r="K103" s="98">
        <v>2.6089999999999999E-2</v>
      </c>
      <c r="L103" s="98">
        <v>2.4499999999999997E-2</v>
      </c>
      <c r="M103" s="94">
        <v>149905.25</v>
      </c>
      <c r="N103" s="96">
        <v>104.42</v>
      </c>
      <c r="O103" s="94">
        <v>156.53107</v>
      </c>
      <c r="P103" s="95">
        <f t="shared" si="2"/>
        <v>4.513370063583497E-3</v>
      </c>
      <c r="Q103" s="95">
        <f>O103/'סכום נכסי הקרן'!$C$42</f>
        <v>2.2890893504451317E-4</v>
      </c>
    </row>
    <row r="104" spans="2:17" s="133" customFormat="1">
      <c r="B104" s="87" t="s">
        <v>2258</v>
      </c>
      <c r="C104" s="97" t="s">
        <v>2180</v>
      </c>
      <c r="D104" s="84">
        <v>91102701</v>
      </c>
      <c r="E104" s="84"/>
      <c r="F104" s="84" t="s">
        <v>954</v>
      </c>
      <c r="G104" s="112">
        <v>43374</v>
      </c>
      <c r="H104" s="84" t="s">
        <v>2177</v>
      </c>
      <c r="I104" s="94">
        <v>4.17</v>
      </c>
      <c r="J104" s="97" t="s">
        <v>173</v>
      </c>
      <c r="K104" s="98">
        <v>2.6849999999999999E-2</v>
      </c>
      <c r="L104" s="98">
        <v>2.3700000000000002E-2</v>
      </c>
      <c r="M104" s="94">
        <v>209867.35</v>
      </c>
      <c r="N104" s="96">
        <v>103.99</v>
      </c>
      <c r="O104" s="94">
        <v>218.24106</v>
      </c>
      <c r="P104" s="95">
        <f t="shared" si="2"/>
        <v>6.2926974615884869E-3</v>
      </c>
      <c r="Q104" s="95">
        <f>O104/'סכום נכסי הקרן'!$C$42</f>
        <v>3.191527958480428E-4</v>
      </c>
    </row>
    <row r="105" spans="2:17" s="133" customFormat="1">
      <c r="B105" s="87" t="s">
        <v>2259</v>
      </c>
      <c r="C105" s="97" t="s">
        <v>2180</v>
      </c>
      <c r="D105" s="84">
        <v>84666730</v>
      </c>
      <c r="E105" s="84"/>
      <c r="F105" s="84" t="s">
        <v>679</v>
      </c>
      <c r="G105" s="112">
        <v>43552</v>
      </c>
      <c r="H105" s="84" t="s">
        <v>169</v>
      </c>
      <c r="I105" s="94">
        <v>6.7599999999999989</v>
      </c>
      <c r="J105" s="97" t="s">
        <v>173</v>
      </c>
      <c r="K105" s="98">
        <v>3.5499999999999997E-2</v>
      </c>
      <c r="L105" s="98">
        <v>3.2099999999999997E-2</v>
      </c>
      <c r="M105" s="94">
        <v>273131.17</v>
      </c>
      <c r="N105" s="96">
        <v>102.52</v>
      </c>
      <c r="O105" s="94">
        <v>280.01408000000004</v>
      </c>
      <c r="P105" s="95">
        <f t="shared" si="2"/>
        <v>8.0738422477650892E-3</v>
      </c>
      <c r="Q105" s="95">
        <f>O105/'סכום נכסי הקרן'!$C$42</f>
        <v>4.0948883087727644E-4</v>
      </c>
    </row>
    <row r="106" spans="2:17" s="133" customFormat="1">
      <c r="B106" s="87" t="s">
        <v>2260</v>
      </c>
      <c r="C106" s="97" t="s">
        <v>2180</v>
      </c>
      <c r="D106" s="84">
        <v>91040003</v>
      </c>
      <c r="E106" s="84"/>
      <c r="F106" s="84" t="s">
        <v>679</v>
      </c>
      <c r="G106" s="112">
        <v>43301</v>
      </c>
      <c r="H106" s="84" t="s">
        <v>359</v>
      </c>
      <c r="I106" s="94">
        <v>1.56</v>
      </c>
      <c r="J106" s="97" t="s">
        <v>172</v>
      </c>
      <c r="K106" s="98">
        <v>6.2373999999999999E-2</v>
      </c>
      <c r="L106" s="98">
        <v>6.5500000000000003E-2</v>
      </c>
      <c r="M106" s="94">
        <v>196967.59</v>
      </c>
      <c r="N106" s="96">
        <v>101.35</v>
      </c>
      <c r="O106" s="94">
        <v>711.86860000000001</v>
      </c>
      <c r="P106" s="95">
        <f t="shared" si="2"/>
        <v>2.0525806336372038E-2</v>
      </c>
      <c r="Q106" s="95">
        <f>O106/'סכום נכסי הקרן'!$C$42</f>
        <v>1.04102708246758E-3</v>
      </c>
    </row>
    <row r="107" spans="2:17" s="133" customFormat="1">
      <c r="B107" s="87" t="s">
        <v>2260</v>
      </c>
      <c r="C107" s="97" t="s">
        <v>2180</v>
      </c>
      <c r="D107" s="84">
        <v>91040006</v>
      </c>
      <c r="E107" s="84"/>
      <c r="F107" s="84" t="s">
        <v>679</v>
      </c>
      <c r="G107" s="112">
        <v>43496</v>
      </c>
      <c r="H107" s="84" t="s">
        <v>359</v>
      </c>
      <c r="I107" s="94">
        <v>1.5599999999999998</v>
      </c>
      <c r="J107" s="97" t="s">
        <v>172</v>
      </c>
      <c r="K107" s="98">
        <v>6.2373999999999999E-2</v>
      </c>
      <c r="L107" s="98">
        <v>6.6000000000000003E-2</v>
      </c>
      <c r="M107" s="94">
        <v>88027.11</v>
      </c>
      <c r="N107" s="96">
        <v>101.27</v>
      </c>
      <c r="O107" s="94">
        <v>317.89125000000001</v>
      </c>
      <c r="P107" s="95">
        <f t="shared" si="2"/>
        <v>9.1659812408177964E-3</v>
      </c>
      <c r="Q107" s="95">
        <f>O107/'סכום נכסי הקרן'!$C$42</f>
        <v>4.6487989571315839E-4</v>
      </c>
    </row>
    <row r="108" spans="2:17" s="133" customFormat="1">
      <c r="B108" s="87" t="s">
        <v>2260</v>
      </c>
      <c r="C108" s="97" t="s">
        <v>2180</v>
      </c>
      <c r="D108" s="84">
        <v>91040007</v>
      </c>
      <c r="E108" s="84"/>
      <c r="F108" s="84" t="s">
        <v>679</v>
      </c>
      <c r="G108" s="112">
        <v>43496</v>
      </c>
      <c r="H108" s="84" t="s">
        <v>359</v>
      </c>
      <c r="I108" s="94">
        <v>1.56</v>
      </c>
      <c r="J108" s="97" t="s">
        <v>172</v>
      </c>
      <c r="K108" s="98">
        <v>6.2373999999999999E-2</v>
      </c>
      <c r="L108" s="98">
        <v>6.6000000000000003E-2</v>
      </c>
      <c r="M108" s="94">
        <v>20077.03</v>
      </c>
      <c r="N108" s="96">
        <v>101.27</v>
      </c>
      <c r="O108" s="94">
        <v>72.503950000000003</v>
      </c>
      <c r="P108" s="95">
        <f t="shared" si="2"/>
        <v>2.0905572128367533E-3</v>
      </c>
      <c r="Q108" s="95">
        <f>O108/'סכום נכסי הקרן'!$C$42</f>
        <v>1.0602880297835203E-4</v>
      </c>
    </row>
    <row r="109" spans="2:17" s="133" customFormat="1">
      <c r="B109" s="87" t="s">
        <v>2260</v>
      </c>
      <c r="C109" s="97" t="s">
        <v>2180</v>
      </c>
      <c r="D109" s="84">
        <v>6615</v>
      </c>
      <c r="E109" s="84"/>
      <c r="F109" s="84" t="s">
        <v>679</v>
      </c>
      <c r="G109" s="112">
        <v>43496</v>
      </c>
      <c r="H109" s="84" t="s">
        <v>359</v>
      </c>
      <c r="I109" s="94">
        <v>1.56</v>
      </c>
      <c r="J109" s="97" t="s">
        <v>172</v>
      </c>
      <c r="K109" s="98">
        <v>6.2373999999999999E-2</v>
      </c>
      <c r="L109" s="98">
        <v>6.6000000000000003E-2</v>
      </c>
      <c r="M109" s="94">
        <v>14067.94</v>
      </c>
      <c r="N109" s="96">
        <v>101.27</v>
      </c>
      <c r="O109" s="94">
        <v>50.803410000000007</v>
      </c>
      <c r="P109" s="95">
        <f t="shared" si="2"/>
        <v>1.4648503317709288E-3</v>
      </c>
      <c r="Q109" s="95">
        <f>O109/'סכום נכסי הקרן'!$C$42</f>
        <v>7.4294224652842231E-5</v>
      </c>
    </row>
    <row r="110" spans="2:17" s="133" customFormat="1">
      <c r="B110" s="87" t="s">
        <v>2260</v>
      </c>
      <c r="C110" s="97" t="s">
        <v>2180</v>
      </c>
      <c r="D110" s="84">
        <v>66679</v>
      </c>
      <c r="E110" s="84"/>
      <c r="F110" s="84" t="s">
        <v>679</v>
      </c>
      <c r="G110" s="112">
        <v>43496</v>
      </c>
      <c r="H110" s="84" t="s">
        <v>359</v>
      </c>
      <c r="I110" s="94">
        <v>1.56</v>
      </c>
      <c r="J110" s="97" t="s">
        <v>172</v>
      </c>
      <c r="K110" s="98">
        <v>6.2373999999999999E-2</v>
      </c>
      <c r="L110" s="98">
        <v>6.6000000000000003E-2</v>
      </c>
      <c r="M110" s="94">
        <v>12154.93</v>
      </c>
      <c r="N110" s="96">
        <v>101.27</v>
      </c>
      <c r="O110" s="94">
        <v>43.894970000000001</v>
      </c>
      <c r="P110" s="95">
        <f t="shared" si="2"/>
        <v>1.2656544386995866E-3</v>
      </c>
      <c r="Q110" s="95">
        <f>O110/'סכום נכסי הקרן'!$C$42</f>
        <v>6.4191414755619154E-5</v>
      </c>
    </row>
    <row r="111" spans="2:17" s="133" customFormat="1">
      <c r="B111" s="87" t="s">
        <v>2260</v>
      </c>
      <c r="C111" s="97" t="s">
        <v>2180</v>
      </c>
      <c r="D111" s="84">
        <v>91050027</v>
      </c>
      <c r="E111" s="84"/>
      <c r="F111" s="84" t="s">
        <v>679</v>
      </c>
      <c r="G111" s="112">
        <v>43496</v>
      </c>
      <c r="H111" s="84" t="s">
        <v>359</v>
      </c>
      <c r="I111" s="94">
        <v>1.56</v>
      </c>
      <c r="J111" s="97" t="s">
        <v>172</v>
      </c>
      <c r="K111" s="98">
        <v>6.2373999999999999E-2</v>
      </c>
      <c r="L111" s="98">
        <v>5.62E-2</v>
      </c>
      <c r="M111" s="94">
        <v>5631.51</v>
      </c>
      <c r="N111" s="96">
        <v>102.74</v>
      </c>
      <c r="O111" s="94">
        <v>20.63223</v>
      </c>
      <c r="P111" s="95">
        <f t="shared" si="2"/>
        <v>5.9490354999150864E-4</v>
      </c>
      <c r="Q111" s="95">
        <f>O111/'סכום נכסי הקרן'!$C$42</f>
        <v>3.0172296125577213E-5</v>
      </c>
    </row>
    <row r="112" spans="2:17" s="133" customFormat="1">
      <c r="B112" s="87" t="s">
        <v>2260</v>
      </c>
      <c r="C112" s="97" t="s">
        <v>2180</v>
      </c>
      <c r="D112" s="84">
        <v>91050028</v>
      </c>
      <c r="E112" s="84"/>
      <c r="F112" s="84" t="s">
        <v>679</v>
      </c>
      <c r="G112" s="112">
        <v>43496</v>
      </c>
      <c r="H112" s="84" t="s">
        <v>359</v>
      </c>
      <c r="I112" s="94">
        <v>1.5599999999999998</v>
      </c>
      <c r="J112" s="97" t="s">
        <v>172</v>
      </c>
      <c r="K112" s="98">
        <v>6.2373999999999999E-2</v>
      </c>
      <c r="L112" s="98">
        <v>5.6100000000000004E-2</v>
      </c>
      <c r="M112" s="94">
        <v>13874.36</v>
      </c>
      <c r="N112" s="96">
        <v>102.75</v>
      </c>
      <c r="O112" s="94">
        <v>50.836580000000005</v>
      </c>
      <c r="P112" s="95">
        <f t="shared" si="2"/>
        <v>1.4658067456318261E-3</v>
      </c>
      <c r="Q112" s="95">
        <f>O112/'סכום נכסי הקרן'!$C$42</f>
        <v>7.4342732015472693E-5</v>
      </c>
    </row>
    <row r="113" spans="2:17" s="133" customFormat="1">
      <c r="B113" s="87" t="s">
        <v>2260</v>
      </c>
      <c r="C113" s="97" t="s">
        <v>2180</v>
      </c>
      <c r="D113" s="84">
        <v>6956</v>
      </c>
      <c r="E113" s="84"/>
      <c r="F113" s="84" t="s">
        <v>679</v>
      </c>
      <c r="G113" s="112">
        <v>43628</v>
      </c>
      <c r="H113" s="84" t="s">
        <v>359</v>
      </c>
      <c r="I113" s="94">
        <v>1.56</v>
      </c>
      <c r="J113" s="97" t="s">
        <v>172</v>
      </c>
      <c r="K113" s="98">
        <v>6.7251000000000005E-2</v>
      </c>
      <c r="L113" s="98">
        <v>6.6300000000000012E-2</v>
      </c>
      <c r="M113" s="94">
        <v>23956</v>
      </c>
      <c r="N113" s="96">
        <v>100.9</v>
      </c>
      <c r="O113" s="94">
        <v>86.19592999999999</v>
      </c>
      <c r="P113" s="95">
        <f t="shared" si="2"/>
        <v>2.4853476697293299E-3</v>
      </c>
      <c r="Q113" s="95">
        <f>O113/'סכום נכסי הקרן'!$C$42</f>
        <v>1.2605177068981512E-4</v>
      </c>
    </row>
    <row r="114" spans="2:17" s="133" customFormat="1">
      <c r="B114" s="87" t="s">
        <v>2260</v>
      </c>
      <c r="C114" s="97" t="s">
        <v>2180</v>
      </c>
      <c r="D114" s="84">
        <v>91050035</v>
      </c>
      <c r="E114" s="84"/>
      <c r="F114" s="84" t="s">
        <v>679</v>
      </c>
      <c r="G114" s="112">
        <v>43643</v>
      </c>
      <c r="H114" s="84" t="s">
        <v>359</v>
      </c>
      <c r="I114" s="94">
        <v>1.5699999999999998</v>
      </c>
      <c r="J114" s="97" t="s">
        <v>172</v>
      </c>
      <c r="K114" s="98">
        <v>6.7251000000000005E-2</v>
      </c>
      <c r="L114" s="98">
        <v>7.0199999999999999E-2</v>
      </c>
      <c r="M114" s="94">
        <v>9505.83</v>
      </c>
      <c r="N114" s="96">
        <v>100.05</v>
      </c>
      <c r="O114" s="94">
        <v>33.914730000000006</v>
      </c>
      <c r="P114" s="95">
        <f t="shared" si="2"/>
        <v>9.7788718301431896E-4</v>
      </c>
      <c r="Q114" s="95">
        <f>O114/'סכום נכסי הקרן'!$C$42</f>
        <v>4.9596445783078106E-5</v>
      </c>
    </row>
    <row r="115" spans="2:17" s="133" customFormat="1">
      <c r="B115" s="87" t="s">
        <v>2260</v>
      </c>
      <c r="C115" s="97" t="s">
        <v>2180</v>
      </c>
      <c r="D115" s="84">
        <v>91050029</v>
      </c>
      <c r="E115" s="84"/>
      <c r="F115" s="84" t="s">
        <v>679</v>
      </c>
      <c r="G115" s="112">
        <v>43552</v>
      </c>
      <c r="H115" s="84" t="s">
        <v>359</v>
      </c>
      <c r="I115" s="94">
        <v>1.55</v>
      </c>
      <c r="J115" s="97" t="s">
        <v>172</v>
      </c>
      <c r="K115" s="98">
        <v>6.2373999999999999E-2</v>
      </c>
      <c r="L115" s="98">
        <v>6.93E-2</v>
      </c>
      <c r="M115" s="94">
        <v>9716.61</v>
      </c>
      <c r="N115" s="96">
        <v>101.27</v>
      </c>
      <c r="O115" s="94">
        <v>35.089480000000002</v>
      </c>
      <c r="P115" s="95">
        <f t="shared" si="2"/>
        <v>1.0117595732189899E-3</v>
      </c>
      <c r="Q115" s="95">
        <f>O115/'סכום נכסי הקרן'!$C$42</f>
        <v>5.1314384409853867E-5</v>
      </c>
    </row>
    <row r="116" spans="2:17" s="133" customFormat="1">
      <c r="B116" s="87" t="s">
        <v>2260</v>
      </c>
      <c r="C116" s="97" t="s">
        <v>2180</v>
      </c>
      <c r="D116" s="84">
        <v>6886</v>
      </c>
      <c r="E116" s="84"/>
      <c r="F116" s="84" t="s">
        <v>679</v>
      </c>
      <c r="G116" s="112">
        <v>43578</v>
      </c>
      <c r="H116" s="84" t="s">
        <v>359</v>
      </c>
      <c r="I116" s="94">
        <v>1.5499999999999998</v>
      </c>
      <c r="J116" s="97" t="s">
        <v>172</v>
      </c>
      <c r="K116" s="98">
        <v>6.3414999999999999E-2</v>
      </c>
      <c r="L116" s="98">
        <v>6.5799999999999997E-2</v>
      </c>
      <c r="M116" s="94">
        <v>6280.72</v>
      </c>
      <c r="N116" s="96">
        <v>101.81</v>
      </c>
      <c r="O116" s="94">
        <v>22.802430000000001</v>
      </c>
      <c r="P116" s="95">
        <f t="shared" si="2"/>
        <v>6.574784478184315E-4</v>
      </c>
      <c r="Q116" s="95">
        <f>O116/'סכום נכסי הקרן'!$C$42</f>
        <v>3.3345967466567877E-5</v>
      </c>
    </row>
    <row r="117" spans="2:17" s="133" customFormat="1">
      <c r="B117" s="87" t="s">
        <v>2260</v>
      </c>
      <c r="C117" s="97" t="s">
        <v>2180</v>
      </c>
      <c r="D117" s="84">
        <v>6889</v>
      </c>
      <c r="E117" s="84"/>
      <c r="F117" s="84" t="s">
        <v>679</v>
      </c>
      <c r="G117" s="112">
        <v>43584</v>
      </c>
      <c r="H117" s="84" t="s">
        <v>359</v>
      </c>
      <c r="I117" s="94">
        <v>1.5599999999999998</v>
      </c>
      <c r="J117" s="97" t="s">
        <v>172</v>
      </c>
      <c r="K117" s="98">
        <v>6.3252000000000003E-2</v>
      </c>
      <c r="L117" s="98">
        <v>2.4600000000000004E-2</v>
      </c>
      <c r="M117" s="94">
        <v>12006.7</v>
      </c>
      <c r="N117" s="96">
        <v>108.15</v>
      </c>
      <c r="O117" s="94">
        <v>46.305410000000002</v>
      </c>
      <c r="P117" s="95">
        <f t="shared" si="2"/>
        <v>1.3351563448455307E-3</v>
      </c>
      <c r="Q117" s="95">
        <f>O117/'סכום נכסי הקרן'!$C$42</f>
        <v>6.7716409846936784E-5</v>
      </c>
    </row>
    <row r="118" spans="2:17" s="133" customFormat="1">
      <c r="B118" s="87" t="s">
        <v>2260</v>
      </c>
      <c r="C118" s="97" t="s">
        <v>2180</v>
      </c>
      <c r="D118" s="84">
        <v>91050032</v>
      </c>
      <c r="E118" s="84"/>
      <c r="F118" s="84" t="s">
        <v>679</v>
      </c>
      <c r="G118" s="112">
        <v>43614</v>
      </c>
      <c r="H118" s="84" t="s">
        <v>359</v>
      </c>
      <c r="I118" s="94">
        <v>1.5599999999999998</v>
      </c>
      <c r="J118" s="97" t="s">
        <v>172</v>
      </c>
      <c r="K118" s="98">
        <v>6.7251000000000005E-2</v>
      </c>
      <c r="L118" s="98">
        <v>7.0199999999999985E-2</v>
      </c>
      <c r="M118" s="94">
        <v>5292.62</v>
      </c>
      <c r="N118" s="96">
        <v>100.59</v>
      </c>
      <c r="O118" s="94">
        <v>18.984810000000003</v>
      </c>
      <c r="P118" s="95">
        <f t="shared" si="2"/>
        <v>5.4740233435330524E-4</v>
      </c>
      <c r="Q118" s="95">
        <f>O118/'סכום נכסי הקרן'!$C$42</f>
        <v>2.7763131237283592E-5</v>
      </c>
    </row>
    <row r="119" spans="2:17" s="133" customFormat="1">
      <c r="B119" s="87" t="s">
        <v>2261</v>
      </c>
      <c r="C119" s="97" t="s">
        <v>2180</v>
      </c>
      <c r="D119" s="84">
        <v>455954</v>
      </c>
      <c r="E119" s="84"/>
      <c r="F119" s="84" t="s">
        <v>954</v>
      </c>
      <c r="G119" s="112">
        <v>42732</v>
      </c>
      <c r="H119" s="84" t="s">
        <v>2177</v>
      </c>
      <c r="I119" s="94">
        <v>3.85</v>
      </c>
      <c r="J119" s="97" t="s">
        <v>173</v>
      </c>
      <c r="K119" s="98">
        <v>2.1613000000000004E-2</v>
      </c>
      <c r="L119" s="98">
        <v>1.2000000000000002E-2</v>
      </c>
      <c r="M119" s="94">
        <v>301610.37</v>
      </c>
      <c r="N119" s="96">
        <v>106.58</v>
      </c>
      <c r="O119" s="94">
        <v>321.45634999999999</v>
      </c>
      <c r="P119" s="95">
        <f t="shared" si="2"/>
        <v>9.268776268116093E-3</v>
      </c>
      <c r="Q119" s="95">
        <f>O119/'סכום נכסי הקרן'!$C$42</f>
        <v>4.7009345008499774E-4</v>
      </c>
    </row>
    <row r="120" spans="2:17" s="133" customFormat="1">
      <c r="B120" s="87" t="s">
        <v>2262</v>
      </c>
      <c r="C120" s="97" t="s">
        <v>2180</v>
      </c>
      <c r="D120" s="84">
        <v>91102799</v>
      </c>
      <c r="E120" s="84"/>
      <c r="F120" s="84" t="s">
        <v>954</v>
      </c>
      <c r="G120" s="112">
        <v>41339</v>
      </c>
      <c r="H120" s="84" t="s">
        <v>2177</v>
      </c>
      <c r="I120" s="94">
        <v>2.56</v>
      </c>
      <c r="J120" s="97" t="s">
        <v>173</v>
      </c>
      <c r="K120" s="98">
        <v>4.7500000000000001E-2</v>
      </c>
      <c r="L120" s="98">
        <v>6.9999999999999993E-3</v>
      </c>
      <c r="M120" s="94">
        <v>51933.61</v>
      </c>
      <c r="N120" s="96">
        <v>116.9</v>
      </c>
      <c r="O120" s="94">
        <v>60.7104</v>
      </c>
      <c r="P120" s="95">
        <f t="shared" si="2"/>
        <v>1.7505055188607574E-3</v>
      </c>
      <c r="Q120" s="95">
        <f>O120/'סכום נכסי הקרן'!$C$42</f>
        <v>8.8782073808902042E-5</v>
      </c>
    </row>
    <row r="121" spans="2:17" s="133" customFormat="1">
      <c r="B121" s="87" t="s">
        <v>2262</v>
      </c>
      <c r="C121" s="97" t="s">
        <v>2180</v>
      </c>
      <c r="D121" s="84">
        <v>91102798</v>
      </c>
      <c r="E121" s="84"/>
      <c r="F121" s="84" t="s">
        <v>954</v>
      </c>
      <c r="G121" s="112">
        <v>41338</v>
      </c>
      <c r="H121" s="84" t="s">
        <v>2177</v>
      </c>
      <c r="I121" s="94">
        <v>2.5599999999999996</v>
      </c>
      <c r="J121" s="97" t="s">
        <v>173</v>
      </c>
      <c r="K121" s="98">
        <v>4.4999999999999998E-2</v>
      </c>
      <c r="L121" s="98">
        <v>5.5999999999999991E-3</v>
      </c>
      <c r="M121" s="94">
        <v>88332.73</v>
      </c>
      <c r="N121" s="96">
        <v>116.5</v>
      </c>
      <c r="O121" s="94">
        <v>102.90764</v>
      </c>
      <c r="P121" s="95">
        <f t="shared" si="2"/>
        <v>2.9672081184267608E-3</v>
      </c>
      <c r="Q121" s="95">
        <f>O121/'סכום נכסי הקרן'!$C$42</f>
        <v>1.5049075100773376E-4</v>
      </c>
    </row>
    <row r="122" spans="2:17" s="133" customFormat="1">
      <c r="B122" s="87" t="s">
        <v>2263</v>
      </c>
      <c r="C122" s="97" t="s">
        <v>2181</v>
      </c>
      <c r="D122" s="84">
        <v>414968</v>
      </c>
      <c r="E122" s="84"/>
      <c r="F122" s="84" t="s">
        <v>679</v>
      </c>
      <c r="G122" s="112">
        <v>42432</v>
      </c>
      <c r="H122" s="84" t="s">
        <v>169</v>
      </c>
      <c r="I122" s="94">
        <v>6.2200000000000006</v>
      </c>
      <c r="J122" s="97" t="s">
        <v>173</v>
      </c>
      <c r="K122" s="98">
        <v>2.5399999999999999E-2</v>
      </c>
      <c r="L122" s="98">
        <v>8.8999999999999999E-3</v>
      </c>
      <c r="M122" s="94">
        <v>285767.40999999997</v>
      </c>
      <c r="N122" s="96">
        <v>114.57</v>
      </c>
      <c r="O122" s="94">
        <v>327.40371999999996</v>
      </c>
      <c r="P122" s="95">
        <f t="shared" si="2"/>
        <v>9.4402609562042432E-3</v>
      </c>
      <c r="Q122" s="95">
        <f>O122/'סכום נכסי הקרן'!$C$42</f>
        <v>4.7879080411838981E-4</v>
      </c>
    </row>
    <row r="123" spans="2:17" s="133" customFormat="1">
      <c r="B123" s="87" t="s">
        <v>2264</v>
      </c>
      <c r="C123" s="97" t="s">
        <v>2180</v>
      </c>
      <c r="D123" s="84">
        <v>90145980</v>
      </c>
      <c r="E123" s="84"/>
      <c r="F123" s="84" t="s">
        <v>954</v>
      </c>
      <c r="G123" s="112">
        <v>42242</v>
      </c>
      <c r="H123" s="84" t="s">
        <v>2177</v>
      </c>
      <c r="I123" s="94">
        <v>5.08</v>
      </c>
      <c r="J123" s="97" t="s">
        <v>173</v>
      </c>
      <c r="K123" s="98">
        <v>2.6600000000000002E-2</v>
      </c>
      <c r="L123" s="98">
        <v>1.7299999999999996E-2</v>
      </c>
      <c r="M123" s="94">
        <v>538844.14</v>
      </c>
      <c r="N123" s="96">
        <v>106.37</v>
      </c>
      <c r="O123" s="94">
        <v>573.16853000000003</v>
      </c>
      <c r="P123" s="95">
        <f t="shared" si="2"/>
        <v>1.6526569994635313E-2</v>
      </c>
      <c r="Q123" s="95">
        <f>O123/'סכום נכסי הקרן'!$C$42</f>
        <v>8.3819396240841575E-4</v>
      </c>
    </row>
    <row r="124" spans="2:17" s="133" customFormat="1">
      <c r="B124" s="87" t="s">
        <v>2265</v>
      </c>
      <c r="C124" s="97" t="s">
        <v>2181</v>
      </c>
      <c r="D124" s="84">
        <v>487742</v>
      </c>
      <c r="E124" s="84"/>
      <c r="F124" s="84" t="s">
        <v>679</v>
      </c>
      <c r="G124" s="112">
        <v>43072</v>
      </c>
      <c r="H124" s="84" t="s">
        <v>169</v>
      </c>
      <c r="I124" s="94">
        <v>7.01</v>
      </c>
      <c r="J124" s="97" t="s">
        <v>173</v>
      </c>
      <c r="K124" s="98">
        <v>0.04</v>
      </c>
      <c r="L124" s="98">
        <v>3.39E-2</v>
      </c>
      <c r="M124" s="94">
        <v>415586.49</v>
      </c>
      <c r="N124" s="96">
        <v>106.54</v>
      </c>
      <c r="O124" s="94">
        <v>442.76582999999999</v>
      </c>
      <c r="P124" s="95">
        <f t="shared" si="2"/>
        <v>1.276657753824656E-2</v>
      </c>
      <c r="Q124" s="95">
        <f>O124/'סכום נכסי הקרן'!$C$42</f>
        <v>6.4749480482948179E-4</v>
      </c>
    </row>
    <row r="125" spans="2:17" s="133" customFormat="1">
      <c r="B125" s="87" t="s">
        <v>2266</v>
      </c>
      <c r="C125" s="97" t="s">
        <v>2180</v>
      </c>
      <c r="D125" s="84">
        <v>90240690</v>
      </c>
      <c r="E125" s="84"/>
      <c r="F125" s="84" t="s">
        <v>679</v>
      </c>
      <c r="G125" s="112">
        <v>42326</v>
      </c>
      <c r="H125" s="84" t="s">
        <v>169</v>
      </c>
      <c r="I125" s="94">
        <v>10.08</v>
      </c>
      <c r="J125" s="97" t="s">
        <v>173</v>
      </c>
      <c r="K125" s="98">
        <v>3.5499999999999997E-2</v>
      </c>
      <c r="L125" s="98">
        <v>2.1799999999999996E-2</v>
      </c>
      <c r="M125" s="94">
        <v>9080.1</v>
      </c>
      <c r="N125" s="96">
        <v>115.36</v>
      </c>
      <c r="O125" s="94">
        <v>10.47452</v>
      </c>
      <c r="P125" s="95">
        <f t="shared" si="2"/>
        <v>3.0201917739658082E-4</v>
      </c>
      <c r="Q125" s="95">
        <f>O125/'סכום נכסי הקרן'!$C$42</f>
        <v>1.5317797407904094E-5</v>
      </c>
    </row>
    <row r="126" spans="2:17" s="133" customFormat="1">
      <c r="B126" s="87" t="s">
        <v>2266</v>
      </c>
      <c r="C126" s="97" t="s">
        <v>2180</v>
      </c>
      <c r="D126" s="84">
        <v>90240692</v>
      </c>
      <c r="E126" s="84"/>
      <c r="F126" s="84" t="s">
        <v>679</v>
      </c>
      <c r="G126" s="112">
        <v>42606</v>
      </c>
      <c r="H126" s="84" t="s">
        <v>169</v>
      </c>
      <c r="I126" s="94">
        <v>10.07</v>
      </c>
      <c r="J126" s="97" t="s">
        <v>173</v>
      </c>
      <c r="K126" s="98">
        <v>3.5499999999999997E-2</v>
      </c>
      <c r="L126" s="98">
        <v>2.1899999999999999E-2</v>
      </c>
      <c r="M126" s="94">
        <v>38193.42</v>
      </c>
      <c r="N126" s="96">
        <v>115.28</v>
      </c>
      <c r="O126" s="94">
        <v>44.028860000000002</v>
      </c>
      <c r="P126" s="95">
        <f t="shared" si="2"/>
        <v>1.269514982921339E-3</v>
      </c>
      <c r="Q126" s="95">
        <f>O126/'סכום נכסי הקרן'!$C$42</f>
        <v>6.4387213693894535E-5</v>
      </c>
    </row>
    <row r="127" spans="2:17" s="133" customFormat="1">
      <c r="B127" s="87" t="s">
        <v>2266</v>
      </c>
      <c r="C127" s="97" t="s">
        <v>2180</v>
      </c>
      <c r="D127" s="84">
        <v>90240693</v>
      </c>
      <c r="E127" s="84"/>
      <c r="F127" s="84" t="s">
        <v>679</v>
      </c>
      <c r="G127" s="112">
        <v>42648</v>
      </c>
      <c r="H127" s="84" t="s">
        <v>169</v>
      </c>
      <c r="I127" s="94">
        <v>10.07</v>
      </c>
      <c r="J127" s="97" t="s">
        <v>173</v>
      </c>
      <c r="K127" s="98">
        <v>3.5499999999999997E-2</v>
      </c>
      <c r="L127" s="98">
        <v>2.1899999999999996E-2</v>
      </c>
      <c r="M127" s="94">
        <v>35035.040000000001</v>
      </c>
      <c r="N127" s="96">
        <v>115.28</v>
      </c>
      <c r="O127" s="94">
        <v>40.388489999999997</v>
      </c>
      <c r="P127" s="95">
        <f t="shared" si="2"/>
        <v>1.1645496429516608E-3</v>
      </c>
      <c r="Q127" s="95">
        <f>O127/'סכום נכסי הקרן'!$C$42</f>
        <v>5.9063585484696227E-5</v>
      </c>
    </row>
    <row r="128" spans="2:17" s="133" customFormat="1">
      <c r="B128" s="87" t="s">
        <v>2266</v>
      </c>
      <c r="C128" s="97" t="s">
        <v>2180</v>
      </c>
      <c r="D128" s="84">
        <v>90240694</v>
      </c>
      <c r="E128" s="84"/>
      <c r="F128" s="84" t="s">
        <v>679</v>
      </c>
      <c r="G128" s="112">
        <v>42718</v>
      </c>
      <c r="H128" s="84" t="s">
        <v>169</v>
      </c>
      <c r="I128" s="94">
        <v>10.06</v>
      </c>
      <c r="J128" s="97" t="s">
        <v>173</v>
      </c>
      <c r="K128" s="98">
        <v>3.5499999999999997E-2</v>
      </c>
      <c r="L128" s="98">
        <v>2.2099999999999998E-2</v>
      </c>
      <c r="M128" s="94">
        <v>24478.1</v>
      </c>
      <c r="N128" s="96">
        <v>115.02</v>
      </c>
      <c r="O128" s="94">
        <v>28.15457</v>
      </c>
      <c r="P128" s="95">
        <f t="shared" si="2"/>
        <v>8.1180045208319358E-4</v>
      </c>
      <c r="Q128" s="95">
        <f>O128/'סכום נכסי הקרן'!$C$42</f>
        <v>4.1172865140040239E-5</v>
      </c>
    </row>
    <row r="129" spans="2:17" s="133" customFormat="1">
      <c r="B129" s="87" t="s">
        <v>2266</v>
      </c>
      <c r="C129" s="97" t="s">
        <v>2180</v>
      </c>
      <c r="D129" s="84">
        <v>90240695</v>
      </c>
      <c r="E129" s="84"/>
      <c r="F129" s="84" t="s">
        <v>679</v>
      </c>
      <c r="G129" s="112">
        <v>42900</v>
      </c>
      <c r="H129" s="84" t="s">
        <v>169</v>
      </c>
      <c r="I129" s="94">
        <v>9.84</v>
      </c>
      <c r="J129" s="97" t="s">
        <v>173</v>
      </c>
      <c r="K129" s="98">
        <v>3.5499999999999997E-2</v>
      </c>
      <c r="L129" s="98">
        <v>2.8299999999999995E-2</v>
      </c>
      <c r="M129" s="94">
        <v>28995.23</v>
      </c>
      <c r="N129" s="96">
        <v>108.35</v>
      </c>
      <c r="O129" s="94">
        <v>31.416229999999999</v>
      </c>
      <c r="P129" s="95">
        <f t="shared" si="2"/>
        <v>9.0584618116169369E-4</v>
      </c>
      <c r="Q129" s="95">
        <f>O129/'סכום נכסי הקרן'!$C$42</f>
        <v>4.5942672930131284E-5</v>
      </c>
    </row>
    <row r="130" spans="2:17" s="133" customFormat="1">
      <c r="B130" s="87" t="s">
        <v>2266</v>
      </c>
      <c r="C130" s="97" t="s">
        <v>2180</v>
      </c>
      <c r="D130" s="84">
        <v>90240696</v>
      </c>
      <c r="E130" s="84"/>
      <c r="F130" s="84" t="s">
        <v>679</v>
      </c>
      <c r="G130" s="112">
        <v>43075</v>
      </c>
      <c r="H130" s="84" t="s">
        <v>169</v>
      </c>
      <c r="I130" s="94">
        <v>9.6900000000000013</v>
      </c>
      <c r="J130" s="97" t="s">
        <v>173</v>
      </c>
      <c r="K130" s="98">
        <v>3.5499999999999997E-2</v>
      </c>
      <c r="L130" s="98">
        <v>3.2099999999999997E-2</v>
      </c>
      <c r="M130" s="94">
        <v>17991.71</v>
      </c>
      <c r="N130" s="96">
        <v>104.46</v>
      </c>
      <c r="O130" s="94">
        <v>18.794090000000001</v>
      </c>
      <c r="P130" s="95">
        <f t="shared" si="2"/>
        <v>5.4190317090590362E-4</v>
      </c>
      <c r="Q130" s="95">
        <f>O130/'סכום נכסי הקרן'!$C$42</f>
        <v>2.7484224870057647E-5</v>
      </c>
    </row>
    <row r="131" spans="2:17" s="133" customFormat="1">
      <c r="B131" s="87" t="s">
        <v>2266</v>
      </c>
      <c r="C131" s="97" t="s">
        <v>2180</v>
      </c>
      <c r="D131" s="84">
        <v>90240697</v>
      </c>
      <c r="E131" s="84"/>
      <c r="F131" s="84" t="s">
        <v>679</v>
      </c>
      <c r="G131" s="112">
        <v>43292</v>
      </c>
      <c r="H131" s="84" t="s">
        <v>169</v>
      </c>
      <c r="I131" s="94">
        <v>9.7900000000000009</v>
      </c>
      <c r="J131" s="97" t="s">
        <v>173</v>
      </c>
      <c r="K131" s="98">
        <v>3.5499999999999997E-2</v>
      </c>
      <c r="L131" s="98">
        <v>2.9499999999999998E-2</v>
      </c>
      <c r="M131" s="94">
        <v>51229.77</v>
      </c>
      <c r="N131" s="96">
        <v>107.13</v>
      </c>
      <c r="O131" s="94">
        <v>54.882069999999999</v>
      </c>
      <c r="P131" s="95">
        <f t="shared" si="2"/>
        <v>1.5824531945350781E-3</v>
      </c>
      <c r="Q131" s="95">
        <f>O131/'סכום נכסי הקרן'!$C$42</f>
        <v>8.0258802273174424E-5</v>
      </c>
    </row>
    <row r="132" spans="2:17" s="133" customFormat="1">
      <c r="B132" s="87" t="s">
        <v>2267</v>
      </c>
      <c r="C132" s="97" t="s">
        <v>2180</v>
      </c>
      <c r="D132" s="84">
        <v>90240790</v>
      </c>
      <c r="E132" s="84"/>
      <c r="F132" s="84" t="s">
        <v>679</v>
      </c>
      <c r="G132" s="112">
        <v>42326</v>
      </c>
      <c r="H132" s="84" t="s">
        <v>169</v>
      </c>
      <c r="I132" s="94">
        <v>10.11</v>
      </c>
      <c r="J132" s="97" t="s">
        <v>173</v>
      </c>
      <c r="K132" s="98">
        <v>3.5499999999999997E-2</v>
      </c>
      <c r="L132" s="98">
        <v>2.1000000000000001E-2</v>
      </c>
      <c r="M132" s="94">
        <v>20210.53</v>
      </c>
      <c r="N132" s="96">
        <v>116.35</v>
      </c>
      <c r="O132" s="94">
        <v>23.515240000000002</v>
      </c>
      <c r="P132" s="95">
        <f t="shared" si="2"/>
        <v>6.7803139820088877E-4</v>
      </c>
      <c r="Q132" s="95">
        <f>O132/'סכום נכסי הקרן'!$C$42</f>
        <v>3.4388371239755391E-5</v>
      </c>
    </row>
    <row r="133" spans="2:17" s="133" customFormat="1">
      <c r="B133" s="87" t="s">
        <v>2267</v>
      </c>
      <c r="C133" s="97" t="s">
        <v>2180</v>
      </c>
      <c r="D133" s="84">
        <v>90240792</v>
      </c>
      <c r="E133" s="84"/>
      <c r="F133" s="84" t="s">
        <v>679</v>
      </c>
      <c r="G133" s="112">
        <v>42606</v>
      </c>
      <c r="H133" s="84" t="s">
        <v>169</v>
      </c>
      <c r="I133" s="94">
        <v>10.050000000000001</v>
      </c>
      <c r="J133" s="97" t="s">
        <v>173</v>
      </c>
      <c r="K133" s="98">
        <v>3.5499999999999997E-2</v>
      </c>
      <c r="L133" s="98">
        <v>2.2400000000000003E-2</v>
      </c>
      <c r="M133" s="94">
        <v>85011.08</v>
      </c>
      <c r="N133" s="96">
        <v>114.73</v>
      </c>
      <c r="O133" s="94">
        <v>97.533090000000001</v>
      </c>
      <c r="P133" s="95">
        <f t="shared" si="2"/>
        <v>2.8122399509234487E-3</v>
      </c>
      <c r="Q133" s="95">
        <f>O133/'סכום נכסי הקרן'!$C$42</f>
        <v>1.4263108125115771E-4</v>
      </c>
    </row>
    <row r="134" spans="2:17" s="133" customFormat="1">
      <c r="B134" s="87" t="s">
        <v>2267</v>
      </c>
      <c r="C134" s="97" t="s">
        <v>2180</v>
      </c>
      <c r="D134" s="84">
        <v>90240793</v>
      </c>
      <c r="E134" s="84"/>
      <c r="F134" s="84" t="s">
        <v>679</v>
      </c>
      <c r="G134" s="112">
        <v>42648</v>
      </c>
      <c r="H134" s="84" t="s">
        <v>169</v>
      </c>
      <c r="I134" s="94">
        <v>10.06</v>
      </c>
      <c r="J134" s="97" t="s">
        <v>173</v>
      </c>
      <c r="K134" s="98">
        <v>3.5499999999999997E-2</v>
      </c>
      <c r="L134" s="98">
        <v>2.2199999999999998E-2</v>
      </c>
      <c r="M134" s="94">
        <v>77981.149999999994</v>
      </c>
      <c r="N134" s="96">
        <v>114.98</v>
      </c>
      <c r="O134" s="94">
        <v>89.662100000000009</v>
      </c>
      <c r="P134" s="95">
        <f t="shared" si="2"/>
        <v>2.5852901789914931E-3</v>
      </c>
      <c r="Q134" s="95">
        <f>O134/'סכום נכסי הקרן'!$C$42</f>
        <v>1.311206511579755E-4</v>
      </c>
    </row>
    <row r="135" spans="2:17" s="133" customFormat="1">
      <c r="B135" s="87" t="s">
        <v>2267</v>
      </c>
      <c r="C135" s="97" t="s">
        <v>2180</v>
      </c>
      <c r="D135" s="84">
        <v>90240794</v>
      </c>
      <c r="E135" s="84"/>
      <c r="F135" s="84" t="s">
        <v>679</v>
      </c>
      <c r="G135" s="112">
        <v>42718</v>
      </c>
      <c r="H135" s="84" t="s">
        <v>169</v>
      </c>
      <c r="I135" s="94">
        <v>10.030000000000001</v>
      </c>
      <c r="J135" s="97" t="s">
        <v>173</v>
      </c>
      <c r="K135" s="98">
        <v>3.5499999999999997E-2</v>
      </c>
      <c r="L135" s="98">
        <v>2.29E-2</v>
      </c>
      <c r="M135" s="94">
        <v>54483.47</v>
      </c>
      <c r="N135" s="96">
        <v>114.19</v>
      </c>
      <c r="O135" s="94">
        <v>62.214570000000002</v>
      </c>
      <c r="P135" s="95">
        <f t="shared" si="2"/>
        <v>1.7938763068362079E-3</v>
      </c>
      <c r="Q135" s="95">
        <f>O135/'סכום נכסי הקרן'!$C$42</f>
        <v>9.0981751820595852E-5</v>
      </c>
    </row>
    <row r="136" spans="2:17" s="133" customFormat="1">
      <c r="B136" s="87" t="s">
        <v>2267</v>
      </c>
      <c r="C136" s="97" t="s">
        <v>2180</v>
      </c>
      <c r="D136" s="84">
        <v>90240795</v>
      </c>
      <c r="E136" s="84"/>
      <c r="F136" s="84" t="s">
        <v>679</v>
      </c>
      <c r="G136" s="112">
        <v>42900</v>
      </c>
      <c r="H136" s="84" t="s">
        <v>169</v>
      </c>
      <c r="I136" s="94">
        <v>9.7499999999999982</v>
      </c>
      <c r="J136" s="97" t="s">
        <v>173</v>
      </c>
      <c r="K136" s="98">
        <v>3.5499999999999997E-2</v>
      </c>
      <c r="L136" s="98">
        <v>3.0399999999999996E-2</v>
      </c>
      <c r="M136" s="94">
        <v>64537.74</v>
      </c>
      <c r="N136" s="96">
        <v>106.15</v>
      </c>
      <c r="O136" s="94">
        <v>68.50685</v>
      </c>
      <c r="P136" s="95">
        <f t="shared" si="2"/>
        <v>1.975306026723034E-3</v>
      </c>
      <c r="Q136" s="95">
        <f>O136/'סכום נכסי הקרן'!$C$42</f>
        <v>1.001834976069237E-4</v>
      </c>
    </row>
    <row r="137" spans="2:17" s="133" customFormat="1">
      <c r="B137" s="87" t="s">
        <v>2267</v>
      </c>
      <c r="C137" s="97" t="s">
        <v>2180</v>
      </c>
      <c r="D137" s="84">
        <v>90240796</v>
      </c>
      <c r="E137" s="84"/>
      <c r="F137" s="84" t="s">
        <v>679</v>
      </c>
      <c r="G137" s="112">
        <v>43075</v>
      </c>
      <c r="H137" s="84" t="s">
        <v>169</v>
      </c>
      <c r="I137" s="94">
        <v>9.59</v>
      </c>
      <c r="J137" s="97" t="s">
        <v>173</v>
      </c>
      <c r="K137" s="98">
        <v>3.5499999999999997E-2</v>
      </c>
      <c r="L137" s="98">
        <v>3.5099999999999999E-2</v>
      </c>
      <c r="M137" s="94">
        <v>40046.03</v>
      </c>
      <c r="N137" s="96">
        <v>101.64</v>
      </c>
      <c r="O137" s="94">
        <v>40.702249999999999</v>
      </c>
      <c r="P137" s="95">
        <f t="shared" si="2"/>
        <v>1.173596504965381E-3</v>
      </c>
      <c r="Q137" s="95">
        <f>O137/'סכום נכסי הקרן'!$C$42</f>
        <v>5.9522423895879176E-5</v>
      </c>
    </row>
    <row r="138" spans="2:17" s="133" customFormat="1">
      <c r="B138" s="87" t="s">
        <v>2267</v>
      </c>
      <c r="C138" s="97" t="s">
        <v>2180</v>
      </c>
      <c r="D138" s="84">
        <v>90240797</v>
      </c>
      <c r="E138" s="84"/>
      <c r="F138" s="84" t="s">
        <v>679</v>
      </c>
      <c r="G138" s="112">
        <v>43292</v>
      </c>
      <c r="H138" s="84" t="s">
        <v>169</v>
      </c>
      <c r="I138" s="94">
        <v>9.6699999999999982</v>
      </c>
      <c r="J138" s="97" t="s">
        <v>173</v>
      </c>
      <c r="K138" s="98">
        <v>3.5499999999999997E-2</v>
      </c>
      <c r="L138" s="98">
        <v>3.2799999999999996E-2</v>
      </c>
      <c r="M138" s="94">
        <v>114027.45</v>
      </c>
      <c r="N138" s="96">
        <v>103.79</v>
      </c>
      <c r="O138" s="94">
        <v>118.34869</v>
      </c>
      <c r="P138" s="95">
        <f t="shared" si="2"/>
        <v>3.4124307366602911E-3</v>
      </c>
      <c r="Q138" s="95">
        <f>O138/'סכום נכסי הקרן'!$C$42</f>
        <v>1.7307153520264843E-4</v>
      </c>
    </row>
    <row r="139" spans="2:17" s="133" customFormat="1">
      <c r="B139" s="87" t="s">
        <v>2268</v>
      </c>
      <c r="C139" s="97" t="s">
        <v>2181</v>
      </c>
      <c r="D139" s="84">
        <v>482154</v>
      </c>
      <c r="E139" s="84"/>
      <c r="F139" s="84" t="s">
        <v>954</v>
      </c>
      <c r="G139" s="112">
        <v>42978</v>
      </c>
      <c r="H139" s="84" t="s">
        <v>2177</v>
      </c>
      <c r="I139" s="94">
        <v>3.0100000000000002</v>
      </c>
      <c r="J139" s="97" t="s">
        <v>173</v>
      </c>
      <c r="K139" s="98">
        <v>2.4500000000000001E-2</v>
      </c>
      <c r="L139" s="98">
        <v>2.1700000000000004E-2</v>
      </c>
      <c r="M139" s="94">
        <v>47833.95</v>
      </c>
      <c r="N139" s="96">
        <v>101.68</v>
      </c>
      <c r="O139" s="94">
        <v>48.637599999999999</v>
      </c>
      <c r="P139" s="95">
        <f t="shared" si="2"/>
        <v>1.4024020138912274E-3</v>
      </c>
      <c r="Q139" s="95">
        <f>O139/'סכום נכסי הקרן'!$C$42</f>
        <v>7.1126973188907563E-5</v>
      </c>
    </row>
    <row r="140" spans="2:17" s="133" customFormat="1">
      <c r="B140" s="87" t="s">
        <v>2268</v>
      </c>
      <c r="C140" s="97" t="s">
        <v>2181</v>
      </c>
      <c r="D140" s="84">
        <v>482153</v>
      </c>
      <c r="E140" s="84"/>
      <c r="F140" s="84" t="s">
        <v>954</v>
      </c>
      <c r="G140" s="112">
        <v>42978</v>
      </c>
      <c r="H140" s="84" t="s">
        <v>2177</v>
      </c>
      <c r="I140" s="94">
        <v>2.9899999999999993</v>
      </c>
      <c r="J140" s="97" t="s">
        <v>173</v>
      </c>
      <c r="K140" s="98">
        <v>2.76E-2</v>
      </c>
      <c r="L140" s="98">
        <v>2.64E-2</v>
      </c>
      <c r="M140" s="94">
        <v>111612.58</v>
      </c>
      <c r="N140" s="96">
        <v>101.31</v>
      </c>
      <c r="O140" s="94">
        <v>113.07471000000001</v>
      </c>
      <c r="P140" s="95">
        <f t="shared" si="2"/>
        <v>3.2603623744626897E-3</v>
      </c>
      <c r="Q140" s="95">
        <f>O140/'סכום נכסי הקרן'!$C$42</f>
        <v>1.6535893766373133E-4</v>
      </c>
    </row>
    <row r="141" spans="2:17" s="133" customFormat="1">
      <c r="B141" s="87" t="s">
        <v>2269</v>
      </c>
      <c r="C141" s="97" t="s">
        <v>2180</v>
      </c>
      <c r="D141" s="84">
        <v>90839511</v>
      </c>
      <c r="E141" s="84"/>
      <c r="F141" s="84" t="s">
        <v>679</v>
      </c>
      <c r="G141" s="112">
        <v>41816</v>
      </c>
      <c r="H141" s="84" t="s">
        <v>169</v>
      </c>
      <c r="I141" s="94">
        <v>7.5100000000000007</v>
      </c>
      <c r="J141" s="97" t="s">
        <v>173</v>
      </c>
      <c r="K141" s="98">
        <v>4.4999999999999998E-2</v>
      </c>
      <c r="L141" s="98">
        <v>1.8100000000000002E-2</v>
      </c>
      <c r="M141" s="94">
        <v>79700.87</v>
      </c>
      <c r="N141" s="96">
        <v>123.35</v>
      </c>
      <c r="O141" s="94">
        <v>98.311039999999991</v>
      </c>
      <c r="P141" s="95">
        <f t="shared" si="2"/>
        <v>2.8346711285865463E-3</v>
      </c>
      <c r="Q141" s="95">
        <f>O141/'סכום נכסי הקרן'!$C$42</f>
        <v>1.4376874488571844E-4</v>
      </c>
    </row>
    <row r="142" spans="2:17" s="133" customFormat="1">
      <c r="B142" s="87" t="s">
        <v>2269</v>
      </c>
      <c r="C142" s="97" t="s">
        <v>2180</v>
      </c>
      <c r="D142" s="84">
        <v>90839541</v>
      </c>
      <c r="E142" s="84"/>
      <c r="F142" s="84" t="s">
        <v>679</v>
      </c>
      <c r="G142" s="112">
        <v>42625</v>
      </c>
      <c r="H142" s="84" t="s">
        <v>169</v>
      </c>
      <c r="I142" s="94">
        <v>7.410000000000001</v>
      </c>
      <c r="J142" s="97" t="s">
        <v>173</v>
      </c>
      <c r="K142" s="98">
        <v>4.4999999999999998E-2</v>
      </c>
      <c r="L142" s="98">
        <v>2.29E-2</v>
      </c>
      <c r="M142" s="94">
        <v>22193.39</v>
      </c>
      <c r="N142" s="96">
        <v>119.66</v>
      </c>
      <c r="O142" s="94">
        <v>26.556619999999999</v>
      </c>
      <c r="P142" s="95">
        <f t="shared" si="2"/>
        <v>7.6572563963156178E-4</v>
      </c>
      <c r="Q142" s="95">
        <f>O142/'סכום נכסי הקרן'!$C$42</f>
        <v>3.8836044515518989E-5</v>
      </c>
    </row>
    <row r="143" spans="2:17" s="133" customFormat="1">
      <c r="B143" s="87" t="s">
        <v>2269</v>
      </c>
      <c r="C143" s="97" t="s">
        <v>2180</v>
      </c>
      <c r="D143" s="84">
        <v>90839542</v>
      </c>
      <c r="E143" s="84"/>
      <c r="F143" s="84" t="s">
        <v>679</v>
      </c>
      <c r="G143" s="112">
        <v>42716</v>
      </c>
      <c r="H143" s="84" t="s">
        <v>169</v>
      </c>
      <c r="I143" s="94">
        <v>7.46</v>
      </c>
      <c r="J143" s="97" t="s">
        <v>173</v>
      </c>
      <c r="K143" s="98">
        <v>4.4999999999999998E-2</v>
      </c>
      <c r="L143" s="98">
        <v>2.06E-2</v>
      </c>
      <c r="M143" s="94">
        <v>16790.599999999999</v>
      </c>
      <c r="N143" s="96">
        <v>121.91</v>
      </c>
      <c r="O143" s="94">
        <v>20.469429999999999</v>
      </c>
      <c r="P143" s="95">
        <f t="shared" si="2"/>
        <v>5.9020942347495569E-4</v>
      </c>
      <c r="Q143" s="95">
        <f>O143/'סכום נכסי הקרן'!$C$42</f>
        <v>2.9934219591472855E-5</v>
      </c>
    </row>
    <row r="144" spans="2:17" s="133" customFormat="1">
      <c r="B144" s="87" t="s">
        <v>2269</v>
      </c>
      <c r="C144" s="97" t="s">
        <v>2180</v>
      </c>
      <c r="D144" s="84">
        <v>90839544</v>
      </c>
      <c r="E144" s="84"/>
      <c r="F144" s="84" t="s">
        <v>679</v>
      </c>
      <c r="G144" s="112">
        <v>42803</v>
      </c>
      <c r="H144" s="84" t="s">
        <v>169</v>
      </c>
      <c r="I144" s="94">
        <v>7.36</v>
      </c>
      <c r="J144" s="97" t="s">
        <v>173</v>
      </c>
      <c r="K144" s="98">
        <v>4.4999999999999998E-2</v>
      </c>
      <c r="L144" s="98">
        <v>2.53E-2</v>
      </c>
      <c r="M144" s="94">
        <v>107606.67</v>
      </c>
      <c r="N144" s="96">
        <v>118.57</v>
      </c>
      <c r="O144" s="94">
        <v>127.58923</v>
      </c>
      <c r="P144" s="95">
        <f t="shared" si="2"/>
        <v>3.6788697037442434E-3</v>
      </c>
      <c r="Q144" s="95">
        <f>O144/'סכום נכסי הקרן'!$C$42</f>
        <v>1.8658477682705069E-4</v>
      </c>
    </row>
    <row r="145" spans="2:17" s="133" customFormat="1">
      <c r="B145" s="87" t="s">
        <v>2269</v>
      </c>
      <c r="C145" s="97" t="s">
        <v>2180</v>
      </c>
      <c r="D145" s="84">
        <v>90839545</v>
      </c>
      <c r="E145" s="84"/>
      <c r="F145" s="84" t="s">
        <v>679</v>
      </c>
      <c r="G145" s="112">
        <v>42898</v>
      </c>
      <c r="H145" s="84" t="s">
        <v>169</v>
      </c>
      <c r="I145" s="94">
        <v>7.2400000000000011</v>
      </c>
      <c r="J145" s="97" t="s">
        <v>173</v>
      </c>
      <c r="K145" s="98">
        <v>4.4999999999999998E-2</v>
      </c>
      <c r="L145" s="98">
        <v>3.0800000000000004E-2</v>
      </c>
      <c r="M145" s="94">
        <v>20238.07</v>
      </c>
      <c r="N145" s="96">
        <v>113.49</v>
      </c>
      <c r="O145" s="94">
        <v>22.96819</v>
      </c>
      <c r="P145" s="95">
        <f t="shared" si="2"/>
        <v>6.6225792208983068E-4</v>
      </c>
      <c r="Q145" s="95">
        <f>O145/'סכום נכסי הקרן'!$C$42</f>
        <v>3.3588372664928672E-5</v>
      </c>
    </row>
    <row r="146" spans="2:17" s="133" customFormat="1">
      <c r="B146" s="87" t="s">
        <v>2269</v>
      </c>
      <c r="C146" s="97" t="s">
        <v>2180</v>
      </c>
      <c r="D146" s="84">
        <v>90839546</v>
      </c>
      <c r="E146" s="84"/>
      <c r="F146" s="84" t="s">
        <v>679</v>
      </c>
      <c r="G146" s="112">
        <v>42989</v>
      </c>
      <c r="H146" s="84" t="s">
        <v>169</v>
      </c>
      <c r="I146" s="94">
        <v>7.1899999999999995</v>
      </c>
      <c r="J146" s="97" t="s">
        <v>173</v>
      </c>
      <c r="K146" s="98">
        <v>4.4999999999999998E-2</v>
      </c>
      <c r="L146" s="98">
        <v>3.3099999999999997E-2</v>
      </c>
      <c r="M146" s="94">
        <v>25502.53</v>
      </c>
      <c r="N146" s="96">
        <v>112.07</v>
      </c>
      <c r="O146" s="94">
        <v>28.580680000000001</v>
      </c>
      <c r="P146" s="95">
        <f t="shared" si="2"/>
        <v>8.2408678039995248E-4</v>
      </c>
      <c r="Q146" s="95">
        <f>O146/'סכום נכסי הקרן'!$C$42</f>
        <v>4.1796002682713512E-5</v>
      </c>
    </row>
    <row r="147" spans="2:17" s="133" customFormat="1">
      <c r="B147" s="87" t="s">
        <v>2269</v>
      </c>
      <c r="C147" s="97" t="s">
        <v>2180</v>
      </c>
      <c r="D147" s="84">
        <v>90839547</v>
      </c>
      <c r="E147" s="84"/>
      <c r="F147" s="84" t="s">
        <v>679</v>
      </c>
      <c r="G147" s="112">
        <v>43080</v>
      </c>
      <c r="H147" s="84" t="s">
        <v>169</v>
      </c>
      <c r="I147" s="94">
        <v>7.05</v>
      </c>
      <c r="J147" s="97" t="s">
        <v>173</v>
      </c>
      <c r="K147" s="98">
        <v>4.4999999999999998E-2</v>
      </c>
      <c r="L147" s="98">
        <v>3.9299999999999995E-2</v>
      </c>
      <c r="M147" s="94">
        <v>7901.56</v>
      </c>
      <c r="N147" s="96">
        <v>106.65</v>
      </c>
      <c r="O147" s="94">
        <v>8.427010000000001</v>
      </c>
      <c r="P147" s="95">
        <f t="shared" si="2"/>
        <v>2.4298188634064004E-4</v>
      </c>
      <c r="Q147" s="95">
        <f>O147/'סכום נכסי הקרן'!$C$42</f>
        <v>1.2323546275569847E-5</v>
      </c>
    </row>
    <row r="148" spans="2:17" s="133" customFormat="1">
      <c r="B148" s="87" t="s">
        <v>2269</v>
      </c>
      <c r="C148" s="97" t="s">
        <v>2180</v>
      </c>
      <c r="D148" s="84">
        <v>90839548</v>
      </c>
      <c r="E148" s="84"/>
      <c r="F148" s="84" t="s">
        <v>679</v>
      </c>
      <c r="G148" s="112">
        <v>43171</v>
      </c>
      <c r="H148" s="84" t="s">
        <v>169</v>
      </c>
      <c r="I148" s="94">
        <v>7.0399999999999991</v>
      </c>
      <c r="J148" s="97" t="s">
        <v>173</v>
      </c>
      <c r="K148" s="98">
        <v>4.4999999999999998E-2</v>
      </c>
      <c r="L148" s="98">
        <v>0.04</v>
      </c>
      <c r="M148" s="94">
        <v>8394.48</v>
      </c>
      <c r="N148" s="96">
        <v>106.9</v>
      </c>
      <c r="O148" s="94">
        <v>8.9737000000000009</v>
      </c>
      <c r="P148" s="95">
        <f t="shared" si="2"/>
        <v>2.5874498231935188E-4</v>
      </c>
      <c r="Q148" s="95">
        <f>O148/'סכום נכסי הקרן'!$C$42</f>
        <v>1.312301839123024E-5</v>
      </c>
    </row>
    <row r="149" spans="2:17" s="133" customFormat="1">
      <c r="B149" s="87" t="s">
        <v>2269</v>
      </c>
      <c r="C149" s="97" t="s">
        <v>2180</v>
      </c>
      <c r="D149" s="84">
        <v>90839550</v>
      </c>
      <c r="E149" s="84"/>
      <c r="F149" s="84" t="s">
        <v>679</v>
      </c>
      <c r="G149" s="112">
        <v>43341</v>
      </c>
      <c r="H149" s="84" t="s">
        <v>169</v>
      </c>
      <c r="I149" s="94">
        <v>7.13</v>
      </c>
      <c r="J149" s="97" t="s">
        <v>173</v>
      </c>
      <c r="K149" s="98">
        <v>4.4999999999999998E-2</v>
      </c>
      <c r="L149" s="98">
        <v>3.6799999999999999E-2</v>
      </c>
      <c r="M149" s="94">
        <v>14811.54</v>
      </c>
      <c r="N149" s="96">
        <v>108.58</v>
      </c>
      <c r="O149" s="94">
        <v>16.082380000000001</v>
      </c>
      <c r="P149" s="95">
        <f t="shared" si="2"/>
        <v>4.6371453567125019E-4</v>
      </c>
      <c r="Q149" s="95">
        <f>O149/'סכום נכסי הקרן'!$C$42</f>
        <v>2.3518656575855375E-5</v>
      </c>
    </row>
    <row r="150" spans="2:17" s="133" customFormat="1">
      <c r="B150" s="87" t="s">
        <v>2269</v>
      </c>
      <c r="C150" s="97" t="s">
        <v>2180</v>
      </c>
      <c r="D150" s="84">
        <v>90839512</v>
      </c>
      <c r="E150" s="84"/>
      <c r="F150" s="84" t="s">
        <v>679</v>
      </c>
      <c r="G150" s="112">
        <v>41893</v>
      </c>
      <c r="H150" s="84" t="s">
        <v>169</v>
      </c>
      <c r="I150" s="94">
        <v>7.51</v>
      </c>
      <c r="J150" s="97" t="s">
        <v>173</v>
      </c>
      <c r="K150" s="98">
        <v>4.4999999999999998E-2</v>
      </c>
      <c r="L150" s="98">
        <v>1.8100000000000002E-2</v>
      </c>
      <c r="M150" s="94">
        <v>15636.44</v>
      </c>
      <c r="N150" s="96">
        <v>122.87</v>
      </c>
      <c r="O150" s="94">
        <v>19.212509999999998</v>
      </c>
      <c r="P150" s="95">
        <f t="shared" si="2"/>
        <v>5.5396776806226759E-4</v>
      </c>
      <c r="Q150" s="95">
        <f>O150/'סכום נכסי הקרן'!$C$42</f>
        <v>2.8096116659983601E-5</v>
      </c>
    </row>
    <row r="151" spans="2:17" s="133" customFormat="1">
      <c r="B151" s="87" t="s">
        <v>2270</v>
      </c>
      <c r="C151" s="97" t="s">
        <v>2180</v>
      </c>
      <c r="D151" s="84">
        <v>90839513</v>
      </c>
      <c r="E151" s="84"/>
      <c r="F151" s="84" t="s">
        <v>679</v>
      </c>
      <c r="G151" s="112">
        <v>42151</v>
      </c>
      <c r="H151" s="84" t="s">
        <v>169</v>
      </c>
      <c r="I151" s="94">
        <v>7.51</v>
      </c>
      <c r="J151" s="97" t="s">
        <v>173</v>
      </c>
      <c r="K151" s="98">
        <v>4.4999999999999998E-2</v>
      </c>
      <c r="L151" s="98">
        <v>1.8099999999999998E-2</v>
      </c>
      <c r="M151" s="94">
        <v>57263.54</v>
      </c>
      <c r="N151" s="96">
        <v>124.09</v>
      </c>
      <c r="O151" s="94">
        <v>71.058320000000009</v>
      </c>
      <c r="P151" s="95">
        <f t="shared" si="2"/>
        <v>2.0488743497155963E-3</v>
      </c>
      <c r="Q151" s="95">
        <f>O151/'סכום נכסי הקרן'!$C$42</f>
        <v>1.0391473307664883E-4</v>
      </c>
    </row>
    <row r="152" spans="2:17" s="133" customFormat="1">
      <c r="B152" s="87" t="s">
        <v>2270</v>
      </c>
      <c r="C152" s="97" t="s">
        <v>2180</v>
      </c>
      <c r="D152" s="84">
        <v>90839515</v>
      </c>
      <c r="E152" s="84"/>
      <c r="F152" s="84" t="s">
        <v>679</v>
      </c>
      <c r="G152" s="112">
        <v>42166</v>
      </c>
      <c r="H152" s="84" t="s">
        <v>169</v>
      </c>
      <c r="I152" s="94">
        <v>7.5100000000000007</v>
      </c>
      <c r="J152" s="97" t="s">
        <v>173</v>
      </c>
      <c r="K152" s="98">
        <v>4.4999999999999998E-2</v>
      </c>
      <c r="L152" s="98">
        <v>1.8100000000000002E-2</v>
      </c>
      <c r="M152" s="94">
        <v>53878.71</v>
      </c>
      <c r="N152" s="96">
        <v>124.09</v>
      </c>
      <c r="O152" s="94">
        <v>66.858109999999996</v>
      </c>
      <c r="P152" s="95">
        <f t="shared" si="2"/>
        <v>1.927766750599561E-3</v>
      </c>
      <c r="Q152" s="95">
        <f>O152/'סכום נכסי הקרן'!$C$42</f>
        <v>9.7772402368353546E-5</v>
      </c>
    </row>
    <row r="153" spans="2:17" s="133" customFormat="1">
      <c r="B153" s="87" t="s">
        <v>2270</v>
      </c>
      <c r="C153" s="97" t="s">
        <v>2180</v>
      </c>
      <c r="D153" s="84">
        <v>90839516</v>
      </c>
      <c r="E153" s="84"/>
      <c r="F153" s="84" t="s">
        <v>679</v>
      </c>
      <c r="G153" s="112">
        <v>42257</v>
      </c>
      <c r="H153" s="84" t="s">
        <v>169</v>
      </c>
      <c r="I153" s="94">
        <v>7.51</v>
      </c>
      <c r="J153" s="97" t="s">
        <v>173</v>
      </c>
      <c r="K153" s="98">
        <v>4.4999999999999998E-2</v>
      </c>
      <c r="L153" s="98">
        <v>1.8100000000000002E-2</v>
      </c>
      <c r="M153" s="94">
        <v>28631.4</v>
      </c>
      <c r="N153" s="96">
        <v>123.22</v>
      </c>
      <c r="O153" s="94">
        <v>35.279609999999998</v>
      </c>
      <c r="P153" s="95">
        <f t="shared" si="2"/>
        <v>1.0172417247828241E-3</v>
      </c>
      <c r="Q153" s="95">
        <f>O153/'סכום נכסי הקרן'!$C$42</f>
        <v>5.1592427969001658E-5</v>
      </c>
    </row>
    <row r="154" spans="2:17" s="133" customFormat="1">
      <c r="B154" s="87" t="s">
        <v>2269</v>
      </c>
      <c r="C154" s="97" t="s">
        <v>2180</v>
      </c>
      <c r="D154" s="84">
        <v>90839517</v>
      </c>
      <c r="E154" s="84"/>
      <c r="F154" s="84" t="s">
        <v>679</v>
      </c>
      <c r="G154" s="112">
        <v>42348</v>
      </c>
      <c r="H154" s="84" t="s">
        <v>169</v>
      </c>
      <c r="I154" s="94">
        <v>7.51</v>
      </c>
      <c r="J154" s="97" t="s">
        <v>173</v>
      </c>
      <c r="K154" s="98">
        <v>4.4999999999999998E-2</v>
      </c>
      <c r="L154" s="98">
        <v>1.8100000000000002E-2</v>
      </c>
      <c r="M154" s="94">
        <v>49580.61</v>
      </c>
      <c r="N154" s="96">
        <v>123.84</v>
      </c>
      <c r="O154" s="94">
        <v>61.400640000000003</v>
      </c>
      <c r="P154" s="95">
        <f t="shared" si="2"/>
        <v>1.7704076926125108E-3</v>
      </c>
      <c r="Q154" s="95">
        <f>O154/'סכום נכסי הקרן'!$C$42</f>
        <v>8.9791471517134183E-5</v>
      </c>
    </row>
    <row r="155" spans="2:17" s="133" customFormat="1">
      <c r="B155" s="87" t="s">
        <v>2269</v>
      </c>
      <c r="C155" s="97" t="s">
        <v>2180</v>
      </c>
      <c r="D155" s="84">
        <v>90839518</v>
      </c>
      <c r="E155" s="84"/>
      <c r="F155" s="84" t="s">
        <v>679</v>
      </c>
      <c r="G155" s="112">
        <v>42439</v>
      </c>
      <c r="H155" s="84" t="s">
        <v>169</v>
      </c>
      <c r="I155" s="94">
        <v>7.5100000000000007</v>
      </c>
      <c r="J155" s="97" t="s">
        <v>173</v>
      </c>
      <c r="K155" s="98">
        <v>4.4999999999999998E-2</v>
      </c>
      <c r="L155" s="98">
        <v>1.8100000000000002E-2</v>
      </c>
      <c r="M155" s="94">
        <v>58886.14</v>
      </c>
      <c r="N155" s="96">
        <v>125.1</v>
      </c>
      <c r="O155" s="94">
        <v>73.666560000000004</v>
      </c>
      <c r="P155" s="95">
        <f t="shared" si="2"/>
        <v>2.1240795619117503E-3</v>
      </c>
      <c r="Q155" s="95">
        <f>O155/'סכום נכסי הקרן'!$C$42</f>
        <v>1.077289882321301E-4</v>
      </c>
    </row>
    <row r="156" spans="2:17" s="133" customFormat="1">
      <c r="B156" s="87" t="s">
        <v>2269</v>
      </c>
      <c r="C156" s="97" t="s">
        <v>2180</v>
      </c>
      <c r="D156" s="84">
        <v>90839519</v>
      </c>
      <c r="E156" s="84"/>
      <c r="F156" s="84" t="s">
        <v>679</v>
      </c>
      <c r="G156" s="112">
        <v>42549</v>
      </c>
      <c r="H156" s="84" t="s">
        <v>169</v>
      </c>
      <c r="I156" s="94">
        <v>7.49</v>
      </c>
      <c r="J156" s="97" t="s">
        <v>173</v>
      </c>
      <c r="K156" s="98">
        <v>4.4999999999999998E-2</v>
      </c>
      <c r="L156" s="98">
        <v>1.9100000000000002E-2</v>
      </c>
      <c r="M156" s="94">
        <v>41419.839999999997</v>
      </c>
      <c r="N156" s="96">
        <v>123.93</v>
      </c>
      <c r="O156" s="94">
        <v>51.331609999999998</v>
      </c>
      <c r="P156" s="95">
        <f t="shared" si="2"/>
        <v>1.4800802926188601E-3</v>
      </c>
      <c r="Q156" s="95">
        <f>O156/'סכום נכסי הקרן'!$C$42</f>
        <v>7.5066657240765571E-5</v>
      </c>
    </row>
    <row r="157" spans="2:17" s="133" customFormat="1">
      <c r="B157" s="87" t="s">
        <v>2269</v>
      </c>
      <c r="C157" s="97" t="s">
        <v>2180</v>
      </c>
      <c r="D157" s="84">
        <v>90839520</v>
      </c>
      <c r="E157" s="84"/>
      <c r="F157" s="84" t="s">
        <v>679</v>
      </c>
      <c r="G157" s="112">
        <v>42604</v>
      </c>
      <c r="H157" s="84" t="s">
        <v>169</v>
      </c>
      <c r="I157" s="94">
        <v>7.41</v>
      </c>
      <c r="J157" s="97" t="s">
        <v>173</v>
      </c>
      <c r="K157" s="98">
        <v>4.4999999999999998E-2</v>
      </c>
      <c r="L157" s="98">
        <v>2.29E-2</v>
      </c>
      <c r="M157" s="94">
        <v>54163.66</v>
      </c>
      <c r="N157" s="96">
        <v>119.68</v>
      </c>
      <c r="O157" s="94">
        <v>64.823080000000004</v>
      </c>
      <c r="P157" s="95">
        <f t="shared" si="2"/>
        <v>1.8690893041316216E-3</v>
      </c>
      <c r="Q157" s="95">
        <f>O157/'סכום נכסי הקרן'!$C$42</f>
        <v>9.479640182045189E-5</v>
      </c>
    </row>
    <row r="158" spans="2:17" s="133" customFormat="1">
      <c r="B158" s="87" t="s">
        <v>2271</v>
      </c>
      <c r="C158" s="97" t="s">
        <v>2180</v>
      </c>
      <c r="D158" s="84">
        <v>84666732</v>
      </c>
      <c r="E158" s="84"/>
      <c r="F158" s="84" t="s">
        <v>679</v>
      </c>
      <c r="G158" s="112">
        <v>43552</v>
      </c>
      <c r="H158" s="84" t="s">
        <v>169</v>
      </c>
      <c r="I158" s="94">
        <v>6.9700000000000006</v>
      </c>
      <c r="J158" s="97" t="s">
        <v>173</v>
      </c>
      <c r="K158" s="98">
        <v>3.5499999999999997E-2</v>
      </c>
      <c r="L158" s="98">
        <v>3.2099999999999997E-2</v>
      </c>
      <c r="M158" s="94">
        <v>566668.5</v>
      </c>
      <c r="N158" s="96">
        <v>102.59</v>
      </c>
      <c r="O158" s="94">
        <v>581.34520999999995</v>
      </c>
      <c r="P158" s="95">
        <f t="shared" si="2"/>
        <v>1.6762333940614226E-2</v>
      </c>
      <c r="Q158" s="95">
        <f>O158/'סכום נכסי הקרן'!$C$42</f>
        <v>8.5015142945313576E-4</v>
      </c>
    </row>
    <row r="159" spans="2:17" s="133" customFormat="1">
      <c r="B159" s="87" t="s">
        <v>2272</v>
      </c>
      <c r="C159" s="97" t="s">
        <v>2180</v>
      </c>
      <c r="D159" s="84">
        <v>90320002</v>
      </c>
      <c r="E159" s="84"/>
      <c r="F159" s="84" t="s">
        <v>679</v>
      </c>
      <c r="G159" s="112">
        <v>43227</v>
      </c>
      <c r="H159" s="84" t="s">
        <v>169</v>
      </c>
      <c r="I159" s="94">
        <v>0.18999999999999997</v>
      </c>
      <c r="J159" s="97" t="s">
        <v>173</v>
      </c>
      <c r="K159" s="98">
        <v>2.75E-2</v>
      </c>
      <c r="L159" s="98">
        <v>2.52E-2</v>
      </c>
      <c r="M159" s="94">
        <v>765.31</v>
      </c>
      <c r="N159" s="96">
        <v>100.43</v>
      </c>
      <c r="O159" s="94">
        <v>0.76860000000000006</v>
      </c>
      <c r="P159" s="95">
        <f t="shared" si="2"/>
        <v>2.2161582559106484E-5</v>
      </c>
      <c r="Q159" s="95">
        <f>O159/'סכום נכסי הקרן'!$C$42</f>
        <v>1.1239903201020272E-6</v>
      </c>
    </row>
    <row r="160" spans="2:17" s="133" customFormat="1">
      <c r="B160" s="87" t="s">
        <v>2272</v>
      </c>
      <c r="C160" s="97" t="s">
        <v>2180</v>
      </c>
      <c r="D160" s="84">
        <v>90320003</v>
      </c>
      <c r="E160" s="84"/>
      <c r="F160" s="84" t="s">
        <v>679</v>
      </c>
      <c r="G160" s="112">
        <v>43279</v>
      </c>
      <c r="H160" s="84" t="s">
        <v>169</v>
      </c>
      <c r="I160" s="94">
        <v>0.16</v>
      </c>
      <c r="J160" s="97" t="s">
        <v>173</v>
      </c>
      <c r="K160" s="98">
        <v>2.75E-2</v>
      </c>
      <c r="L160" s="98">
        <v>2.69E-2</v>
      </c>
      <c r="M160" s="94">
        <v>3321.6</v>
      </c>
      <c r="N160" s="96">
        <v>100.03</v>
      </c>
      <c r="O160" s="94">
        <v>3.3226</v>
      </c>
      <c r="P160" s="95">
        <f t="shared" si="2"/>
        <v>9.5802854815101734E-5</v>
      </c>
      <c r="Q160" s="95">
        <f>O160/'סכום נכסי הקרן'!$C$42</f>
        <v>4.8589256278571364E-6</v>
      </c>
    </row>
    <row r="161" spans="2:17" s="133" customFormat="1">
      <c r="B161" s="87" t="s">
        <v>2272</v>
      </c>
      <c r="C161" s="97" t="s">
        <v>2180</v>
      </c>
      <c r="D161" s="84">
        <v>90320004</v>
      </c>
      <c r="E161" s="84"/>
      <c r="F161" s="84" t="s">
        <v>679</v>
      </c>
      <c r="G161" s="112">
        <v>43321</v>
      </c>
      <c r="H161" s="84" t="s">
        <v>169</v>
      </c>
      <c r="I161" s="94">
        <v>0.11</v>
      </c>
      <c r="J161" s="97" t="s">
        <v>173</v>
      </c>
      <c r="K161" s="98">
        <v>2.75E-2</v>
      </c>
      <c r="L161" s="98">
        <v>2.3900000000000001E-2</v>
      </c>
      <c r="M161" s="94">
        <v>14663.14</v>
      </c>
      <c r="N161" s="96">
        <v>100.2</v>
      </c>
      <c r="O161" s="94">
        <v>14.692459999999999</v>
      </c>
      <c r="P161" s="95">
        <f t="shared" ref="P161:P173" si="3">O161/$O$10</f>
        <v>4.2363799803066563E-4</v>
      </c>
      <c r="Q161" s="95">
        <f>O161/'סכום נכסי הקרן'!$C$42</f>
        <v>2.1486056230140814E-5</v>
      </c>
    </row>
    <row r="162" spans="2:17" s="133" customFormat="1">
      <c r="B162" s="87" t="s">
        <v>2272</v>
      </c>
      <c r="C162" s="97" t="s">
        <v>2180</v>
      </c>
      <c r="D162" s="84">
        <v>90310002</v>
      </c>
      <c r="E162" s="84"/>
      <c r="F162" s="84" t="s">
        <v>679</v>
      </c>
      <c r="G162" s="112">
        <v>43227</v>
      </c>
      <c r="H162" s="84" t="s">
        <v>169</v>
      </c>
      <c r="I162" s="94">
        <v>9.3299999999999983</v>
      </c>
      <c r="J162" s="97" t="s">
        <v>173</v>
      </c>
      <c r="K162" s="98">
        <v>2.9805999999999999E-2</v>
      </c>
      <c r="L162" s="98">
        <v>2.4599999999999997E-2</v>
      </c>
      <c r="M162" s="94">
        <v>16628.900000000001</v>
      </c>
      <c r="N162" s="96">
        <v>107.01</v>
      </c>
      <c r="O162" s="94">
        <v>17.794580000000003</v>
      </c>
      <c r="P162" s="95">
        <f t="shared" si="3"/>
        <v>5.1308359845774799E-4</v>
      </c>
      <c r="Q162" s="95">
        <f>O162/'סכום נכסי הקרן'!$C$42</f>
        <v>2.6022554866355884E-5</v>
      </c>
    </row>
    <row r="163" spans="2:17" s="133" customFormat="1">
      <c r="B163" s="87" t="s">
        <v>2272</v>
      </c>
      <c r="C163" s="97" t="s">
        <v>2180</v>
      </c>
      <c r="D163" s="84">
        <v>90310003</v>
      </c>
      <c r="E163" s="84"/>
      <c r="F163" s="84" t="s">
        <v>679</v>
      </c>
      <c r="G163" s="112">
        <v>43279</v>
      </c>
      <c r="H163" s="84" t="s">
        <v>169</v>
      </c>
      <c r="I163" s="94">
        <v>9.3600000000000012</v>
      </c>
      <c r="J163" s="97" t="s">
        <v>173</v>
      </c>
      <c r="K163" s="98">
        <v>2.9796999999999997E-2</v>
      </c>
      <c r="L163" s="98">
        <v>2.3299999999999998E-2</v>
      </c>
      <c r="M163" s="94">
        <v>19448.099999999999</v>
      </c>
      <c r="N163" s="96">
        <v>107.29</v>
      </c>
      <c r="O163" s="94">
        <v>20.865860000000001</v>
      </c>
      <c r="P163" s="95">
        <f t="shared" si="3"/>
        <v>6.0163996754717352E-4</v>
      </c>
      <c r="Q163" s="95">
        <f>O163/'סכום נכסי הקרן'!$C$42</f>
        <v>3.051395350065585E-5</v>
      </c>
    </row>
    <row r="164" spans="2:17" s="133" customFormat="1">
      <c r="B164" s="87" t="s">
        <v>2272</v>
      </c>
      <c r="C164" s="97" t="s">
        <v>2180</v>
      </c>
      <c r="D164" s="84">
        <v>90310004</v>
      </c>
      <c r="E164" s="84"/>
      <c r="F164" s="84" t="s">
        <v>679</v>
      </c>
      <c r="G164" s="112">
        <v>43321</v>
      </c>
      <c r="H164" s="84" t="s">
        <v>169</v>
      </c>
      <c r="I164" s="94">
        <v>9.379999999999999</v>
      </c>
      <c r="J164" s="97" t="s">
        <v>173</v>
      </c>
      <c r="K164" s="98">
        <v>3.0529000000000001E-2</v>
      </c>
      <c r="L164" s="98">
        <v>2.2400000000000003E-2</v>
      </c>
      <c r="M164" s="94">
        <v>108905.91</v>
      </c>
      <c r="N164" s="96">
        <v>108.75</v>
      </c>
      <c r="O164" s="94">
        <v>118.43517999999999</v>
      </c>
      <c r="P164" s="95">
        <f t="shared" si="3"/>
        <v>3.4149245634564618E-3</v>
      </c>
      <c r="Q164" s="95">
        <f>O164/'סכום נכסי הקרן'!$C$42</f>
        <v>1.7319801701735777E-4</v>
      </c>
    </row>
    <row r="165" spans="2:17" s="133" customFormat="1">
      <c r="B165" s="87" t="s">
        <v>2272</v>
      </c>
      <c r="C165" s="97" t="s">
        <v>2180</v>
      </c>
      <c r="D165" s="84">
        <v>90310001</v>
      </c>
      <c r="E165" s="84"/>
      <c r="F165" s="84" t="s">
        <v>679</v>
      </c>
      <c r="G165" s="112">
        <v>43138</v>
      </c>
      <c r="H165" s="84" t="s">
        <v>169</v>
      </c>
      <c r="I165" s="94">
        <v>9.2900000000000009</v>
      </c>
      <c r="J165" s="97" t="s">
        <v>173</v>
      </c>
      <c r="K165" s="98">
        <v>2.8239999999999998E-2</v>
      </c>
      <c r="L165" s="98">
        <v>2.7199999999999998E-2</v>
      </c>
      <c r="M165" s="94">
        <v>104346.42</v>
      </c>
      <c r="N165" s="96">
        <v>102.89</v>
      </c>
      <c r="O165" s="94">
        <v>107.36203</v>
      </c>
      <c r="P165" s="95">
        <f t="shared" si="3"/>
        <v>3.0956446676532225E-3</v>
      </c>
      <c r="Q165" s="95">
        <f>O165/'סכום נכסי הקרן'!$C$42</f>
        <v>1.5700479113518533E-4</v>
      </c>
    </row>
    <row r="166" spans="2:17" s="133" customFormat="1">
      <c r="B166" s="87" t="s">
        <v>2272</v>
      </c>
      <c r="C166" s="97" t="s">
        <v>2180</v>
      </c>
      <c r="D166" s="84">
        <v>90310005</v>
      </c>
      <c r="E166" s="84"/>
      <c r="F166" s="84" t="s">
        <v>679</v>
      </c>
      <c r="G166" s="112">
        <v>43417</v>
      </c>
      <c r="H166" s="84" t="s">
        <v>169</v>
      </c>
      <c r="I166" s="94">
        <v>9.2799999999999994</v>
      </c>
      <c r="J166" s="97" t="s">
        <v>173</v>
      </c>
      <c r="K166" s="98">
        <v>3.2797E-2</v>
      </c>
      <c r="L166" s="98">
        <v>2.4E-2</v>
      </c>
      <c r="M166" s="94">
        <v>123854.86</v>
      </c>
      <c r="N166" s="96">
        <v>109.24</v>
      </c>
      <c r="O166" s="94">
        <v>135.29904999999999</v>
      </c>
      <c r="P166" s="95">
        <f t="shared" si="3"/>
        <v>3.901172348092214E-3</v>
      </c>
      <c r="Q166" s="95">
        <f>O166/'סכום נכסי הקרן'!$C$42</f>
        <v>1.9785951407624275E-4</v>
      </c>
    </row>
    <row r="167" spans="2:17" s="133" customFormat="1">
      <c r="B167" s="87" t="s">
        <v>2272</v>
      </c>
      <c r="C167" s="97" t="s">
        <v>2180</v>
      </c>
      <c r="D167" s="84">
        <v>90310006</v>
      </c>
      <c r="E167" s="84"/>
      <c r="F167" s="84" t="s">
        <v>679</v>
      </c>
      <c r="G167" s="112">
        <v>43496</v>
      </c>
      <c r="H167" s="84" t="s">
        <v>169</v>
      </c>
      <c r="I167" s="94">
        <v>9.39</v>
      </c>
      <c r="J167" s="97" t="s">
        <v>173</v>
      </c>
      <c r="K167" s="98">
        <v>3.2190999999999997E-2</v>
      </c>
      <c r="L167" s="98">
        <v>2.0600000000000004E-2</v>
      </c>
      <c r="M167" s="94">
        <v>156562.25</v>
      </c>
      <c r="N167" s="96">
        <v>112.43</v>
      </c>
      <c r="O167" s="94">
        <v>176.02293</v>
      </c>
      <c r="P167" s="95">
        <f t="shared" si="3"/>
        <v>5.0753925260093955E-3</v>
      </c>
      <c r="Q167" s="95">
        <f>O167/'סכום נכסי הקרן'!$C$42</f>
        <v>2.5741356939369854E-4</v>
      </c>
    </row>
    <row r="168" spans="2:17" s="133" customFormat="1">
      <c r="B168" s="87" t="s">
        <v>2272</v>
      </c>
      <c r="C168" s="97" t="s">
        <v>2180</v>
      </c>
      <c r="D168" s="84">
        <v>90310008</v>
      </c>
      <c r="E168" s="84"/>
      <c r="F168" s="84" t="s">
        <v>679</v>
      </c>
      <c r="G168" s="112">
        <v>43613</v>
      </c>
      <c r="H168" s="84" t="s">
        <v>169</v>
      </c>
      <c r="I168" s="94">
        <v>9.4700000000000006</v>
      </c>
      <c r="J168" s="97" t="s">
        <v>173</v>
      </c>
      <c r="K168" s="98">
        <v>2.6495999999999999E-2</v>
      </c>
      <c r="L168" s="98">
        <v>2.2600000000000006E-2</v>
      </c>
      <c r="M168" s="94">
        <v>41610.75</v>
      </c>
      <c r="N168" s="96">
        <v>103.38</v>
      </c>
      <c r="O168" s="94">
        <v>43.017199999999995</v>
      </c>
      <c r="P168" s="95">
        <f t="shared" si="3"/>
        <v>1.2403450810064992E-3</v>
      </c>
      <c r="Q168" s="95">
        <f>O168/'סכום נכסי הקרן'!$C$42</f>
        <v>6.2907775693329325E-5</v>
      </c>
    </row>
    <row r="169" spans="2:17" s="133" customFormat="1">
      <c r="B169" s="87" t="s">
        <v>2272</v>
      </c>
      <c r="C169" s="97" t="s">
        <v>2180</v>
      </c>
      <c r="D169" s="84">
        <v>90310007</v>
      </c>
      <c r="E169" s="84"/>
      <c r="F169" s="84" t="s">
        <v>679</v>
      </c>
      <c r="G169" s="112">
        <v>43541</v>
      </c>
      <c r="H169" s="84" t="s">
        <v>169</v>
      </c>
      <c r="I169" s="94">
        <v>9.379999999999999</v>
      </c>
      <c r="J169" s="97" t="s">
        <v>173</v>
      </c>
      <c r="K169" s="98">
        <v>2.9270999999999998E-2</v>
      </c>
      <c r="L169" s="98">
        <v>2.3400000000000004E-2</v>
      </c>
      <c r="M169" s="94">
        <v>13465.63</v>
      </c>
      <c r="N169" s="96">
        <v>106.63</v>
      </c>
      <c r="O169" s="94">
        <v>14.3584</v>
      </c>
      <c r="P169" s="95">
        <f t="shared" si="3"/>
        <v>4.1400581188742454E-4</v>
      </c>
      <c r="Q169" s="95">
        <f>O169/'סכום נכסי הקרן'!$C$42</f>
        <v>2.0997531371523479E-5</v>
      </c>
    </row>
    <row r="170" spans="2:17" s="133" customFormat="1">
      <c r="B170" s="87" t="s">
        <v>2273</v>
      </c>
      <c r="C170" s="97" t="s">
        <v>2180</v>
      </c>
      <c r="D170" s="84">
        <v>90145362</v>
      </c>
      <c r="E170" s="84"/>
      <c r="F170" s="84" t="s">
        <v>710</v>
      </c>
      <c r="G170" s="112">
        <v>42825</v>
      </c>
      <c r="H170" s="84" t="s">
        <v>169</v>
      </c>
      <c r="I170" s="94">
        <v>6.93</v>
      </c>
      <c r="J170" s="97" t="s">
        <v>173</v>
      </c>
      <c r="K170" s="98">
        <v>2.8999999999999998E-2</v>
      </c>
      <c r="L170" s="98">
        <v>1.8499999999999999E-2</v>
      </c>
      <c r="M170" s="94">
        <v>628271.12</v>
      </c>
      <c r="N170" s="96">
        <v>111.34</v>
      </c>
      <c r="O170" s="94">
        <v>699.51702</v>
      </c>
      <c r="P170" s="95">
        <f t="shared" si="3"/>
        <v>2.0169664572248426E-2</v>
      </c>
      <c r="Q170" s="95">
        <f>O170/'סכום נכסי הקרן'!$C$42</f>
        <v>1.0229642977187302E-3</v>
      </c>
    </row>
    <row r="171" spans="2:17" s="133" customFormat="1">
      <c r="B171" s="87" t="s">
        <v>2274</v>
      </c>
      <c r="C171" s="97" t="s">
        <v>2181</v>
      </c>
      <c r="D171" s="84">
        <v>90141407</v>
      </c>
      <c r="E171" s="84"/>
      <c r="F171" s="84" t="s">
        <v>724</v>
      </c>
      <c r="G171" s="112">
        <v>42372</v>
      </c>
      <c r="H171" s="84" t="s">
        <v>169</v>
      </c>
      <c r="I171" s="94">
        <v>9.629999999999999</v>
      </c>
      <c r="J171" s="97" t="s">
        <v>173</v>
      </c>
      <c r="K171" s="98">
        <v>6.7000000000000004E-2</v>
      </c>
      <c r="L171" s="98">
        <v>2.92E-2</v>
      </c>
      <c r="M171" s="94">
        <v>346996.84</v>
      </c>
      <c r="N171" s="96">
        <v>143.97999999999999</v>
      </c>
      <c r="O171" s="94">
        <v>499.60608000000002</v>
      </c>
      <c r="P171" s="95">
        <f t="shared" si="3"/>
        <v>1.4405492309330676E-2</v>
      </c>
      <c r="Q171" s="95">
        <f>O171/'סכום נכסי הקרן'!$C$42</f>
        <v>7.3061722324241352E-4</v>
      </c>
    </row>
    <row r="172" spans="2:17" s="133" customFormat="1">
      <c r="B172" s="87" t="s">
        <v>2275</v>
      </c>
      <c r="C172" s="97" t="s">
        <v>2180</v>
      </c>
      <c r="D172" s="84">
        <v>90800100</v>
      </c>
      <c r="E172" s="84"/>
      <c r="F172" s="84" t="s">
        <v>2184</v>
      </c>
      <c r="G172" s="112">
        <v>41529</v>
      </c>
      <c r="H172" s="84" t="s">
        <v>2177</v>
      </c>
      <c r="I172" s="94">
        <v>5.2600000000000007</v>
      </c>
      <c r="J172" s="97" t="s">
        <v>173</v>
      </c>
      <c r="K172" s="98">
        <v>7.6999999999999999E-2</v>
      </c>
      <c r="L172" s="98">
        <v>0</v>
      </c>
      <c r="M172" s="94">
        <v>490777.76</v>
      </c>
      <c r="N172" s="96">
        <v>0</v>
      </c>
      <c r="O172" s="94">
        <f>115.67514-115.68</f>
        <v>-4.860000000007858E-3</v>
      </c>
      <c r="P172" s="95">
        <f t="shared" si="3"/>
        <v>-1.401317866737336E-7</v>
      </c>
      <c r="Q172" s="95">
        <f>O172/'סכום נכסי הקרן'!$C$42</f>
        <v>-7.1071987453873068E-9</v>
      </c>
    </row>
    <row r="173" spans="2:17" s="133" customFormat="1">
      <c r="B173" s="87" t="s">
        <v>2276</v>
      </c>
      <c r="C173" s="97" t="s">
        <v>2181</v>
      </c>
      <c r="D173" s="84">
        <v>6718</v>
      </c>
      <c r="E173" s="84"/>
      <c r="F173" s="84" t="s">
        <v>1181</v>
      </c>
      <c r="G173" s="112">
        <v>43482</v>
      </c>
      <c r="H173" s="84"/>
      <c r="I173" s="94">
        <v>3.64</v>
      </c>
      <c r="J173" s="97" t="s">
        <v>173</v>
      </c>
      <c r="K173" s="98">
        <v>4.1299999999999996E-2</v>
      </c>
      <c r="L173" s="98">
        <v>3.0899999999999997E-2</v>
      </c>
      <c r="M173" s="94">
        <v>905692.96</v>
      </c>
      <c r="N173" s="96">
        <v>105.74</v>
      </c>
      <c r="O173" s="94">
        <v>957.78366000000005</v>
      </c>
      <c r="P173" s="95">
        <f t="shared" si="3"/>
        <v>2.761644763837259E-2</v>
      </c>
      <c r="Q173" s="95">
        <f>O173/'סכום נכסי הקרן'!$C$42</f>
        <v>1.4006499643402176E-3</v>
      </c>
    </row>
    <row r="174" spans="2:17" s="133" customFormat="1">
      <c r="B174" s="83"/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94"/>
      <c r="N174" s="96"/>
      <c r="O174" s="84"/>
      <c r="P174" s="95"/>
      <c r="Q174" s="84"/>
    </row>
    <row r="175" spans="2:17" s="133" customFormat="1">
      <c r="B175" s="81" t="s">
        <v>42</v>
      </c>
      <c r="C175" s="82"/>
      <c r="D175" s="82"/>
      <c r="E175" s="82"/>
      <c r="F175" s="82"/>
      <c r="G175" s="82"/>
      <c r="H175" s="82"/>
      <c r="I175" s="91">
        <v>4.8901209617017072</v>
      </c>
      <c r="J175" s="82"/>
      <c r="K175" s="82"/>
      <c r="L175" s="104">
        <v>4.7397571131345184E-2</v>
      </c>
      <c r="M175" s="91"/>
      <c r="N175" s="93"/>
      <c r="O175" s="91">
        <v>3159.1280099999999</v>
      </c>
      <c r="P175" s="92">
        <f t="shared" ref="P175:P185" si="4">O175/$O$10</f>
        <v>9.1089352339839669E-2</v>
      </c>
      <c r="Q175" s="92">
        <f>O175/'סכום נכסי הקרן'!$C$42</f>
        <v>4.6198663845995053E-3</v>
      </c>
    </row>
    <row r="176" spans="2:17" s="133" customFormat="1">
      <c r="B176" s="102" t="s">
        <v>40</v>
      </c>
      <c r="C176" s="82"/>
      <c r="D176" s="82"/>
      <c r="E176" s="82"/>
      <c r="F176" s="82"/>
      <c r="G176" s="82"/>
      <c r="H176" s="82"/>
      <c r="I176" s="91">
        <v>4.8901209617017072</v>
      </c>
      <c r="J176" s="82"/>
      <c r="K176" s="82"/>
      <c r="L176" s="104">
        <v>4.7397571131345184E-2</v>
      </c>
      <c r="M176" s="91"/>
      <c r="N176" s="93"/>
      <c r="O176" s="91">
        <v>3159.1280099999999</v>
      </c>
      <c r="P176" s="92">
        <f t="shared" si="4"/>
        <v>9.1089352339839669E-2</v>
      </c>
      <c r="Q176" s="92">
        <f>O176/'סכום נכסי הקרן'!$C$42</f>
        <v>4.6198663845995053E-3</v>
      </c>
    </row>
    <row r="177" spans="2:17" s="133" customFormat="1">
      <c r="B177" s="87" t="s">
        <v>2277</v>
      </c>
      <c r="C177" s="97" t="s">
        <v>2181</v>
      </c>
      <c r="D177" s="84">
        <v>508506</v>
      </c>
      <c r="E177" s="84"/>
      <c r="F177" s="84" t="s">
        <v>2182</v>
      </c>
      <c r="G177" s="112">
        <v>43186</v>
      </c>
      <c r="H177" s="84" t="s">
        <v>2177</v>
      </c>
      <c r="I177" s="94">
        <v>6.08</v>
      </c>
      <c r="J177" s="97" t="s">
        <v>172</v>
      </c>
      <c r="K177" s="98">
        <v>4.8000000000000001E-2</v>
      </c>
      <c r="L177" s="98">
        <v>3.6199999999999996E-2</v>
      </c>
      <c r="M177" s="94">
        <v>316077</v>
      </c>
      <c r="N177" s="96">
        <v>108.9</v>
      </c>
      <c r="O177" s="94">
        <v>1227.44526</v>
      </c>
      <c r="P177" s="95">
        <f t="shared" si="4"/>
        <v>3.5391789573606454E-2</v>
      </c>
      <c r="Q177" s="95">
        <f>O177/'סכום נכסי הקרן'!$C$42</f>
        <v>1.7949994674669736E-3</v>
      </c>
    </row>
    <row r="178" spans="2:17" s="133" customFormat="1">
      <c r="B178" s="87" t="s">
        <v>2277</v>
      </c>
      <c r="C178" s="97" t="s">
        <v>2181</v>
      </c>
      <c r="D178" s="84">
        <v>6831</v>
      </c>
      <c r="E178" s="84"/>
      <c r="F178" s="84" t="s">
        <v>2182</v>
      </c>
      <c r="G178" s="112">
        <v>43552</v>
      </c>
      <c r="H178" s="84" t="s">
        <v>2177</v>
      </c>
      <c r="I178" s="94">
        <v>6.07</v>
      </c>
      <c r="J178" s="97" t="s">
        <v>172</v>
      </c>
      <c r="K178" s="98">
        <v>4.5999999999999999E-2</v>
      </c>
      <c r="L178" s="98">
        <v>4.1299999999999996E-2</v>
      </c>
      <c r="M178" s="94">
        <v>157896.97</v>
      </c>
      <c r="N178" s="96">
        <v>104.32</v>
      </c>
      <c r="O178" s="94">
        <v>587.38481999999999</v>
      </c>
      <c r="P178" s="95">
        <f t="shared" si="4"/>
        <v>1.6936478249279078E-2</v>
      </c>
      <c r="Q178" s="95">
        <f>O178/'סכום נכסי הקרן'!$C$42</f>
        <v>8.5898367402403278E-4</v>
      </c>
    </row>
    <row r="179" spans="2:17" s="133" customFormat="1">
      <c r="B179" s="87" t="s">
        <v>2278</v>
      </c>
      <c r="C179" s="97" t="s">
        <v>2180</v>
      </c>
      <c r="D179" s="84">
        <v>4623</v>
      </c>
      <c r="E179" s="84"/>
      <c r="F179" s="84" t="s">
        <v>944</v>
      </c>
      <c r="G179" s="112">
        <v>42354</v>
      </c>
      <c r="H179" s="84" t="s">
        <v>950</v>
      </c>
      <c r="I179" s="94">
        <v>5.12</v>
      </c>
      <c r="J179" s="97" t="s">
        <v>172</v>
      </c>
      <c r="K179" s="98">
        <v>5.0199999999999995E-2</v>
      </c>
      <c r="L179" s="98">
        <v>4.1399999999999999E-2</v>
      </c>
      <c r="M179" s="94">
        <v>81339</v>
      </c>
      <c r="N179" s="96">
        <v>107.27</v>
      </c>
      <c r="O179" s="94">
        <v>311.14188000000001</v>
      </c>
      <c r="P179" s="95">
        <f t="shared" si="4"/>
        <v>8.97137192455842E-3</v>
      </c>
      <c r="Q179" s="95">
        <f>O179/'סכום נכסי הקרן'!$C$42</f>
        <v>4.5500970764812194E-4</v>
      </c>
    </row>
    <row r="180" spans="2:17" s="133" customFormat="1">
      <c r="B180" s="87" t="s">
        <v>2279</v>
      </c>
      <c r="C180" s="97" t="s">
        <v>2180</v>
      </c>
      <c r="D180" s="84">
        <v>6954</v>
      </c>
      <c r="E180" s="84"/>
      <c r="F180" s="84" t="s">
        <v>1181</v>
      </c>
      <c r="G180" s="112">
        <v>43644</v>
      </c>
      <c r="H180" s="84"/>
      <c r="I180" s="94">
        <v>6.01</v>
      </c>
      <c r="J180" s="97" t="s">
        <v>172</v>
      </c>
      <c r="K180" s="98">
        <v>5.21E-2</v>
      </c>
      <c r="L180" s="98">
        <v>5.5599999999999997E-2</v>
      </c>
      <c r="M180" s="94">
        <v>15323.64</v>
      </c>
      <c r="N180" s="96">
        <v>99.47</v>
      </c>
      <c r="O180" s="94">
        <v>54.354459999999996</v>
      </c>
      <c r="P180" s="95">
        <f t="shared" si="4"/>
        <v>1.5672402455707141E-3</v>
      </c>
      <c r="Q180" s="95">
        <f>O180/'סכום נכסי הקרן'!$C$42</f>
        <v>7.9487232493329201E-5</v>
      </c>
    </row>
    <row r="181" spans="2:17" s="133" customFormat="1">
      <c r="B181" s="87" t="s">
        <v>2279</v>
      </c>
      <c r="C181" s="97" t="s">
        <v>2180</v>
      </c>
      <c r="D181" s="84">
        <v>7020</v>
      </c>
      <c r="E181" s="84"/>
      <c r="F181" s="84" t="s">
        <v>1181</v>
      </c>
      <c r="G181" s="112">
        <v>43643</v>
      </c>
      <c r="H181" s="84"/>
      <c r="I181" s="94">
        <v>6.0300000000000011</v>
      </c>
      <c r="J181" s="97" t="s">
        <v>172</v>
      </c>
      <c r="K181" s="98">
        <v>5.21E-2</v>
      </c>
      <c r="L181" s="98">
        <v>5.4600000000000003E-2</v>
      </c>
      <c r="M181" s="94">
        <v>1532.36</v>
      </c>
      <c r="N181" s="96">
        <v>100</v>
      </c>
      <c r="O181" s="94">
        <v>5.4643999999999995</v>
      </c>
      <c r="P181" s="95">
        <f t="shared" si="4"/>
        <v>1.5755887553471433E-4</v>
      </c>
      <c r="Q181" s="95">
        <f>O181/'סכום נכסי הקרן'!$C$42</f>
        <v>7.9910651901711123E-6</v>
      </c>
    </row>
    <row r="182" spans="2:17" s="133" customFormat="1">
      <c r="B182" s="87" t="s">
        <v>2280</v>
      </c>
      <c r="C182" s="97" t="s">
        <v>2180</v>
      </c>
      <c r="D182" s="84">
        <v>487557</v>
      </c>
      <c r="E182" s="84"/>
      <c r="F182" s="84" t="s">
        <v>1181</v>
      </c>
      <c r="G182" s="112">
        <v>43053</v>
      </c>
      <c r="H182" s="84"/>
      <c r="I182" s="94">
        <v>2.46</v>
      </c>
      <c r="J182" s="97" t="s">
        <v>172</v>
      </c>
      <c r="K182" s="98">
        <v>6.1524000000000002E-2</v>
      </c>
      <c r="L182" s="98">
        <v>6.4500000000000002E-2</v>
      </c>
      <c r="M182" s="94">
        <v>97606.56</v>
      </c>
      <c r="N182" s="96">
        <v>99.88</v>
      </c>
      <c r="O182" s="94">
        <v>347.64729999999997</v>
      </c>
      <c r="P182" s="95">
        <f t="shared" si="4"/>
        <v>1.0023958288317016E-2</v>
      </c>
      <c r="Q182" s="95">
        <f>O182/'סכום נכסי הקרן'!$C$42</f>
        <v>5.0839474370232294E-4</v>
      </c>
    </row>
    <row r="183" spans="2:17" s="133" customFormat="1">
      <c r="B183" s="87" t="s">
        <v>2280</v>
      </c>
      <c r="C183" s="97" t="s">
        <v>2180</v>
      </c>
      <c r="D183" s="84">
        <v>487556</v>
      </c>
      <c r="E183" s="84"/>
      <c r="F183" s="84" t="s">
        <v>1181</v>
      </c>
      <c r="G183" s="112">
        <v>43051</v>
      </c>
      <c r="H183" s="84"/>
      <c r="I183" s="94">
        <v>2.88</v>
      </c>
      <c r="J183" s="97" t="s">
        <v>172</v>
      </c>
      <c r="K183" s="98">
        <v>8.4024000000000001E-2</v>
      </c>
      <c r="L183" s="98">
        <v>8.6699999999999999E-2</v>
      </c>
      <c r="M183" s="94">
        <v>32536.48</v>
      </c>
      <c r="N183" s="96">
        <v>100.5</v>
      </c>
      <c r="O183" s="94">
        <v>116.60521</v>
      </c>
      <c r="P183" s="95">
        <f t="shared" si="4"/>
        <v>3.3621597557077138E-3</v>
      </c>
      <c r="Q183" s="95">
        <f>O183/'סכום נכסי הקרן'!$C$42</f>
        <v>1.7052189346014065E-4</v>
      </c>
    </row>
    <row r="184" spans="2:17" s="133" customFormat="1">
      <c r="B184" s="87" t="s">
        <v>2281</v>
      </c>
      <c r="C184" s="97" t="s">
        <v>2180</v>
      </c>
      <c r="D184" s="84">
        <v>474437</v>
      </c>
      <c r="E184" s="84"/>
      <c r="F184" s="84" t="s">
        <v>1181</v>
      </c>
      <c r="G184" s="112">
        <v>42887</v>
      </c>
      <c r="H184" s="84"/>
      <c r="I184" s="94">
        <v>2.4799999999999995</v>
      </c>
      <c r="J184" s="97" t="s">
        <v>172</v>
      </c>
      <c r="K184" s="98">
        <v>5.1567000000000002E-2</v>
      </c>
      <c r="L184" s="98">
        <v>6.359999999999999E-2</v>
      </c>
      <c r="M184" s="94">
        <v>94107.19</v>
      </c>
      <c r="N184" s="96">
        <v>99.58</v>
      </c>
      <c r="O184" s="94">
        <v>334.17677000000003</v>
      </c>
      <c r="P184" s="95">
        <f t="shared" si="4"/>
        <v>9.635553054502392E-3</v>
      </c>
      <c r="Q184" s="95">
        <f>O184/'סכום נכסי הקרן'!$C$42</f>
        <v>4.8869562149747798E-4</v>
      </c>
    </row>
    <row r="185" spans="2:17" s="133" customFormat="1">
      <c r="B185" s="87" t="s">
        <v>2281</v>
      </c>
      <c r="C185" s="97" t="s">
        <v>2180</v>
      </c>
      <c r="D185" s="84">
        <v>474436</v>
      </c>
      <c r="E185" s="84"/>
      <c r="F185" s="84" t="s">
        <v>1181</v>
      </c>
      <c r="G185" s="112">
        <v>42887</v>
      </c>
      <c r="H185" s="84"/>
      <c r="I185" s="94">
        <v>2.56</v>
      </c>
      <c r="J185" s="97" t="s">
        <v>172</v>
      </c>
      <c r="K185" s="98">
        <v>5.9024E-2</v>
      </c>
      <c r="L185" s="98">
        <v>6.3200000000000006E-2</v>
      </c>
      <c r="M185" s="94">
        <v>49255.64</v>
      </c>
      <c r="N185" s="96">
        <v>99.58</v>
      </c>
      <c r="O185" s="94">
        <v>174.90791000000002</v>
      </c>
      <c r="P185" s="95">
        <f t="shared" si="4"/>
        <v>5.0432423727631622E-3</v>
      </c>
      <c r="Q185" s="95">
        <f>O185/'סכום נכסי הקרן'!$C$42</f>
        <v>2.5578297911693545E-4</v>
      </c>
    </row>
    <row r="186" spans="2:17" s="133" customFormat="1">
      <c r="B186" s="135"/>
      <c r="C186" s="135"/>
      <c r="D186" s="135"/>
      <c r="E186" s="135"/>
    </row>
    <row r="187" spans="2:17" s="133" customFormat="1">
      <c r="B187" s="135"/>
      <c r="C187" s="135"/>
      <c r="D187" s="135"/>
      <c r="E187" s="135"/>
    </row>
    <row r="188" spans="2:17" s="133" customFormat="1">
      <c r="B188" s="135"/>
      <c r="C188" s="135"/>
      <c r="D188" s="135"/>
      <c r="E188" s="135"/>
    </row>
    <row r="189" spans="2:17" s="133" customFormat="1">
      <c r="B189" s="136" t="s">
        <v>264</v>
      </c>
      <c r="C189" s="135"/>
      <c r="D189" s="135"/>
      <c r="E189" s="135"/>
    </row>
    <row r="190" spans="2:17" s="133" customFormat="1">
      <c r="B190" s="136" t="s">
        <v>121</v>
      </c>
      <c r="C190" s="135"/>
      <c r="D190" s="135"/>
      <c r="E190" s="135"/>
    </row>
    <row r="191" spans="2:17" s="133" customFormat="1">
      <c r="B191" s="136" t="s">
        <v>246</v>
      </c>
      <c r="C191" s="135"/>
      <c r="D191" s="135"/>
      <c r="E191" s="135"/>
    </row>
    <row r="192" spans="2:17" s="133" customFormat="1">
      <c r="B192" s="136" t="s">
        <v>254</v>
      </c>
      <c r="C192" s="135"/>
      <c r="D192" s="135"/>
      <c r="E192" s="135"/>
    </row>
    <row r="193" spans="2:5" s="133" customFormat="1">
      <c r="B193" s="135"/>
      <c r="C193" s="135"/>
      <c r="D193" s="135"/>
      <c r="E193" s="135"/>
    </row>
    <row r="194" spans="2:5" s="133" customFormat="1">
      <c r="B194" s="135"/>
      <c r="C194" s="135"/>
      <c r="D194" s="135"/>
      <c r="E194" s="135"/>
    </row>
    <row r="195" spans="2:5" s="133" customFormat="1">
      <c r="B195" s="135"/>
      <c r="C195" s="135"/>
      <c r="D195" s="135"/>
      <c r="E195" s="135"/>
    </row>
    <row r="196" spans="2:5" s="133" customFormat="1">
      <c r="B196" s="135"/>
      <c r="C196" s="135"/>
      <c r="D196" s="135"/>
      <c r="E196" s="135"/>
    </row>
    <row r="197" spans="2:5" s="133" customFormat="1">
      <c r="B197" s="135"/>
      <c r="C197" s="135"/>
      <c r="D197" s="135"/>
      <c r="E197" s="135"/>
    </row>
    <row r="198" spans="2:5" s="133" customFormat="1">
      <c r="B198" s="135"/>
      <c r="C198" s="135"/>
      <c r="D198" s="135"/>
      <c r="E198" s="135"/>
    </row>
    <row r="199" spans="2:5" s="133" customFormat="1">
      <c r="B199" s="135"/>
      <c r="C199" s="135"/>
      <c r="D199" s="135"/>
      <c r="E199" s="135"/>
    </row>
    <row r="200" spans="2:5" s="133" customFormat="1">
      <c r="B200" s="135"/>
      <c r="C200" s="135"/>
      <c r="D200" s="135"/>
      <c r="E200" s="135"/>
    </row>
    <row r="201" spans="2:5" s="133" customFormat="1">
      <c r="B201" s="135"/>
      <c r="C201" s="135"/>
      <c r="D201" s="135"/>
      <c r="E201" s="135"/>
    </row>
    <row r="202" spans="2:5" s="133" customFormat="1">
      <c r="B202" s="135"/>
      <c r="C202" s="135"/>
      <c r="D202" s="135"/>
      <c r="E202" s="135"/>
    </row>
    <row r="203" spans="2:5" s="133" customFormat="1">
      <c r="B203" s="135"/>
      <c r="C203" s="135"/>
      <c r="D203" s="135"/>
      <c r="E203" s="135"/>
    </row>
    <row r="204" spans="2:5" s="133" customFormat="1">
      <c r="B204" s="135"/>
      <c r="C204" s="135"/>
      <c r="D204" s="135"/>
      <c r="E204" s="135"/>
    </row>
    <row r="205" spans="2:5" s="133" customFormat="1">
      <c r="B205" s="135"/>
      <c r="C205" s="135"/>
      <c r="D205" s="135"/>
      <c r="E205" s="135"/>
    </row>
  </sheetData>
  <sheetProtection sheet="1" objects="1" scenarios="1"/>
  <mergeCells count="1">
    <mergeCell ref="B6:Q6"/>
  </mergeCells>
  <phoneticPr fontId="3" type="noConversion"/>
  <conditionalFormatting sqref="B58:B185">
    <cfRule type="cellIs" dxfId="9" priority="13" operator="equal">
      <formula>2958465</formula>
    </cfRule>
    <cfRule type="cellIs" dxfId="8" priority="14" operator="equal">
      <formula>"NR3"</formula>
    </cfRule>
    <cfRule type="cellIs" dxfId="7" priority="15" operator="equal">
      <formula>"דירוג פנימי"</formula>
    </cfRule>
  </conditionalFormatting>
  <conditionalFormatting sqref="B58:B185">
    <cfRule type="cellIs" dxfId="6" priority="12" operator="equal">
      <formula>2958465</formula>
    </cfRule>
  </conditionalFormatting>
  <conditionalFormatting sqref="B11:B12 B32:B43">
    <cfRule type="cellIs" dxfId="5" priority="11" operator="equal">
      <formula>"NR3"</formula>
    </cfRule>
  </conditionalFormatting>
  <conditionalFormatting sqref="B13:B31">
    <cfRule type="cellIs" dxfId="4" priority="6" operator="equal">
      <formula>"NR3"</formula>
    </cfRule>
  </conditionalFormatting>
  <dataValidations count="1">
    <dataValidation allowBlank="1" showInputMessage="1" showErrorMessage="1" sqref="D1:Q9 C5:C9 B1:B9 B186:Q1048576 A1:A1048576 R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1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4">
      <c r="B1" s="57" t="s">
        <v>188</v>
      </c>
      <c r="C1" s="78" t="s" vm="1">
        <v>265</v>
      </c>
    </row>
    <row r="2" spans="2:64">
      <c r="B2" s="57" t="s">
        <v>187</v>
      </c>
      <c r="C2" s="78" t="s">
        <v>266</v>
      </c>
    </row>
    <row r="3" spans="2:64">
      <c r="B3" s="57" t="s">
        <v>189</v>
      </c>
      <c r="C3" s="78" t="s">
        <v>267</v>
      </c>
    </row>
    <row r="4" spans="2:64">
      <c r="B4" s="57" t="s">
        <v>190</v>
      </c>
      <c r="C4" s="78">
        <v>2145</v>
      </c>
    </row>
    <row r="6" spans="2:64" ht="26.25" customHeight="1">
      <c r="B6" s="157" t="s">
        <v>221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9"/>
    </row>
    <row r="7" spans="2:64" s="3" customFormat="1" ht="78.75">
      <c r="B7" s="60" t="s">
        <v>125</v>
      </c>
      <c r="C7" s="61" t="s">
        <v>48</v>
      </c>
      <c r="D7" s="61" t="s">
        <v>126</v>
      </c>
      <c r="E7" s="61" t="s">
        <v>15</v>
      </c>
      <c r="F7" s="61" t="s">
        <v>70</v>
      </c>
      <c r="G7" s="61" t="s">
        <v>18</v>
      </c>
      <c r="H7" s="61" t="s">
        <v>110</v>
      </c>
      <c r="I7" s="61" t="s">
        <v>56</v>
      </c>
      <c r="J7" s="61" t="s">
        <v>19</v>
      </c>
      <c r="K7" s="61" t="s">
        <v>248</v>
      </c>
      <c r="L7" s="61" t="s">
        <v>247</v>
      </c>
      <c r="M7" s="61" t="s">
        <v>119</v>
      </c>
      <c r="N7" s="61" t="s">
        <v>191</v>
      </c>
      <c r="O7" s="63" t="s">
        <v>193</v>
      </c>
      <c r="P7" s="1"/>
      <c r="Q7" s="1"/>
      <c r="R7" s="1"/>
      <c r="S7" s="1"/>
      <c r="T7" s="1"/>
      <c r="U7" s="1"/>
    </row>
    <row r="8" spans="2:64" s="3" customFormat="1" ht="24.75" customHeight="1">
      <c r="B8" s="16"/>
      <c r="C8" s="33"/>
      <c r="D8" s="33"/>
      <c r="E8" s="33"/>
      <c r="F8" s="33"/>
      <c r="G8" s="33" t="s">
        <v>21</v>
      </c>
      <c r="H8" s="33"/>
      <c r="I8" s="33" t="s">
        <v>20</v>
      </c>
      <c r="J8" s="33" t="s">
        <v>20</v>
      </c>
      <c r="K8" s="33" t="s">
        <v>255</v>
      </c>
      <c r="L8" s="33"/>
      <c r="M8" s="33" t="s">
        <v>251</v>
      </c>
      <c r="N8" s="33" t="s">
        <v>20</v>
      </c>
      <c r="O8" s="18" t="s">
        <v>20</v>
      </c>
      <c r="P8" s="1"/>
      <c r="Q8" s="1"/>
      <c r="R8" s="1"/>
      <c r="S8" s="1"/>
      <c r="T8" s="1"/>
      <c r="U8" s="1"/>
    </row>
    <row r="9" spans="2:64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1" t="s">
        <v>12</v>
      </c>
      <c r="O9" s="21" t="s">
        <v>13</v>
      </c>
      <c r="P9" s="1"/>
      <c r="Q9" s="1"/>
      <c r="R9" s="1"/>
      <c r="S9" s="1"/>
      <c r="T9" s="1"/>
      <c r="U9" s="1"/>
    </row>
    <row r="10" spans="2:64" s="4" customFormat="1" ht="18" customHeight="1"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"/>
      <c r="Q10" s="1"/>
      <c r="R10" s="1"/>
      <c r="S10" s="1"/>
      <c r="T10" s="1"/>
      <c r="U10" s="1"/>
      <c r="BL10" s="1"/>
    </row>
    <row r="11" spans="2:64" ht="20.25" customHeight="1">
      <c r="B11" s="99" t="s">
        <v>264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</row>
    <row r="12" spans="2:64">
      <c r="B12" s="99" t="s">
        <v>121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</row>
    <row r="13" spans="2:64">
      <c r="B13" s="99" t="s">
        <v>246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</row>
    <row r="14" spans="2:64">
      <c r="B14" s="99" t="s">
        <v>254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</row>
    <row r="15" spans="2:64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</row>
    <row r="16" spans="2:64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</row>
    <row r="17" spans="2:15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</row>
    <row r="18" spans="2:15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</row>
    <row r="19" spans="2:15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</row>
    <row r="20" spans="2:15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</row>
    <row r="21" spans="2:15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</row>
    <row r="22" spans="2:15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</row>
    <row r="23" spans="2:15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</row>
    <row r="24" spans="2:15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</row>
    <row r="25" spans="2:15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</row>
    <row r="26" spans="2:15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</row>
    <row r="27" spans="2:15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</row>
    <row r="28" spans="2:15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</row>
    <row r="29" spans="2:15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</row>
    <row r="30" spans="2:15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</row>
    <row r="31" spans="2:15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</row>
    <row r="32" spans="2:15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</row>
    <row r="33" spans="2:15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2:15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</row>
    <row r="35" spans="2:15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</row>
    <row r="36" spans="2:15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</row>
    <row r="37" spans="2:15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</row>
    <row r="38" spans="2:15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</row>
    <row r="39" spans="2:15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</row>
    <row r="40" spans="2:15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</row>
    <row r="41" spans="2:15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</row>
    <row r="42" spans="2:15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</row>
    <row r="43" spans="2:15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</row>
    <row r="44" spans="2:15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</row>
    <row r="45" spans="2:15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</row>
    <row r="46" spans="2:15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</row>
    <row r="47" spans="2:15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</row>
    <row r="48" spans="2:15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</row>
    <row r="49" spans="2:15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</row>
    <row r="50" spans="2:15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</row>
    <row r="51" spans="2:15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</row>
    <row r="52" spans="2:15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</row>
    <row r="53" spans="2:15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</row>
    <row r="54" spans="2:15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</row>
    <row r="55" spans="2:15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</row>
    <row r="56" spans="2:15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</row>
    <row r="57" spans="2:15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</row>
    <row r="58" spans="2:15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</row>
    <row r="59" spans="2:15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</row>
    <row r="60" spans="2:15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</row>
    <row r="61" spans="2:15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</row>
    <row r="62" spans="2:15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</row>
    <row r="63" spans="2:15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</row>
    <row r="64" spans="2:15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</row>
    <row r="65" spans="2:15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</row>
    <row r="66" spans="2:15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</row>
    <row r="67" spans="2:15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</row>
    <row r="68" spans="2:15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</row>
    <row r="69" spans="2:15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</row>
    <row r="70" spans="2:15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</row>
    <row r="71" spans="2:15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</row>
    <row r="72" spans="2:15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</row>
    <row r="73" spans="2:15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</row>
    <row r="74" spans="2:15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</row>
    <row r="75" spans="2:15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</row>
    <row r="76" spans="2:15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</row>
    <row r="77" spans="2:15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</row>
    <row r="78" spans="2:15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</row>
    <row r="79" spans="2:15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</row>
    <row r="80" spans="2:15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</row>
    <row r="81" spans="2:15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</row>
    <row r="82" spans="2:15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</row>
    <row r="83" spans="2:15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</row>
    <row r="84" spans="2:15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</row>
    <row r="85" spans="2:15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</row>
    <row r="86" spans="2:15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</row>
    <row r="87" spans="2:15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</row>
    <row r="88" spans="2:15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</row>
    <row r="89" spans="2:15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</row>
    <row r="90" spans="2:15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</row>
    <row r="91" spans="2:15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</row>
    <row r="92" spans="2:15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</row>
    <row r="93" spans="2:15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</row>
    <row r="94" spans="2:15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</row>
    <row r="95" spans="2:15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</row>
    <row r="96" spans="2:15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</row>
    <row r="97" spans="2:15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</row>
    <row r="98" spans="2:15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</row>
    <row r="99" spans="2:15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</row>
    <row r="100" spans="2:15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</row>
    <row r="101" spans="2:15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</row>
    <row r="102" spans="2:15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</row>
    <row r="103" spans="2:15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</row>
    <row r="104" spans="2:15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</row>
    <row r="105" spans="2:15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</row>
    <row r="106" spans="2:15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</row>
    <row r="107" spans="2:15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</row>
    <row r="108" spans="2:15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</row>
    <row r="109" spans="2:15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29 D34:XFD1048576 D30:AF33 AH30:XFD33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D862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1" width="7.5703125" style="3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3" customWidth="1"/>
    <col min="28" max="28" width="6.7109375" style="3" customWidth="1"/>
    <col min="29" max="29" width="7.28515625" style="3" customWidth="1"/>
    <col min="30" max="41" width="5.7109375" style="3" customWidth="1"/>
    <col min="42" max="56" width="9.140625" style="3"/>
    <col min="57" max="16384" width="9.140625" style="1"/>
  </cols>
  <sheetData>
    <row r="1" spans="2:56">
      <c r="B1" s="57" t="s">
        <v>188</v>
      </c>
      <c r="C1" s="78" t="s" vm="1">
        <v>265</v>
      </c>
    </row>
    <row r="2" spans="2:56">
      <c r="B2" s="57" t="s">
        <v>187</v>
      </c>
      <c r="C2" s="78" t="s">
        <v>266</v>
      </c>
    </row>
    <row r="3" spans="2:56">
      <c r="B3" s="57" t="s">
        <v>189</v>
      </c>
      <c r="C3" s="78" t="s">
        <v>267</v>
      </c>
    </row>
    <row r="4" spans="2:56">
      <c r="B4" s="57" t="s">
        <v>190</v>
      </c>
      <c r="C4" s="78">
        <v>2145</v>
      </c>
    </row>
    <row r="6" spans="2:56" ht="26.25" customHeight="1">
      <c r="B6" s="157" t="s">
        <v>222</v>
      </c>
      <c r="C6" s="158"/>
      <c r="D6" s="158"/>
      <c r="E6" s="158"/>
      <c r="F6" s="158"/>
      <c r="G6" s="158"/>
      <c r="H6" s="158"/>
      <c r="I6" s="158"/>
      <c r="J6" s="159"/>
    </row>
    <row r="7" spans="2:56" s="3" customFormat="1" ht="78.75">
      <c r="B7" s="60" t="s">
        <v>125</v>
      </c>
      <c r="C7" s="62" t="s">
        <v>58</v>
      </c>
      <c r="D7" s="62" t="s">
        <v>94</v>
      </c>
      <c r="E7" s="62" t="s">
        <v>59</v>
      </c>
      <c r="F7" s="62" t="s">
        <v>110</v>
      </c>
      <c r="G7" s="62" t="s">
        <v>233</v>
      </c>
      <c r="H7" s="62" t="s">
        <v>191</v>
      </c>
      <c r="I7" s="64" t="s">
        <v>192</v>
      </c>
      <c r="J7" s="77" t="s">
        <v>258</v>
      </c>
    </row>
    <row r="8" spans="2:56" s="3" customFormat="1" ht="22.5" customHeight="1">
      <c r="B8" s="16"/>
      <c r="C8" s="17" t="s">
        <v>22</v>
      </c>
      <c r="D8" s="17"/>
      <c r="E8" s="17" t="s">
        <v>20</v>
      </c>
      <c r="F8" s="17"/>
      <c r="G8" s="17" t="s">
        <v>252</v>
      </c>
      <c r="H8" s="33" t="s">
        <v>20</v>
      </c>
      <c r="I8" s="18" t="s">
        <v>20</v>
      </c>
      <c r="J8" s="18"/>
    </row>
    <row r="9" spans="2:56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1" t="s">
        <v>6</v>
      </c>
      <c r="I9" s="21" t="s">
        <v>7</v>
      </c>
      <c r="J9" s="21" t="s">
        <v>8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</row>
    <row r="10" spans="2:56" s="4" customFormat="1" ht="18" customHeight="1">
      <c r="B10" s="101"/>
      <c r="C10" s="101"/>
      <c r="D10" s="101"/>
      <c r="E10" s="101"/>
      <c r="F10" s="101"/>
      <c r="G10" s="101"/>
      <c r="H10" s="101"/>
      <c r="I10" s="101"/>
      <c r="J10" s="101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</row>
    <row r="11" spans="2:56" ht="22.5" customHeight="1">
      <c r="B11" s="113"/>
      <c r="C11" s="101"/>
      <c r="D11" s="101"/>
      <c r="E11" s="101"/>
      <c r="F11" s="101"/>
      <c r="G11" s="101"/>
      <c r="H11" s="101"/>
      <c r="I11" s="101"/>
      <c r="J11" s="101"/>
    </row>
    <row r="12" spans="2:56">
      <c r="B12" s="113"/>
      <c r="C12" s="101"/>
      <c r="D12" s="101"/>
      <c r="E12" s="101"/>
      <c r="F12" s="101"/>
      <c r="G12" s="101"/>
      <c r="H12" s="101"/>
      <c r="I12" s="101"/>
      <c r="J12" s="101"/>
    </row>
    <row r="13" spans="2:56">
      <c r="B13" s="101"/>
      <c r="C13" s="101"/>
      <c r="D13" s="101"/>
      <c r="E13" s="101"/>
      <c r="F13" s="101"/>
      <c r="G13" s="101"/>
      <c r="H13" s="101"/>
      <c r="I13" s="101"/>
      <c r="J13" s="101"/>
    </row>
    <row r="14" spans="2:56">
      <c r="B14" s="101"/>
      <c r="C14" s="101"/>
      <c r="D14" s="101"/>
      <c r="E14" s="101"/>
      <c r="F14" s="101"/>
      <c r="G14" s="101"/>
      <c r="H14" s="101"/>
      <c r="I14" s="101"/>
      <c r="J14" s="101"/>
    </row>
    <row r="15" spans="2:56">
      <c r="B15" s="101"/>
      <c r="C15" s="101"/>
      <c r="D15" s="101"/>
      <c r="E15" s="101"/>
      <c r="F15" s="101"/>
      <c r="G15" s="101"/>
      <c r="H15" s="101"/>
      <c r="I15" s="101"/>
      <c r="J15" s="101"/>
    </row>
    <row r="16" spans="2:56">
      <c r="B16" s="101"/>
      <c r="C16" s="101"/>
      <c r="D16" s="101"/>
      <c r="E16" s="101"/>
      <c r="F16" s="101"/>
      <c r="G16" s="101"/>
      <c r="H16" s="101"/>
      <c r="I16" s="101"/>
      <c r="J16" s="101"/>
    </row>
    <row r="17" spans="2:10">
      <c r="B17" s="101"/>
      <c r="C17" s="101"/>
      <c r="D17" s="101"/>
      <c r="E17" s="101"/>
      <c r="F17" s="101"/>
      <c r="G17" s="101"/>
      <c r="H17" s="101"/>
      <c r="I17" s="101"/>
      <c r="J17" s="101"/>
    </row>
    <row r="18" spans="2:10">
      <c r="B18" s="101"/>
      <c r="C18" s="101"/>
      <c r="D18" s="101"/>
      <c r="E18" s="101"/>
      <c r="F18" s="101"/>
      <c r="G18" s="101"/>
      <c r="H18" s="101"/>
      <c r="I18" s="101"/>
      <c r="J18" s="101"/>
    </row>
    <row r="19" spans="2:10">
      <c r="B19" s="101"/>
      <c r="C19" s="101"/>
      <c r="D19" s="101"/>
      <c r="E19" s="101"/>
      <c r="F19" s="101"/>
      <c r="G19" s="101"/>
      <c r="H19" s="101"/>
      <c r="I19" s="101"/>
      <c r="J19" s="101"/>
    </row>
    <row r="20" spans="2:10">
      <c r="B20" s="101"/>
      <c r="C20" s="101"/>
      <c r="D20" s="101"/>
      <c r="E20" s="101"/>
      <c r="F20" s="101"/>
      <c r="G20" s="101"/>
      <c r="H20" s="101"/>
      <c r="I20" s="101"/>
      <c r="J20" s="101"/>
    </row>
    <row r="21" spans="2:10">
      <c r="B21" s="101"/>
      <c r="C21" s="101"/>
      <c r="D21" s="101"/>
      <c r="E21" s="101"/>
      <c r="F21" s="101"/>
      <c r="G21" s="101"/>
      <c r="H21" s="101"/>
      <c r="I21" s="101"/>
      <c r="J21" s="101"/>
    </row>
    <row r="22" spans="2:10">
      <c r="B22" s="101"/>
      <c r="C22" s="101"/>
      <c r="D22" s="101"/>
      <c r="E22" s="101"/>
      <c r="F22" s="101"/>
      <c r="G22" s="101"/>
      <c r="H22" s="101"/>
      <c r="I22" s="101"/>
      <c r="J22" s="101"/>
    </row>
    <row r="23" spans="2:10">
      <c r="B23" s="101"/>
      <c r="C23" s="101"/>
      <c r="D23" s="101"/>
      <c r="E23" s="101"/>
      <c r="F23" s="101"/>
      <c r="G23" s="101"/>
      <c r="H23" s="101"/>
      <c r="I23" s="101"/>
      <c r="J23" s="101"/>
    </row>
    <row r="24" spans="2:10">
      <c r="B24" s="101"/>
      <c r="C24" s="101"/>
      <c r="D24" s="101"/>
      <c r="E24" s="101"/>
      <c r="F24" s="101"/>
      <c r="G24" s="101"/>
      <c r="H24" s="101"/>
      <c r="I24" s="101"/>
      <c r="J24" s="101"/>
    </row>
    <row r="25" spans="2:10">
      <c r="B25" s="101"/>
      <c r="C25" s="101"/>
      <c r="D25" s="101"/>
      <c r="E25" s="101"/>
      <c r="F25" s="101"/>
      <c r="G25" s="101"/>
      <c r="H25" s="101"/>
      <c r="I25" s="101"/>
      <c r="J25" s="101"/>
    </row>
    <row r="26" spans="2:10">
      <c r="B26" s="101"/>
      <c r="C26" s="101"/>
      <c r="D26" s="101"/>
      <c r="E26" s="101"/>
      <c r="F26" s="101"/>
      <c r="G26" s="101"/>
      <c r="H26" s="101"/>
      <c r="I26" s="101"/>
      <c r="J26" s="101"/>
    </row>
    <row r="27" spans="2:10">
      <c r="B27" s="101"/>
      <c r="C27" s="101"/>
      <c r="D27" s="101"/>
      <c r="E27" s="101"/>
      <c r="F27" s="101"/>
      <c r="G27" s="101"/>
      <c r="H27" s="101"/>
      <c r="I27" s="101"/>
      <c r="J27" s="101"/>
    </row>
    <row r="28" spans="2:10">
      <c r="B28" s="101"/>
      <c r="C28" s="101"/>
      <c r="D28" s="101"/>
      <c r="E28" s="101"/>
      <c r="F28" s="101"/>
      <c r="G28" s="101"/>
      <c r="H28" s="101"/>
      <c r="I28" s="101"/>
      <c r="J28" s="101"/>
    </row>
    <row r="29" spans="2:10">
      <c r="B29" s="101"/>
      <c r="C29" s="101"/>
      <c r="D29" s="101"/>
      <c r="E29" s="101"/>
      <c r="F29" s="101"/>
      <c r="G29" s="101"/>
      <c r="H29" s="101"/>
      <c r="I29" s="101"/>
      <c r="J29" s="101"/>
    </row>
    <row r="30" spans="2:10">
      <c r="B30" s="101"/>
      <c r="C30" s="101"/>
      <c r="D30" s="101"/>
      <c r="E30" s="101"/>
      <c r="F30" s="101"/>
      <c r="G30" s="101"/>
      <c r="H30" s="101"/>
      <c r="I30" s="101"/>
      <c r="J30" s="101"/>
    </row>
    <row r="31" spans="2:10">
      <c r="B31" s="101"/>
      <c r="C31" s="101"/>
      <c r="D31" s="101"/>
      <c r="E31" s="101"/>
      <c r="F31" s="101"/>
      <c r="G31" s="101"/>
      <c r="H31" s="101"/>
      <c r="I31" s="101"/>
      <c r="J31" s="101"/>
    </row>
    <row r="32" spans="2:10">
      <c r="B32" s="101"/>
      <c r="C32" s="101"/>
      <c r="D32" s="101"/>
      <c r="E32" s="101"/>
      <c r="F32" s="101"/>
      <c r="G32" s="101"/>
      <c r="H32" s="101"/>
      <c r="I32" s="101"/>
      <c r="J32" s="101"/>
    </row>
    <row r="33" spans="2:10">
      <c r="B33" s="101"/>
      <c r="C33" s="101"/>
      <c r="D33" s="101"/>
      <c r="E33" s="101"/>
      <c r="F33" s="101"/>
      <c r="G33" s="101"/>
      <c r="H33" s="101"/>
      <c r="I33" s="101"/>
      <c r="J33" s="101"/>
    </row>
    <row r="34" spans="2:10">
      <c r="B34" s="101"/>
      <c r="C34" s="101"/>
      <c r="D34" s="101"/>
      <c r="E34" s="101"/>
      <c r="F34" s="101"/>
      <c r="G34" s="101"/>
      <c r="H34" s="101"/>
      <c r="I34" s="101"/>
      <c r="J34" s="101"/>
    </row>
    <row r="35" spans="2:10">
      <c r="B35" s="101"/>
      <c r="C35" s="101"/>
      <c r="D35" s="101"/>
      <c r="E35" s="101"/>
      <c r="F35" s="101"/>
      <c r="G35" s="101"/>
      <c r="H35" s="101"/>
      <c r="I35" s="101"/>
      <c r="J35" s="101"/>
    </row>
    <row r="36" spans="2:10">
      <c r="B36" s="101"/>
      <c r="C36" s="101"/>
      <c r="D36" s="101"/>
      <c r="E36" s="101"/>
      <c r="F36" s="101"/>
      <c r="G36" s="101"/>
      <c r="H36" s="101"/>
      <c r="I36" s="101"/>
      <c r="J36" s="101"/>
    </row>
    <row r="37" spans="2:10">
      <c r="B37" s="101"/>
      <c r="C37" s="101"/>
      <c r="D37" s="101"/>
      <c r="E37" s="101"/>
      <c r="F37" s="101"/>
      <c r="G37" s="101"/>
      <c r="H37" s="101"/>
      <c r="I37" s="101"/>
      <c r="J37" s="101"/>
    </row>
    <row r="38" spans="2:10">
      <c r="B38" s="101"/>
      <c r="C38" s="101"/>
      <c r="D38" s="101"/>
      <c r="E38" s="101"/>
      <c r="F38" s="101"/>
      <c r="G38" s="101"/>
      <c r="H38" s="101"/>
      <c r="I38" s="101"/>
      <c r="J38" s="101"/>
    </row>
    <row r="39" spans="2:10">
      <c r="B39" s="101"/>
      <c r="C39" s="101"/>
      <c r="D39" s="101"/>
      <c r="E39" s="101"/>
      <c r="F39" s="101"/>
      <c r="G39" s="101"/>
      <c r="H39" s="101"/>
      <c r="I39" s="101"/>
      <c r="J39" s="101"/>
    </row>
    <row r="40" spans="2:10">
      <c r="B40" s="101"/>
      <c r="C40" s="101"/>
      <c r="D40" s="101"/>
      <c r="E40" s="101"/>
      <c r="F40" s="101"/>
      <c r="G40" s="101"/>
      <c r="H40" s="101"/>
      <c r="I40" s="101"/>
      <c r="J40" s="101"/>
    </row>
    <row r="41" spans="2:10">
      <c r="B41" s="101"/>
      <c r="C41" s="101"/>
      <c r="D41" s="101"/>
      <c r="E41" s="101"/>
      <c r="F41" s="101"/>
      <c r="G41" s="101"/>
      <c r="H41" s="101"/>
      <c r="I41" s="101"/>
      <c r="J41" s="101"/>
    </row>
    <row r="42" spans="2:10">
      <c r="B42" s="101"/>
      <c r="C42" s="101"/>
      <c r="D42" s="101"/>
      <c r="E42" s="101"/>
      <c r="F42" s="101"/>
      <c r="G42" s="101"/>
      <c r="H42" s="101"/>
      <c r="I42" s="101"/>
      <c r="J42" s="101"/>
    </row>
    <row r="43" spans="2:10">
      <c r="B43" s="101"/>
      <c r="C43" s="101"/>
      <c r="D43" s="101"/>
      <c r="E43" s="101"/>
      <c r="F43" s="101"/>
      <c r="G43" s="101"/>
      <c r="H43" s="101"/>
      <c r="I43" s="101"/>
      <c r="J43" s="101"/>
    </row>
    <row r="44" spans="2:10">
      <c r="B44" s="101"/>
      <c r="C44" s="101"/>
      <c r="D44" s="101"/>
      <c r="E44" s="101"/>
      <c r="F44" s="101"/>
      <c r="G44" s="101"/>
      <c r="H44" s="101"/>
      <c r="I44" s="101"/>
      <c r="J44" s="101"/>
    </row>
    <row r="45" spans="2:10">
      <c r="B45" s="101"/>
      <c r="C45" s="101"/>
      <c r="D45" s="101"/>
      <c r="E45" s="101"/>
      <c r="F45" s="101"/>
      <c r="G45" s="101"/>
      <c r="H45" s="101"/>
      <c r="I45" s="101"/>
      <c r="J45" s="101"/>
    </row>
    <row r="46" spans="2:10">
      <c r="B46" s="101"/>
      <c r="C46" s="101"/>
      <c r="D46" s="101"/>
      <c r="E46" s="101"/>
      <c r="F46" s="101"/>
      <c r="G46" s="101"/>
      <c r="H46" s="101"/>
      <c r="I46" s="101"/>
      <c r="J46" s="101"/>
    </row>
    <row r="47" spans="2:10">
      <c r="B47" s="101"/>
      <c r="C47" s="101"/>
      <c r="D47" s="101"/>
      <c r="E47" s="101"/>
      <c r="F47" s="101"/>
      <c r="G47" s="101"/>
      <c r="H47" s="101"/>
      <c r="I47" s="101"/>
      <c r="J47" s="101"/>
    </row>
    <row r="48" spans="2:10">
      <c r="B48" s="101"/>
      <c r="C48" s="101"/>
      <c r="D48" s="101"/>
      <c r="E48" s="101"/>
      <c r="F48" s="101"/>
      <c r="G48" s="101"/>
      <c r="H48" s="101"/>
      <c r="I48" s="101"/>
      <c r="J48" s="101"/>
    </row>
    <row r="49" spans="2:10">
      <c r="B49" s="101"/>
      <c r="C49" s="101"/>
      <c r="D49" s="101"/>
      <c r="E49" s="101"/>
      <c r="F49" s="101"/>
      <c r="G49" s="101"/>
      <c r="H49" s="101"/>
      <c r="I49" s="101"/>
      <c r="J49" s="101"/>
    </row>
    <row r="50" spans="2:10">
      <c r="B50" s="101"/>
      <c r="C50" s="101"/>
      <c r="D50" s="101"/>
      <c r="E50" s="101"/>
      <c r="F50" s="101"/>
      <c r="G50" s="101"/>
      <c r="H50" s="101"/>
      <c r="I50" s="101"/>
      <c r="J50" s="101"/>
    </row>
    <row r="51" spans="2:10">
      <c r="B51" s="101"/>
      <c r="C51" s="101"/>
      <c r="D51" s="101"/>
      <c r="E51" s="101"/>
      <c r="F51" s="101"/>
      <c r="G51" s="101"/>
      <c r="H51" s="101"/>
      <c r="I51" s="101"/>
      <c r="J51" s="101"/>
    </row>
    <row r="52" spans="2:10">
      <c r="B52" s="101"/>
      <c r="C52" s="101"/>
      <c r="D52" s="101"/>
      <c r="E52" s="101"/>
      <c r="F52" s="101"/>
      <c r="G52" s="101"/>
      <c r="H52" s="101"/>
      <c r="I52" s="101"/>
      <c r="J52" s="101"/>
    </row>
    <row r="53" spans="2:10">
      <c r="B53" s="101"/>
      <c r="C53" s="101"/>
      <c r="D53" s="101"/>
      <c r="E53" s="101"/>
      <c r="F53" s="101"/>
      <c r="G53" s="101"/>
      <c r="H53" s="101"/>
      <c r="I53" s="101"/>
      <c r="J53" s="101"/>
    </row>
    <row r="54" spans="2:10">
      <c r="B54" s="101"/>
      <c r="C54" s="101"/>
      <c r="D54" s="101"/>
      <c r="E54" s="101"/>
      <c r="F54" s="101"/>
      <c r="G54" s="101"/>
      <c r="H54" s="101"/>
      <c r="I54" s="101"/>
      <c r="J54" s="101"/>
    </row>
    <row r="55" spans="2:10">
      <c r="B55" s="101"/>
      <c r="C55" s="101"/>
      <c r="D55" s="101"/>
      <c r="E55" s="101"/>
      <c r="F55" s="101"/>
      <c r="G55" s="101"/>
      <c r="H55" s="101"/>
      <c r="I55" s="101"/>
      <c r="J55" s="101"/>
    </row>
    <row r="56" spans="2:10">
      <c r="B56" s="101"/>
      <c r="C56" s="101"/>
      <c r="D56" s="101"/>
      <c r="E56" s="101"/>
      <c r="F56" s="101"/>
      <c r="G56" s="101"/>
      <c r="H56" s="101"/>
      <c r="I56" s="101"/>
      <c r="J56" s="101"/>
    </row>
    <row r="57" spans="2:10">
      <c r="B57" s="101"/>
      <c r="C57" s="101"/>
      <c r="D57" s="101"/>
      <c r="E57" s="101"/>
      <c r="F57" s="101"/>
      <c r="G57" s="101"/>
      <c r="H57" s="101"/>
      <c r="I57" s="101"/>
      <c r="J57" s="101"/>
    </row>
    <row r="58" spans="2:10">
      <c r="B58" s="101"/>
      <c r="C58" s="101"/>
      <c r="D58" s="101"/>
      <c r="E58" s="101"/>
      <c r="F58" s="101"/>
      <c r="G58" s="101"/>
      <c r="H58" s="101"/>
      <c r="I58" s="101"/>
      <c r="J58" s="101"/>
    </row>
    <row r="59" spans="2:10">
      <c r="B59" s="101"/>
      <c r="C59" s="101"/>
      <c r="D59" s="101"/>
      <c r="E59" s="101"/>
      <c r="F59" s="101"/>
      <c r="G59" s="101"/>
      <c r="H59" s="101"/>
      <c r="I59" s="101"/>
      <c r="J59" s="101"/>
    </row>
    <row r="60" spans="2:10">
      <c r="B60" s="101"/>
      <c r="C60" s="101"/>
      <c r="D60" s="101"/>
      <c r="E60" s="101"/>
      <c r="F60" s="101"/>
      <c r="G60" s="101"/>
      <c r="H60" s="101"/>
      <c r="I60" s="101"/>
      <c r="J60" s="101"/>
    </row>
    <row r="61" spans="2:10">
      <c r="B61" s="101"/>
      <c r="C61" s="101"/>
      <c r="D61" s="101"/>
      <c r="E61" s="101"/>
      <c r="F61" s="101"/>
      <c r="G61" s="101"/>
      <c r="H61" s="101"/>
      <c r="I61" s="101"/>
      <c r="J61" s="101"/>
    </row>
    <row r="62" spans="2:10">
      <c r="B62" s="101"/>
      <c r="C62" s="101"/>
      <c r="D62" s="101"/>
      <c r="E62" s="101"/>
      <c r="F62" s="101"/>
      <c r="G62" s="101"/>
      <c r="H62" s="101"/>
      <c r="I62" s="101"/>
      <c r="J62" s="101"/>
    </row>
    <row r="63" spans="2:10">
      <c r="B63" s="101"/>
      <c r="C63" s="101"/>
      <c r="D63" s="101"/>
      <c r="E63" s="101"/>
      <c r="F63" s="101"/>
      <c r="G63" s="101"/>
      <c r="H63" s="101"/>
      <c r="I63" s="101"/>
      <c r="J63" s="101"/>
    </row>
    <row r="64" spans="2:10">
      <c r="B64" s="101"/>
      <c r="C64" s="101"/>
      <c r="D64" s="101"/>
      <c r="E64" s="101"/>
      <c r="F64" s="101"/>
      <c r="G64" s="101"/>
      <c r="H64" s="101"/>
      <c r="I64" s="101"/>
      <c r="J64" s="101"/>
    </row>
    <row r="65" spans="2:10">
      <c r="B65" s="101"/>
      <c r="C65" s="101"/>
      <c r="D65" s="101"/>
      <c r="E65" s="101"/>
      <c r="F65" s="101"/>
      <c r="G65" s="101"/>
      <c r="H65" s="101"/>
      <c r="I65" s="101"/>
      <c r="J65" s="101"/>
    </row>
    <row r="66" spans="2:10">
      <c r="B66" s="101"/>
      <c r="C66" s="101"/>
      <c r="D66" s="101"/>
      <c r="E66" s="101"/>
      <c r="F66" s="101"/>
      <c r="G66" s="101"/>
      <c r="H66" s="101"/>
      <c r="I66" s="101"/>
      <c r="J66" s="101"/>
    </row>
    <row r="67" spans="2:10">
      <c r="B67" s="101"/>
      <c r="C67" s="101"/>
      <c r="D67" s="101"/>
      <c r="E67" s="101"/>
      <c r="F67" s="101"/>
      <c r="G67" s="101"/>
      <c r="H67" s="101"/>
      <c r="I67" s="101"/>
      <c r="J67" s="101"/>
    </row>
    <row r="68" spans="2:10">
      <c r="B68" s="101"/>
      <c r="C68" s="101"/>
      <c r="D68" s="101"/>
      <c r="E68" s="101"/>
      <c r="F68" s="101"/>
      <c r="G68" s="101"/>
      <c r="H68" s="101"/>
      <c r="I68" s="101"/>
      <c r="J68" s="101"/>
    </row>
    <row r="69" spans="2:10">
      <c r="B69" s="101"/>
      <c r="C69" s="101"/>
      <c r="D69" s="101"/>
      <c r="E69" s="101"/>
      <c r="F69" s="101"/>
      <c r="G69" s="101"/>
      <c r="H69" s="101"/>
      <c r="I69" s="101"/>
      <c r="J69" s="101"/>
    </row>
    <row r="70" spans="2:10">
      <c r="B70" s="101"/>
      <c r="C70" s="101"/>
      <c r="D70" s="101"/>
      <c r="E70" s="101"/>
      <c r="F70" s="101"/>
      <c r="G70" s="101"/>
      <c r="H70" s="101"/>
      <c r="I70" s="101"/>
      <c r="J70" s="101"/>
    </row>
    <row r="71" spans="2:10">
      <c r="B71" s="101"/>
      <c r="C71" s="101"/>
      <c r="D71" s="101"/>
      <c r="E71" s="101"/>
      <c r="F71" s="101"/>
      <c r="G71" s="101"/>
      <c r="H71" s="101"/>
      <c r="I71" s="101"/>
      <c r="J71" s="101"/>
    </row>
    <row r="72" spans="2:10">
      <c r="B72" s="101"/>
      <c r="C72" s="101"/>
      <c r="D72" s="101"/>
      <c r="E72" s="101"/>
      <c r="F72" s="101"/>
      <c r="G72" s="101"/>
      <c r="H72" s="101"/>
      <c r="I72" s="101"/>
      <c r="J72" s="101"/>
    </row>
    <row r="73" spans="2:10">
      <c r="B73" s="101"/>
      <c r="C73" s="101"/>
      <c r="D73" s="101"/>
      <c r="E73" s="101"/>
      <c r="F73" s="101"/>
      <c r="G73" s="101"/>
      <c r="H73" s="101"/>
      <c r="I73" s="101"/>
      <c r="J73" s="101"/>
    </row>
    <row r="74" spans="2:10">
      <c r="B74" s="101"/>
      <c r="C74" s="101"/>
      <c r="D74" s="101"/>
      <c r="E74" s="101"/>
      <c r="F74" s="101"/>
      <c r="G74" s="101"/>
      <c r="H74" s="101"/>
      <c r="I74" s="101"/>
      <c r="J74" s="101"/>
    </row>
    <row r="75" spans="2:10">
      <c r="B75" s="101"/>
      <c r="C75" s="101"/>
      <c r="D75" s="101"/>
      <c r="E75" s="101"/>
      <c r="F75" s="101"/>
      <c r="G75" s="101"/>
      <c r="H75" s="101"/>
      <c r="I75" s="101"/>
      <c r="J75" s="101"/>
    </row>
    <row r="76" spans="2:10">
      <c r="B76" s="101"/>
      <c r="C76" s="101"/>
      <c r="D76" s="101"/>
      <c r="E76" s="101"/>
      <c r="F76" s="101"/>
      <c r="G76" s="101"/>
      <c r="H76" s="101"/>
      <c r="I76" s="101"/>
      <c r="J76" s="101"/>
    </row>
    <row r="77" spans="2:10">
      <c r="B77" s="101"/>
      <c r="C77" s="101"/>
      <c r="D77" s="101"/>
      <c r="E77" s="101"/>
      <c r="F77" s="101"/>
      <c r="G77" s="101"/>
      <c r="H77" s="101"/>
      <c r="I77" s="101"/>
      <c r="J77" s="101"/>
    </row>
    <row r="78" spans="2:10">
      <c r="B78" s="101"/>
      <c r="C78" s="101"/>
      <c r="D78" s="101"/>
      <c r="E78" s="101"/>
      <c r="F78" s="101"/>
      <c r="G78" s="101"/>
      <c r="H78" s="101"/>
      <c r="I78" s="101"/>
      <c r="J78" s="101"/>
    </row>
    <row r="79" spans="2:10">
      <c r="B79" s="101"/>
      <c r="C79" s="101"/>
      <c r="D79" s="101"/>
      <c r="E79" s="101"/>
      <c r="F79" s="101"/>
      <c r="G79" s="101"/>
      <c r="H79" s="101"/>
      <c r="I79" s="101"/>
      <c r="J79" s="101"/>
    </row>
    <row r="80" spans="2:10">
      <c r="B80" s="101"/>
      <c r="C80" s="101"/>
      <c r="D80" s="101"/>
      <c r="E80" s="101"/>
      <c r="F80" s="101"/>
      <c r="G80" s="101"/>
      <c r="H80" s="101"/>
      <c r="I80" s="101"/>
      <c r="J80" s="101"/>
    </row>
    <row r="81" spans="2:10">
      <c r="B81" s="101"/>
      <c r="C81" s="101"/>
      <c r="D81" s="101"/>
      <c r="E81" s="101"/>
      <c r="F81" s="101"/>
      <c r="G81" s="101"/>
      <c r="H81" s="101"/>
      <c r="I81" s="101"/>
      <c r="J81" s="101"/>
    </row>
    <row r="82" spans="2:10">
      <c r="B82" s="101"/>
      <c r="C82" s="101"/>
      <c r="D82" s="101"/>
      <c r="E82" s="101"/>
      <c r="F82" s="101"/>
      <c r="G82" s="101"/>
      <c r="H82" s="101"/>
      <c r="I82" s="101"/>
      <c r="J82" s="101"/>
    </row>
    <row r="83" spans="2:10">
      <c r="B83" s="101"/>
      <c r="C83" s="101"/>
      <c r="D83" s="101"/>
      <c r="E83" s="101"/>
      <c r="F83" s="101"/>
      <c r="G83" s="101"/>
      <c r="H83" s="101"/>
      <c r="I83" s="101"/>
      <c r="J83" s="101"/>
    </row>
    <row r="84" spans="2:10">
      <c r="B84" s="101"/>
      <c r="C84" s="101"/>
      <c r="D84" s="101"/>
      <c r="E84" s="101"/>
      <c r="F84" s="101"/>
      <c r="G84" s="101"/>
      <c r="H84" s="101"/>
      <c r="I84" s="101"/>
      <c r="J84" s="101"/>
    </row>
    <row r="85" spans="2:10">
      <c r="B85" s="101"/>
      <c r="C85" s="101"/>
      <c r="D85" s="101"/>
      <c r="E85" s="101"/>
      <c r="F85" s="101"/>
      <c r="G85" s="101"/>
      <c r="H85" s="101"/>
      <c r="I85" s="101"/>
      <c r="J85" s="101"/>
    </row>
    <row r="86" spans="2:10">
      <c r="B86" s="101"/>
      <c r="C86" s="101"/>
      <c r="D86" s="101"/>
      <c r="E86" s="101"/>
      <c r="F86" s="101"/>
      <c r="G86" s="101"/>
      <c r="H86" s="101"/>
      <c r="I86" s="101"/>
      <c r="J86" s="101"/>
    </row>
    <row r="87" spans="2:10">
      <c r="B87" s="101"/>
      <c r="C87" s="101"/>
      <c r="D87" s="101"/>
      <c r="E87" s="101"/>
      <c r="F87" s="101"/>
      <c r="G87" s="101"/>
      <c r="H87" s="101"/>
      <c r="I87" s="101"/>
      <c r="J87" s="101"/>
    </row>
    <row r="88" spans="2:10">
      <c r="B88" s="101"/>
      <c r="C88" s="101"/>
      <c r="D88" s="101"/>
      <c r="E88" s="101"/>
      <c r="F88" s="101"/>
      <c r="G88" s="101"/>
      <c r="H88" s="101"/>
      <c r="I88" s="101"/>
      <c r="J88" s="101"/>
    </row>
    <row r="89" spans="2:10">
      <c r="B89" s="101"/>
      <c r="C89" s="101"/>
      <c r="D89" s="101"/>
      <c r="E89" s="101"/>
      <c r="F89" s="101"/>
      <c r="G89" s="101"/>
      <c r="H89" s="101"/>
      <c r="I89" s="101"/>
      <c r="J89" s="101"/>
    </row>
    <row r="90" spans="2:10">
      <c r="B90" s="101"/>
      <c r="C90" s="101"/>
      <c r="D90" s="101"/>
      <c r="E90" s="101"/>
      <c r="F90" s="101"/>
      <c r="G90" s="101"/>
      <c r="H90" s="101"/>
      <c r="I90" s="101"/>
      <c r="J90" s="101"/>
    </row>
    <row r="91" spans="2:10">
      <c r="B91" s="101"/>
      <c r="C91" s="101"/>
      <c r="D91" s="101"/>
      <c r="E91" s="101"/>
      <c r="F91" s="101"/>
      <c r="G91" s="101"/>
      <c r="H91" s="101"/>
      <c r="I91" s="101"/>
      <c r="J91" s="101"/>
    </row>
    <row r="92" spans="2:10">
      <c r="B92" s="101"/>
      <c r="C92" s="101"/>
      <c r="D92" s="101"/>
      <c r="E92" s="101"/>
      <c r="F92" s="101"/>
      <c r="G92" s="101"/>
      <c r="H92" s="101"/>
      <c r="I92" s="101"/>
      <c r="J92" s="101"/>
    </row>
    <row r="93" spans="2:10">
      <c r="B93" s="101"/>
      <c r="C93" s="101"/>
      <c r="D93" s="101"/>
      <c r="E93" s="101"/>
      <c r="F93" s="101"/>
      <c r="G93" s="101"/>
      <c r="H93" s="101"/>
      <c r="I93" s="101"/>
      <c r="J93" s="101"/>
    </row>
    <row r="94" spans="2:10">
      <c r="B94" s="101"/>
      <c r="C94" s="101"/>
      <c r="D94" s="101"/>
      <c r="E94" s="101"/>
      <c r="F94" s="101"/>
      <c r="G94" s="101"/>
      <c r="H94" s="101"/>
      <c r="I94" s="101"/>
      <c r="J94" s="101"/>
    </row>
    <row r="95" spans="2:10">
      <c r="B95" s="101"/>
      <c r="C95" s="101"/>
      <c r="D95" s="101"/>
      <c r="E95" s="101"/>
      <c r="F95" s="101"/>
      <c r="G95" s="101"/>
      <c r="H95" s="101"/>
      <c r="I95" s="101"/>
      <c r="J95" s="101"/>
    </row>
    <row r="96" spans="2:10">
      <c r="B96" s="101"/>
      <c r="C96" s="101"/>
      <c r="D96" s="101"/>
      <c r="E96" s="101"/>
      <c r="F96" s="101"/>
      <c r="G96" s="101"/>
      <c r="H96" s="101"/>
      <c r="I96" s="101"/>
      <c r="J96" s="101"/>
    </row>
    <row r="97" spans="2:10">
      <c r="B97" s="101"/>
      <c r="C97" s="101"/>
      <c r="D97" s="101"/>
      <c r="E97" s="101"/>
      <c r="F97" s="101"/>
      <c r="G97" s="101"/>
      <c r="H97" s="101"/>
      <c r="I97" s="101"/>
      <c r="J97" s="101"/>
    </row>
    <row r="98" spans="2:10">
      <c r="B98" s="101"/>
      <c r="C98" s="101"/>
      <c r="D98" s="101"/>
      <c r="E98" s="101"/>
      <c r="F98" s="101"/>
      <c r="G98" s="101"/>
      <c r="H98" s="101"/>
      <c r="I98" s="101"/>
      <c r="J98" s="101"/>
    </row>
    <row r="99" spans="2:10">
      <c r="B99" s="101"/>
      <c r="C99" s="101"/>
      <c r="D99" s="101"/>
      <c r="E99" s="101"/>
      <c r="F99" s="101"/>
      <c r="G99" s="101"/>
      <c r="H99" s="101"/>
      <c r="I99" s="101"/>
      <c r="J99" s="101"/>
    </row>
    <row r="100" spans="2:10">
      <c r="B100" s="101"/>
      <c r="C100" s="101"/>
      <c r="D100" s="101"/>
      <c r="E100" s="101"/>
      <c r="F100" s="101"/>
      <c r="G100" s="101"/>
      <c r="H100" s="101"/>
      <c r="I100" s="101"/>
      <c r="J100" s="101"/>
    </row>
    <row r="101" spans="2:10">
      <c r="B101" s="101"/>
      <c r="C101" s="101"/>
      <c r="D101" s="101"/>
      <c r="E101" s="101"/>
      <c r="F101" s="101"/>
      <c r="G101" s="101"/>
      <c r="H101" s="101"/>
      <c r="I101" s="101"/>
      <c r="J101" s="101"/>
    </row>
    <row r="102" spans="2:10">
      <c r="B102" s="101"/>
      <c r="C102" s="101"/>
      <c r="D102" s="101"/>
      <c r="E102" s="101"/>
      <c r="F102" s="101"/>
      <c r="G102" s="101"/>
      <c r="H102" s="101"/>
      <c r="I102" s="101"/>
      <c r="J102" s="101"/>
    </row>
    <row r="103" spans="2:10">
      <c r="B103" s="101"/>
      <c r="C103" s="101"/>
      <c r="D103" s="101"/>
      <c r="E103" s="101"/>
      <c r="F103" s="101"/>
      <c r="G103" s="101"/>
      <c r="H103" s="101"/>
      <c r="I103" s="101"/>
      <c r="J103" s="101"/>
    </row>
    <row r="104" spans="2:10">
      <c r="B104" s="101"/>
      <c r="C104" s="101"/>
      <c r="D104" s="101"/>
      <c r="E104" s="101"/>
      <c r="F104" s="101"/>
      <c r="G104" s="101"/>
      <c r="H104" s="101"/>
      <c r="I104" s="101"/>
      <c r="J104" s="101"/>
    </row>
    <row r="105" spans="2:10">
      <c r="B105" s="101"/>
      <c r="C105" s="101"/>
      <c r="D105" s="101"/>
      <c r="E105" s="101"/>
      <c r="F105" s="101"/>
      <c r="G105" s="101"/>
      <c r="H105" s="101"/>
      <c r="I105" s="101"/>
      <c r="J105" s="101"/>
    </row>
    <row r="106" spans="2:10">
      <c r="B106" s="101"/>
      <c r="C106" s="101"/>
      <c r="D106" s="101"/>
      <c r="E106" s="101"/>
      <c r="F106" s="101"/>
      <c r="G106" s="101"/>
      <c r="H106" s="101"/>
      <c r="I106" s="101"/>
      <c r="J106" s="101"/>
    </row>
    <row r="107" spans="2:10">
      <c r="B107" s="101"/>
      <c r="C107" s="101"/>
      <c r="D107" s="101"/>
      <c r="E107" s="101"/>
      <c r="F107" s="101"/>
      <c r="G107" s="101"/>
      <c r="H107" s="101"/>
      <c r="I107" s="101"/>
      <c r="J107" s="101"/>
    </row>
    <row r="108" spans="2:10">
      <c r="B108" s="101"/>
      <c r="C108" s="101"/>
      <c r="D108" s="101"/>
      <c r="E108" s="101"/>
      <c r="F108" s="101"/>
      <c r="G108" s="101"/>
      <c r="H108" s="101"/>
      <c r="I108" s="101"/>
      <c r="J108" s="101"/>
    </row>
    <row r="109" spans="2:10">
      <c r="B109" s="101"/>
      <c r="C109" s="101"/>
      <c r="D109" s="101"/>
      <c r="E109" s="101"/>
      <c r="F109" s="101"/>
      <c r="G109" s="101"/>
      <c r="H109" s="101"/>
      <c r="I109" s="101"/>
      <c r="J109" s="101"/>
    </row>
    <row r="110" spans="2:10">
      <c r="F110" s="3"/>
      <c r="G110" s="3"/>
      <c r="H110" s="3"/>
      <c r="I110" s="3"/>
    </row>
    <row r="111" spans="2:10">
      <c r="F111" s="3"/>
      <c r="G111" s="3"/>
      <c r="H111" s="3"/>
      <c r="I111" s="3"/>
    </row>
    <row r="112" spans="2:10">
      <c r="F112" s="3"/>
      <c r="G112" s="3"/>
      <c r="H112" s="3"/>
      <c r="I112" s="3"/>
    </row>
    <row r="113" spans="6:9">
      <c r="F113" s="3"/>
      <c r="G113" s="3"/>
      <c r="H113" s="3"/>
      <c r="I113" s="3"/>
    </row>
    <row r="114" spans="6:9">
      <c r="F114" s="3"/>
      <c r="G114" s="3"/>
      <c r="H114" s="3"/>
      <c r="I114" s="3"/>
    </row>
    <row r="115" spans="6:9">
      <c r="F115" s="3"/>
      <c r="G115" s="3"/>
      <c r="H115" s="3"/>
      <c r="I115" s="3"/>
    </row>
    <row r="116" spans="6:9">
      <c r="F116" s="3"/>
      <c r="G116" s="3"/>
      <c r="H116" s="3"/>
      <c r="I116" s="3"/>
    </row>
    <row r="117" spans="6:9">
      <c r="F117" s="3"/>
      <c r="G117" s="3"/>
      <c r="H117" s="3"/>
      <c r="I117" s="3"/>
    </row>
    <row r="118" spans="6:9">
      <c r="F118" s="3"/>
      <c r="G118" s="3"/>
      <c r="H118" s="3"/>
      <c r="I118" s="3"/>
    </row>
    <row r="119" spans="6:9">
      <c r="F119" s="3"/>
      <c r="G119" s="3"/>
      <c r="H119" s="3"/>
      <c r="I119" s="3"/>
    </row>
    <row r="120" spans="6:9">
      <c r="F120" s="3"/>
      <c r="G120" s="3"/>
      <c r="H120" s="3"/>
      <c r="I120" s="3"/>
    </row>
    <row r="121" spans="6:9">
      <c r="F121" s="3"/>
      <c r="G121" s="3"/>
      <c r="H121" s="3"/>
      <c r="I121" s="3"/>
    </row>
    <row r="122" spans="6:9">
      <c r="F122" s="3"/>
      <c r="G122" s="3"/>
      <c r="H122" s="3"/>
      <c r="I122" s="3"/>
    </row>
    <row r="123" spans="6:9">
      <c r="F123" s="3"/>
      <c r="G123" s="3"/>
      <c r="H123" s="3"/>
      <c r="I123" s="3"/>
    </row>
    <row r="124" spans="6:9">
      <c r="F124" s="3"/>
      <c r="G124" s="3"/>
      <c r="H124" s="3"/>
      <c r="I124" s="3"/>
    </row>
    <row r="125" spans="6:9">
      <c r="F125" s="3"/>
      <c r="G125" s="3"/>
      <c r="H125" s="3"/>
      <c r="I125" s="3"/>
    </row>
    <row r="126" spans="6:9">
      <c r="F126" s="3"/>
      <c r="G126" s="3"/>
      <c r="H126" s="3"/>
      <c r="I126" s="3"/>
    </row>
    <row r="127" spans="6:9">
      <c r="F127" s="3"/>
      <c r="G127" s="3"/>
      <c r="H127" s="3"/>
      <c r="I127" s="3"/>
    </row>
    <row r="128" spans="6:9">
      <c r="F128" s="3"/>
      <c r="G128" s="3"/>
      <c r="H128" s="3"/>
      <c r="I128" s="3"/>
    </row>
    <row r="129" spans="6:9">
      <c r="F129" s="3"/>
      <c r="G129" s="3"/>
      <c r="H129" s="3"/>
      <c r="I129" s="3"/>
    </row>
    <row r="130" spans="6:9">
      <c r="F130" s="3"/>
      <c r="G130" s="3"/>
      <c r="H130" s="3"/>
      <c r="I130" s="3"/>
    </row>
    <row r="131" spans="6:9">
      <c r="F131" s="3"/>
      <c r="G131" s="3"/>
      <c r="H131" s="3"/>
      <c r="I131" s="3"/>
    </row>
    <row r="132" spans="6:9">
      <c r="F132" s="3"/>
      <c r="G132" s="3"/>
      <c r="H132" s="3"/>
      <c r="I132" s="3"/>
    </row>
    <row r="133" spans="6:9">
      <c r="F133" s="3"/>
      <c r="G133" s="3"/>
      <c r="H133" s="3"/>
      <c r="I133" s="3"/>
    </row>
    <row r="134" spans="6:9">
      <c r="F134" s="3"/>
      <c r="G134" s="3"/>
      <c r="H134" s="3"/>
      <c r="I134" s="3"/>
    </row>
    <row r="135" spans="6:9">
      <c r="F135" s="3"/>
      <c r="G135" s="3"/>
      <c r="H135" s="3"/>
      <c r="I135" s="3"/>
    </row>
    <row r="136" spans="6:9">
      <c r="F136" s="3"/>
      <c r="G136" s="3"/>
      <c r="H136" s="3"/>
      <c r="I136" s="3"/>
    </row>
    <row r="137" spans="6:9">
      <c r="F137" s="3"/>
      <c r="G137" s="3"/>
      <c r="H137" s="3"/>
      <c r="I137" s="3"/>
    </row>
    <row r="138" spans="6:9">
      <c r="F138" s="3"/>
      <c r="G138" s="3"/>
      <c r="H138" s="3"/>
      <c r="I138" s="3"/>
    </row>
    <row r="139" spans="6:9">
      <c r="F139" s="3"/>
      <c r="G139" s="3"/>
      <c r="H139" s="3"/>
      <c r="I139" s="3"/>
    </row>
    <row r="140" spans="6:9">
      <c r="F140" s="3"/>
      <c r="G140" s="3"/>
      <c r="H140" s="3"/>
      <c r="I140" s="3"/>
    </row>
    <row r="141" spans="6:9">
      <c r="F141" s="3"/>
      <c r="G141" s="3"/>
      <c r="H141" s="3"/>
      <c r="I141" s="3"/>
    </row>
    <row r="142" spans="6:9">
      <c r="F142" s="3"/>
      <c r="G142" s="3"/>
      <c r="H142" s="3"/>
      <c r="I142" s="3"/>
    </row>
    <row r="143" spans="6:9">
      <c r="F143" s="3"/>
      <c r="G143" s="3"/>
      <c r="H143" s="3"/>
      <c r="I143" s="3"/>
    </row>
    <row r="144" spans="6:9">
      <c r="F144" s="3"/>
      <c r="G144" s="3"/>
      <c r="H144" s="3"/>
      <c r="I144" s="3"/>
    </row>
    <row r="145" spans="6:9">
      <c r="F145" s="3"/>
      <c r="G145" s="3"/>
      <c r="H145" s="3"/>
      <c r="I145" s="3"/>
    </row>
    <row r="146" spans="6:9">
      <c r="F146" s="3"/>
      <c r="G146" s="3"/>
      <c r="H146" s="3"/>
      <c r="I146" s="3"/>
    </row>
    <row r="147" spans="6:9">
      <c r="F147" s="3"/>
      <c r="G147" s="3"/>
      <c r="H147" s="3"/>
      <c r="I147" s="3"/>
    </row>
    <row r="148" spans="6:9">
      <c r="F148" s="3"/>
      <c r="G148" s="3"/>
      <c r="H148" s="3"/>
      <c r="I148" s="3"/>
    </row>
    <row r="149" spans="6:9">
      <c r="F149" s="3"/>
      <c r="G149" s="3"/>
      <c r="H149" s="3"/>
      <c r="I149" s="3"/>
    </row>
    <row r="150" spans="6:9">
      <c r="F150" s="3"/>
      <c r="G150" s="3"/>
      <c r="H150" s="3"/>
      <c r="I150" s="3"/>
    </row>
    <row r="151" spans="6:9">
      <c r="F151" s="3"/>
      <c r="G151" s="3"/>
      <c r="H151" s="3"/>
      <c r="I151" s="3"/>
    </row>
    <row r="152" spans="6:9">
      <c r="F152" s="3"/>
      <c r="G152" s="3"/>
      <c r="H152" s="3"/>
      <c r="I152" s="3"/>
    </row>
    <row r="153" spans="6:9">
      <c r="F153" s="3"/>
      <c r="G153" s="3"/>
      <c r="H153" s="3"/>
      <c r="I153" s="3"/>
    </row>
    <row r="154" spans="6:9">
      <c r="F154" s="3"/>
      <c r="G154" s="3"/>
      <c r="H154" s="3"/>
      <c r="I154" s="3"/>
    </row>
    <row r="155" spans="6:9">
      <c r="F155" s="3"/>
      <c r="G155" s="3"/>
      <c r="H155" s="3"/>
      <c r="I155" s="3"/>
    </row>
    <row r="156" spans="6:9">
      <c r="F156" s="3"/>
      <c r="G156" s="3"/>
      <c r="H156" s="3"/>
      <c r="I156" s="3"/>
    </row>
    <row r="157" spans="6:9">
      <c r="F157" s="3"/>
      <c r="G157" s="3"/>
      <c r="H157" s="3"/>
      <c r="I157" s="3"/>
    </row>
    <row r="158" spans="6:9">
      <c r="F158" s="3"/>
      <c r="G158" s="3"/>
      <c r="H158" s="3"/>
      <c r="I158" s="3"/>
    </row>
    <row r="159" spans="6:9">
      <c r="F159" s="3"/>
      <c r="G159" s="3"/>
      <c r="H159" s="3"/>
      <c r="I159" s="3"/>
    </row>
    <row r="160" spans="6:9">
      <c r="F160" s="3"/>
      <c r="G160" s="3"/>
      <c r="H160" s="3"/>
      <c r="I160" s="3"/>
    </row>
    <row r="161" spans="6:9">
      <c r="F161" s="3"/>
      <c r="G161" s="3"/>
      <c r="H161" s="3"/>
      <c r="I161" s="3"/>
    </row>
    <row r="162" spans="6:9">
      <c r="F162" s="3"/>
      <c r="G162" s="3"/>
      <c r="H162" s="3"/>
      <c r="I162" s="3"/>
    </row>
    <row r="163" spans="6:9">
      <c r="F163" s="3"/>
      <c r="G163" s="3"/>
      <c r="H163" s="3"/>
      <c r="I163" s="3"/>
    </row>
    <row r="164" spans="6:9">
      <c r="F164" s="3"/>
      <c r="G164" s="3"/>
      <c r="H164" s="3"/>
      <c r="I164" s="3"/>
    </row>
    <row r="165" spans="6:9">
      <c r="F165" s="3"/>
      <c r="G165" s="3"/>
      <c r="H165" s="3"/>
      <c r="I165" s="3"/>
    </row>
    <row r="166" spans="6:9">
      <c r="F166" s="3"/>
      <c r="G166" s="3"/>
      <c r="H166" s="3"/>
      <c r="I166" s="3"/>
    </row>
    <row r="167" spans="6:9">
      <c r="F167" s="3"/>
      <c r="G167" s="3"/>
      <c r="H167" s="3"/>
      <c r="I167" s="3"/>
    </row>
    <row r="168" spans="6:9">
      <c r="F168" s="3"/>
      <c r="G168" s="3"/>
      <c r="H168" s="3"/>
      <c r="I168" s="3"/>
    </row>
    <row r="169" spans="6:9">
      <c r="F169" s="3"/>
      <c r="G169" s="3"/>
      <c r="H169" s="3"/>
      <c r="I169" s="3"/>
    </row>
    <row r="170" spans="6:9">
      <c r="F170" s="3"/>
      <c r="G170" s="3"/>
      <c r="H170" s="3"/>
      <c r="I170" s="3"/>
    </row>
    <row r="171" spans="6:9">
      <c r="F171" s="3"/>
      <c r="G171" s="3"/>
      <c r="H171" s="3"/>
      <c r="I171" s="3"/>
    </row>
    <row r="172" spans="6:9">
      <c r="F172" s="3"/>
      <c r="G172" s="3"/>
      <c r="H172" s="3"/>
      <c r="I172" s="3"/>
    </row>
    <row r="173" spans="6:9">
      <c r="F173" s="3"/>
      <c r="G173" s="3"/>
      <c r="H173" s="3"/>
      <c r="I173" s="3"/>
    </row>
    <row r="174" spans="6:9">
      <c r="F174" s="3"/>
      <c r="G174" s="3"/>
      <c r="H174" s="3"/>
      <c r="I174" s="3"/>
    </row>
    <row r="175" spans="6:9">
      <c r="F175" s="3"/>
      <c r="G175" s="3"/>
      <c r="H175" s="3"/>
      <c r="I175" s="3"/>
    </row>
    <row r="176" spans="6:9">
      <c r="F176" s="3"/>
      <c r="G176" s="3"/>
      <c r="H176" s="3"/>
      <c r="I176" s="3"/>
    </row>
    <row r="177" spans="6:9">
      <c r="F177" s="3"/>
      <c r="G177" s="3"/>
      <c r="H177" s="3"/>
      <c r="I177" s="3"/>
    </row>
    <row r="178" spans="6:9">
      <c r="F178" s="3"/>
      <c r="G178" s="3"/>
      <c r="H178" s="3"/>
      <c r="I178" s="3"/>
    </row>
    <row r="179" spans="6:9">
      <c r="F179" s="3"/>
      <c r="G179" s="3"/>
      <c r="H179" s="3"/>
      <c r="I179" s="3"/>
    </row>
    <row r="180" spans="6:9">
      <c r="F180" s="3"/>
      <c r="G180" s="3"/>
      <c r="H180" s="3"/>
      <c r="I180" s="3"/>
    </row>
    <row r="181" spans="6:9">
      <c r="F181" s="3"/>
      <c r="G181" s="3"/>
      <c r="H181" s="3"/>
      <c r="I181" s="3"/>
    </row>
    <row r="182" spans="6:9">
      <c r="F182" s="3"/>
      <c r="G182" s="3"/>
      <c r="H182" s="3"/>
      <c r="I182" s="3"/>
    </row>
    <row r="183" spans="6:9">
      <c r="F183" s="3"/>
      <c r="G183" s="3"/>
      <c r="H183" s="3"/>
      <c r="I183" s="3"/>
    </row>
    <row r="184" spans="6:9">
      <c r="F184" s="3"/>
      <c r="G184" s="3"/>
      <c r="H184" s="3"/>
      <c r="I184" s="3"/>
    </row>
    <row r="185" spans="6:9">
      <c r="F185" s="3"/>
      <c r="G185" s="3"/>
      <c r="H185" s="3"/>
      <c r="I185" s="3"/>
    </row>
    <row r="186" spans="6:9">
      <c r="F186" s="3"/>
      <c r="G186" s="3"/>
      <c r="H186" s="3"/>
      <c r="I186" s="3"/>
    </row>
    <row r="187" spans="6:9">
      <c r="F187" s="3"/>
      <c r="G187" s="3"/>
      <c r="H187" s="3"/>
      <c r="I187" s="3"/>
    </row>
    <row r="188" spans="6:9">
      <c r="F188" s="3"/>
      <c r="G188" s="3"/>
      <c r="H188" s="3"/>
      <c r="I188" s="3"/>
    </row>
    <row r="189" spans="6:9">
      <c r="F189" s="3"/>
      <c r="G189" s="3"/>
      <c r="H189" s="3"/>
      <c r="I189" s="3"/>
    </row>
    <row r="190" spans="6:9">
      <c r="F190" s="3"/>
      <c r="G190" s="3"/>
      <c r="H190" s="3"/>
      <c r="I190" s="3"/>
    </row>
    <row r="191" spans="6:9">
      <c r="F191" s="3"/>
      <c r="G191" s="3"/>
      <c r="H191" s="3"/>
      <c r="I191" s="3"/>
    </row>
    <row r="192" spans="6:9">
      <c r="F192" s="3"/>
      <c r="G192" s="3"/>
      <c r="H192" s="3"/>
      <c r="I192" s="3"/>
    </row>
    <row r="193" spans="6:9">
      <c r="F193" s="3"/>
      <c r="G193" s="3"/>
      <c r="H193" s="3"/>
      <c r="I193" s="3"/>
    </row>
    <row r="194" spans="6:9">
      <c r="F194" s="3"/>
      <c r="G194" s="3"/>
      <c r="H194" s="3"/>
      <c r="I194" s="3"/>
    </row>
    <row r="195" spans="6:9">
      <c r="F195" s="3"/>
      <c r="G195" s="3"/>
      <c r="H195" s="3"/>
      <c r="I195" s="3"/>
    </row>
    <row r="196" spans="6:9">
      <c r="F196" s="3"/>
      <c r="G196" s="3"/>
      <c r="H196" s="3"/>
      <c r="I196" s="3"/>
    </row>
    <row r="197" spans="6:9">
      <c r="F197" s="3"/>
      <c r="G197" s="3"/>
      <c r="H197" s="3"/>
      <c r="I197" s="3"/>
    </row>
    <row r="198" spans="6:9">
      <c r="F198" s="3"/>
      <c r="G198" s="3"/>
      <c r="H198" s="3"/>
      <c r="I198" s="3"/>
    </row>
    <row r="199" spans="6:9">
      <c r="F199" s="3"/>
      <c r="G199" s="3"/>
      <c r="H199" s="3"/>
      <c r="I199" s="3"/>
    </row>
    <row r="200" spans="6:9">
      <c r="F200" s="3"/>
      <c r="G200" s="3"/>
      <c r="H200" s="3"/>
      <c r="I200" s="3"/>
    </row>
    <row r="201" spans="6:9">
      <c r="F201" s="3"/>
      <c r="G201" s="3"/>
      <c r="H201" s="3"/>
      <c r="I201" s="3"/>
    </row>
    <row r="202" spans="6:9">
      <c r="F202" s="3"/>
      <c r="G202" s="3"/>
      <c r="H202" s="3"/>
      <c r="I202" s="3"/>
    </row>
    <row r="203" spans="6:9">
      <c r="F203" s="3"/>
      <c r="G203" s="3"/>
      <c r="H203" s="3"/>
      <c r="I203" s="3"/>
    </row>
    <row r="204" spans="6:9">
      <c r="F204" s="3"/>
      <c r="G204" s="3"/>
      <c r="H204" s="3"/>
      <c r="I204" s="3"/>
    </row>
    <row r="205" spans="6:9">
      <c r="F205" s="3"/>
      <c r="G205" s="3"/>
      <c r="H205" s="3"/>
      <c r="I205" s="3"/>
    </row>
    <row r="206" spans="6:9">
      <c r="F206" s="3"/>
      <c r="G206" s="3"/>
      <c r="H206" s="3"/>
      <c r="I206" s="3"/>
    </row>
    <row r="207" spans="6:9">
      <c r="F207" s="3"/>
      <c r="G207" s="3"/>
      <c r="H207" s="3"/>
      <c r="I207" s="3"/>
    </row>
    <row r="208" spans="6:9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27 K30:XFD1048576 K28:AF29 AH28:XFD29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B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4.5703125" style="1" bestFit="1" customWidth="1"/>
    <col min="5" max="5" width="9" style="1" bestFit="1" customWidth="1"/>
    <col min="6" max="6" width="6.28515625" style="1" bestFit="1" customWidth="1"/>
    <col min="7" max="7" width="5.28515625" style="1" bestFit="1" customWidth="1"/>
    <col min="8" max="8" width="8.140625" style="1" bestFit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7" t="s">
        <v>188</v>
      </c>
      <c r="C1" s="78" t="s" vm="1">
        <v>265</v>
      </c>
    </row>
    <row r="2" spans="2:60">
      <c r="B2" s="57" t="s">
        <v>187</v>
      </c>
      <c r="C2" s="78" t="s">
        <v>266</v>
      </c>
    </row>
    <row r="3" spans="2:60">
      <c r="B3" s="57" t="s">
        <v>189</v>
      </c>
      <c r="C3" s="78" t="s">
        <v>267</v>
      </c>
    </row>
    <row r="4" spans="2:60">
      <c r="B4" s="57" t="s">
        <v>190</v>
      </c>
      <c r="C4" s="78">
        <v>2145</v>
      </c>
    </row>
    <row r="6" spans="2:60" ht="26.25" customHeight="1">
      <c r="B6" s="157" t="s">
        <v>223</v>
      </c>
      <c r="C6" s="158"/>
      <c r="D6" s="158"/>
      <c r="E6" s="158"/>
      <c r="F6" s="158"/>
      <c r="G6" s="158"/>
      <c r="H6" s="158"/>
      <c r="I6" s="158"/>
      <c r="J6" s="158"/>
      <c r="K6" s="159"/>
    </row>
    <row r="7" spans="2:60" s="3" customFormat="1" ht="66">
      <c r="B7" s="60" t="s">
        <v>125</v>
      </c>
      <c r="C7" s="60" t="s">
        <v>126</v>
      </c>
      <c r="D7" s="60" t="s">
        <v>15</v>
      </c>
      <c r="E7" s="60" t="s">
        <v>16</v>
      </c>
      <c r="F7" s="60" t="s">
        <v>61</v>
      </c>
      <c r="G7" s="60" t="s">
        <v>110</v>
      </c>
      <c r="H7" s="60" t="s">
        <v>57</v>
      </c>
      <c r="I7" s="60" t="s">
        <v>119</v>
      </c>
      <c r="J7" s="60" t="s">
        <v>191</v>
      </c>
      <c r="K7" s="60" t="s">
        <v>192</v>
      </c>
    </row>
    <row r="8" spans="2:60" s="3" customFormat="1" ht="21.75" customHeight="1">
      <c r="B8" s="16"/>
      <c r="C8" s="70"/>
      <c r="D8" s="17"/>
      <c r="E8" s="17"/>
      <c r="F8" s="17" t="s">
        <v>20</v>
      </c>
      <c r="G8" s="17"/>
      <c r="H8" s="17" t="s">
        <v>20</v>
      </c>
      <c r="I8" s="17" t="s">
        <v>251</v>
      </c>
      <c r="J8" s="33" t="s">
        <v>20</v>
      </c>
      <c r="K8" s="18" t="s">
        <v>20</v>
      </c>
    </row>
    <row r="9" spans="2:60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1" t="s">
        <v>7</v>
      </c>
      <c r="J9" s="21" t="s">
        <v>8</v>
      </c>
      <c r="K9" s="21" t="s">
        <v>8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"/>
    </row>
    <row r="11" spans="2:60" ht="21" customHeight="1">
      <c r="B11" s="113"/>
      <c r="C11" s="101"/>
      <c r="D11" s="101"/>
      <c r="E11" s="101"/>
      <c r="F11" s="101"/>
      <c r="G11" s="101"/>
      <c r="H11" s="101"/>
      <c r="I11" s="101"/>
      <c r="J11" s="101"/>
      <c r="K11" s="101"/>
    </row>
    <row r="12" spans="2:60">
      <c r="B12" s="113"/>
      <c r="C12" s="101"/>
      <c r="D12" s="101"/>
      <c r="E12" s="101"/>
      <c r="F12" s="101"/>
      <c r="G12" s="101"/>
      <c r="H12" s="101"/>
      <c r="I12" s="101"/>
      <c r="J12" s="101"/>
      <c r="K12" s="101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101"/>
      <c r="C14" s="101"/>
      <c r="D14" s="101"/>
      <c r="E14" s="101"/>
      <c r="F14" s="101"/>
      <c r="G14" s="101"/>
      <c r="H14" s="101"/>
      <c r="I14" s="101"/>
      <c r="J14" s="101"/>
      <c r="K14" s="101"/>
    </row>
    <row r="15" spans="2:60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101"/>
      <c r="C17" s="101"/>
      <c r="D17" s="101"/>
      <c r="E17" s="101"/>
      <c r="F17" s="101"/>
      <c r="G17" s="101"/>
      <c r="H17" s="101"/>
      <c r="I17" s="101"/>
      <c r="J17" s="101"/>
      <c r="K17" s="101"/>
    </row>
    <row r="18" spans="2:11">
      <c r="B18" s="101"/>
      <c r="C18" s="101"/>
      <c r="D18" s="101"/>
      <c r="E18" s="101"/>
      <c r="F18" s="101"/>
      <c r="G18" s="101"/>
      <c r="H18" s="101"/>
      <c r="I18" s="101"/>
      <c r="J18" s="101"/>
      <c r="K18" s="101"/>
    </row>
    <row r="19" spans="2:11">
      <c r="B19" s="101"/>
      <c r="C19" s="101"/>
      <c r="D19" s="101"/>
      <c r="E19" s="101"/>
      <c r="F19" s="101"/>
      <c r="G19" s="101"/>
      <c r="H19" s="101"/>
      <c r="I19" s="101"/>
      <c r="J19" s="101"/>
      <c r="K19" s="101"/>
    </row>
    <row r="20" spans="2:11">
      <c r="B20" s="101"/>
      <c r="C20" s="101"/>
      <c r="D20" s="101"/>
      <c r="E20" s="101"/>
      <c r="F20" s="101"/>
      <c r="G20" s="101"/>
      <c r="H20" s="101"/>
      <c r="I20" s="101"/>
      <c r="J20" s="101"/>
      <c r="K20" s="101"/>
    </row>
    <row r="21" spans="2:11">
      <c r="B21" s="101"/>
      <c r="C21" s="101"/>
      <c r="D21" s="101"/>
      <c r="E21" s="101"/>
      <c r="F21" s="101"/>
      <c r="G21" s="101"/>
      <c r="H21" s="101"/>
      <c r="I21" s="101"/>
      <c r="J21" s="101"/>
      <c r="K21" s="101"/>
    </row>
    <row r="22" spans="2:11">
      <c r="B22" s="101"/>
      <c r="C22" s="101"/>
      <c r="D22" s="101"/>
      <c r="E22" s="101"/>
      <c r="F22" s="101"/>
      <c r="G22" s="101"/>
      <c r="H22" s="101"/>
      <c r="I22" s="101"/>
      <c r="J22" s="101"/>
      <c r="K22" s="101"/>
    </row>
    <row r="23" spans="2:11">
      <c r="B23" s="101"/>
      <c r="C23" s="101"/>
      <c r="D23" s="101"/>
      <c r="E23" s="101"/>
      <c r="F23" s="101"/>
      <c r="G23" s="101"/>
      <c r="H23" s="101"/>
      <c r="I23" s="101"/>
      <c r="J23" s="101"/>
      <c r="K23" s="101"/>
    </row>
    <row r="24" spans="2:11">
      <c r="B24" s="101"/>
      <c r="C24" s="101"/>
      <c r="D24" s="101"/>
      <c r="E24" s="101"/>
      <c r="F24" s="101"/>
      <c r="G24" s="101"/>
      <c r="H24" s="101"/>
      <c r="I24" s="101"/>
      <c r="J24" s="101"/>
      <c r="K24" s="101"/>
    </row>
    <row r="25" spans="2:11">
      <c r="B25" s="101"/>
      <c r="C25" s="101"/>
      <c r="D25" s="101"/>
      <c r="E25" s="101"/>
      <c r="F25" s="101"/>
      <c r="G25" s="101"/>
      <c r="H25" s="101"/>
      <c r="I25" s="101"/>
      <c r="J25" s="101"/>
      <c r="K25" s="101"/>
    </row>
    <row r="26" spans="2:11">
      <c r="B26" s="101"/>
      <c r="C26" s="101"/>
      <c r="D26" s="101"/>
      <c r="E26" s="101"/>
      <c r="F26" s="101"/>
      <c r="G26" s="101"/>
      <c r="H26" s="101"/>
      <c r="I26" s="101"/>
      <c r="J26" s="101"/>
      <c r="K26" s="101"/>
    </row>
    <row r="27" spans="2:11">
      <c r="B27" s="101"/>
      <c r="C27" s="101"/>
      <c r="D27" s="101"/>
      <c r="E27" s="101"/>
      <c r="F27" s="101"/>
      <c r="G27" s="101"/>
      <c r="H27" s="101"/>
      <c r="I27" s="101"/>
      <c r="J27" s="101"/>
      <c r="K27" s="101"/>
    </row>
    <row r="28" spans="2:11">
      <c r="B28" s="101"/>
      <c r="C28" s="101"/>
      <c r="D28" s="101"/>
      <c r="E28" s="101"/>
      <c r="F28" s="101"/>
      <c r="G28" s="101"/>
      <c r="H28" s="101"/>
      <c r="I28" s="101"/>
      <c r="J28" s="101"/>
      <c r="K28" s="101"/>
    </row>
    <row r="29" spans="2:11">
      <c r="B29" s="101"/>
      <c r="C29" s="101"/>
      <c r="D29" s="101"/>
      <c r="E29" s="101"/>
      <c r="F29" s="101"/>
      <c r="G29" s="101"/>
      <c r="H29" s="101"/>
      <c r="I29" s="101"/>
      <c r="J29" s="101"/>
      <c r="K29" s="101"/>
    </row>
    <row r="30" spans="2:11">
      <c r="B30" s="101"/>
      <c r="C30" s="101"/>
      <c r="D30" s="101"/>
      <c r="E30" s="101"/>
      <c r="F30" s="101"/>
      <c r="G30" s="101"/>
      <c r="H30" s="101"/>
      <c r="I30" s="101"/>
      <c r="J30" s="101"/>
      <c r="K30" s="101"/>
    </row>
    <row r="31" spans="2:11">
      <c r="B31" s="101"/>
      <c r="C31" s="101"/>
      <c r="D31" s="101"/>
      <c r="E31" s="101"/>
      <c r="F31" s="101"/>
      <c r="G31" s="101"/>
      <c r="H31" s="101"/>
      <c r="I31" s="101"/>
      <c r="J31" s="101"/>
      <c r="K31" s="101"/>
    </row>
    <row r="32" spans="2:11">
      <c r="B32" s="101"/>
      <c r="C32" s="101"/>
      <c r="D32" s="101"/>
      <c r="E32" s="101"/>
      <c r="F32" s="101"/>
      <c r="G32" s="101"/>
      <c r="H32" s="101"/>
      <c r="I32" s="101"/>
      <c r="J32" s="101"/>
      <c r="K32" s="101"/>
    </row>
    <row r="33" spans="2:11">
      <c r="B33" s="101"/>
      <c r="C33" s="101"/>
      <c r="D33" s="101"/>
      <c r="E33" s="101"/>
      <c r="F33" s="101"/>
      <c r="G33" s="101"/>
      <c r="H33" s="101"/>
      <c r="I33" s="101"/>
      <c r="J33" s="101"/>
      <c r="K33" s="101"/>
    </row>
    <row r="34" spans="2:11">
      <c r="B34" s="101"/>
      <c r="C34" s="101"/>
      <c r="D34" s="101"/>
      <c r="E34" s="101"/>
      <c r="F34" s="101"/>
      <c r="G34" s="101"/>
      <c r="H34" s="101"/>
      <c r="I34" s="101"/>
      <c r="J34" s="101"/>
      <c r="K34" s="101"/>
    </row>
    <row r="35" spans="2:11">
      <c r="B35" s="101"/>
      <c r="C35" s="101"/>
      <c r="D35" s="101"/>
      <c r="E35" s="101"/>
      <c r="F35" s="101"/>
      <c r="G35" s="101"/>
      <c r="H35" s="101"/>
      <c r="I35" s="101"/>
      <c r="J35" s="101"/>
      <c r="K35" s="101"/>
    </row>
    <row r="36" spans="2:11">
      <c r="B36" s="101"/>
      <c r="C36" s="101"/>
      <c r="D36" s="101"/>
      <c r="E36" s="101"/>
      <c r="F36" s="101"/>
      <c r="G36" s="101"/>
      <c r="H36" s="101"/>
      <c r="I36" s="101"/>
      <c r="J36" s="101"/>
      <c r="K36" s="101"/>
    </row>
    <row r="37" spans="2:11">
      <c r="B37" s="101"/>
      <c r="C37" s="101"/>
      <c r="D37" s="101"/>
      <c r="E37" s="101"/>
      <c r="F37" s="101"/>
      <c r="G37" s="101"/>
      <c r="H37" s="101"/>
      <c r="I37" s="101"/>
      <c r="J37" s="101"/>
      <c r="K37" s="101"/>
    </row>
    <row r="38" spans="2:11">
      <c r="B38" s="101"/>
      <c r="C38" s="101"/>
      <c r="D38" s="101"/>
      <c r="E38" s="101"/>
      <c r="F38" s="101"/>
      <c r="G38" s="101"/>
      <c r="H38" s="101"/>
      <c r="I38" s="101"/>
      <c r="J38" s="101"/>
      <c r="K38" s="101"/>
    </row>
    <row r="39" spans="2:11">
      <c r="B39" s="101"/>
      <c r="C39" s="101"/>
      <c r="D39" s="101"/>
      <c r="E39" s="101"/>
      <c r="F39" s="101"/>
      <c r="G39" s="101"/>
      <c r="H39" s="101"/>
      <c r="I39" s="101"/>
      <c r="J39" s="101"/>
      <c r="K39" s="101"/>
    </row>
    <row r="40" spans="2:11">
      <c r="B40" s="101"/>
      <c r="C40" s="101"/>
      <c r="D40" s="101"/>
      <c r="E40" s="101"/>
      <c r="F40" s="101"/>
      <c r="G40" s="101"/>
      <c r="H40" s="101"/>
      <c r="I40" s="101"/>
      <c r="J40" s="101"/>
      <c r="K40" s="101"/>
    </row>
    <row r="41" spans="2:11">
      <c r="B41" s="101"/>
      <c r="C41" s="101"/>
      <c r="D41" s="101"/>
      <c r="E41" s="101"/>
      <c r="F41" s="101"/>
      <c r="G41" s="101"/>
      <c r="H41" s="101"/>
      <c r="I41" s="101"/>
      <c r="J41" s="101"/>
      <c r="K41" s="101"/>
    </row>
    <row r="42" spans="2:11">
      <c r="B42" s="101"/>
      <c r="C42" s="101"/>
      <c r="D42" s="101"/>
      <c r="E42" s="101"/>
      <c r="F42" s="101"/>
      <c r="G42" s="101"/>
      <c r="H42" s="101"/>
      <c r="I42" s="101"/>
      <c r="J42" s="101"/>
      <c r="K42" s="101"/>
    </row>
    <row r="43" spans="2:11">
      <c r="B43" s="101"/>
      <c r="C43" s="101"/>
      <c r="D43" s="101"/>
      <c r="E43" s="101"/>
      <c r="F43" s="101"/>
      <c r="G43" s="101"/>
      <c r="H43" s="101"/>
      <c r="I43" s="101"/>
      <c r="J43" s="101"/>
      <c r="K43" s="101"/>
    </row>
    <row r="44" spans="2:11">
      <c r="B44" s="101"/>
      <c r="C44" s="101"/>
      <c r="D44" s="101"/>
      <c r="E44" s="101"/>
      <c r="F44" s="101"/>
      <c r="G44" s="101"/>
      <c r="H44" s="101"/>
      <c r="I44" s="101"/>
      <c r="J44" s="101"/>
      <c r="K44" s="101"/>
    </row>
    <row r="45" spans="2:11">
      <c r="B45" s="101"/>
      <c r="C45" s="101"/>
      <c r="D45" s="101"/>
      <c r="E45" s="101"/>
      <c r="F45" s="101"/>
      <c r="G45" s="101"/>
      <c r="H45" s="101"/>
      <c r="I45" s="101"/>
      <c r="J45" s="101"/>
      <c r="K45" s="101"/>
    </row>
    <row r="46" spans="2:11">
      <c r="B46" s="101"/>
      <c r="C46" s="101"/>
      <c r="D46" s="101"/>
      <c r="E46" s="101"/>
      <c r="F46" s="101"/>
      <c r="G46" s="101"/>
      <c r="H46" s="101"/>
      <c r="I46" s="101"/>
      <c r="J46" s="101"/>
      <c r="K46" s="101"/>
    </row>
    <row r="47" spans="2:11">
      <c r="B47" s="101"/>
      <c r="C47" s="101"/>
      <c r="D47" s="101"/>
      <c r="E47" s="101"/>
      <c r="F47" s="101"/>
      <c r="G47" s="101"/>
      <c r="H47" s="101"/>
      <c r="I47" s="101"/>
      <c r="J47" s="101"/>
      <c r="K47" s="101"/>
    </row>
    <row r="48" spans="2:11">
      <c r="B48" s="101"/>
      <c r="C48" s="101"/>
      <c r="D48" s="101"/>
      <c r="E48" s="101"/>
      <c r="F48" s="101"/>
      <c r="G48" s="101"/>
      <c r="H48" s="101"/>
      <c r="I48" s="101"/>
      <c r="J48" s="101"/>
      <c r="K48" s="101"/>
    </row>
    <row r="49" spans="2:11">
      <c r="B49" s="101"/>
      <c r="C49" s="101"/>
      <c r="D49" s="101"/>
      <c r="E49" s="101"/>
      <c r="F49" s="101"/>
      <c r="G49" s="101"/>
      <c r="H49" s="101"/>
      <c r="I49" s="101"/>
      <c r="J49" s="101"/>
      <c r="K49" s="101"/>
    </row>
    <row r="50" spans="2:11">
      <c r="B50" s="101"/>
      <c r="C50" s="101"/>
      <c r="D50" s="101"/>
      <c r="E50" s="101"/>
      <c r="F50" s="101"/>
      <c r="G50" s="101"/>
      <c r="H50" s="101"/>
      <c r="I50" s="101"/>
      <c r="J50" s="101"/>
      <c r="K50" s="101"/>
    </row>
    <row r="51" spans="2:11">
      <c r="B51" s="101"/>
      <c r="C51" s="101"/>
      <c r="D51" s="101"/>
      <c r="E51" s="101"/>
      <c r="F51" s="101"/>
      <c r="G51" s="101"/>
      <c r="H51" s="101"/>
      <c r="I51" s="101"/>
      <c r="J51" s="101"/>
      <c r="K51" s="101"/>
    </row>
    <row r="52" spans="2:11">
      <c r="B52" s="101"/>
      <c r="C52" s="101"/>
      <c r="D52" s="101"/>
      <c r="E52" s="101"/>
      <c r="F52" s="101"/>
      <c r="G52" s="101"/>
      <c r="H52" s="101"/>
      <c r="I52" s="101"/>
      <c r="J52" s="101"/>
      <c r="K52" s="101"/>
    </row>
    <row r="53" spans="2:11">
      <c r="B53" s="101"/>
      <c r="C53" s="101"/>
      <c r="D53" s="101"/>
      <c r="E53" s="101"/>
      <c r="F53" s="101"/>
      <c r="G53" s="101"/>
      <c r="H53" s="101"/>
      <c r="I53" s="101"/>
      <c r="J53" s="101"/>
      <c r="K53" s="101"/>
    </row>
    <row r="54" spans="2:11">
      <c r="B54" s="101"/>
      <c r="C54" s="101"/>
      <c r="D54" s="101"/>
      <c r="E54" s="101"/>
      <c r="F54" s="101"/>
      <c r="G54" s="101"/>
      <c r="H54" s="101"/>
      <c r="I54" s="101"/>
      <c r="J54" s="101"/>
      <c r="K54" s="101"/>
    </row>
    <row r="55" spans="2:11">
      <c r="B55" s="101"/>
      <c r="C55" s="101"/>
      <c r="D55" s="101"/>
      <c r="E55" s="101"/>
      <c r="F55" s="101"/>
      <c r="G55" s="101"/>
      <c r="H55" s="101"/>
      <c r="I55" s="101"/>
      <c r="J55" s="101"/>
      <c r="K55" s="101"/>
    </row>
    <row r="56" spans="2:11">
      <c r="B56" s="101"/>
      <c r="C56" s="101"/>
      <c r="D56" s="101"/>
      <c r="E56" s="101"/>
      <c r="F56" s="101"/>
      <c r="G56" s="101"/>
      <c r="H56" s="101"/>
      <c r="I56" s="101"/>
      <c r="J56" s="101"/>
      <c r="K56" s="101"/>
    </row>
    <row r="57" spans="2:11">
      <c r="B57" s="101"/>
      <c r="C57" s="101"/>
      <c r="D57" s="101"/>
      <c r="E57" s="101"/>
      <c r="F57" s="101"/>
      <c r="G57" s="101"/>
      <c r="H57" s="101"/>
      <c r="I57" s="101"/>
      <c r="J57" s="101"/>
      <c r="K57" s="101"/>
    </row>
    <row r="58" spans="2:11">
      <c r="B58" s="101"/>
      <c r="C58" s="101"/>
      <c r="D58" s="101"/>
      <c r="E58" s="101"/>
      <c r="F58" s="101"/>
      <c r="G58" s="101"/>
      <c r="H58" s="101"/>
      <c r="I58" s="101"/>
      <c r="J58" s="101"/>
      <c r="K58" s="101"/>
    </row>
    <row r="59" spans="2:11">
      <c r="B59" s="101"/>
      <c r="C59" s="101"/>
      <c r="D59" s="101"/>
      <c r="E59" s="101"/>
      <c r="F59" s="101"/>
      <c r="G59" s="101"/>
      <c r="H59" s="101"/>
      <c r="I59" s="101"/>
      <c r="J59" s="101"/>
      <c r="K59" s="101"/>
    </row>
    <row r="60" spans="2:11">
      <c r="B60" s="101"/>
      <c r="C60" s="101"/>
      <c r="D60" s="101"/>
      <c r="E60" s="101"/>
      <c r="F60" s="101"/>
      <c r="G60" s="101"/>
      <c r="H60" s="101"/>
      <c r="I60" s="101"/>
      <c r="J60" s="101"/>
      <c r="K60" s="101"/>
    </row>
    <row r="61" spans="2:11">
      <c r="B61" s="101"/>
      <c r="C61" s="101"/>
      <c r="D61" s="101"/>
      <c r="E61" s="101"/>
      <c r="F61" s="101"/>
      <c r="G61" s="101"/>
      <c r="H61" s="101"/>
      <c r="I61" s="101"/>
      <c r="J61" s="101"/>
      <c r="K61" s="101"/>
    </row>
    <row r="62" spans="2:11">
      <c r="B62" s="101"/>
      <c r="C62" s="101"/>
      <c r="D62" s="101"/>
      <c r="E62" s="101"/>
      <c r="F62" s="101"/>
      <c r="G62" s="101"/>
      <c r="H62" s="101"/>
      <c r="I62" s="101"/>
      <c r="J62" s="101"/>
      <c r="K62" s="101"/>
    </row>
    <row r="63" spans="2:11">
      <c r="B63" s="101"/>
      <c r="C63" s="101"/>
      <c r="D63" s="101"/>
      <c r="E63" s="101"/>
      <c r="F63" s="101"/>
      <c r="G63" s="101"/>
      <c r="H63" s="101"/>
      <c r="I63" s="101"/>
      <c r="J63" s="101"/>
      <c r="K63" s="101"/>
    </row>
    <row r="64" spans="2:11">
      <c r="B64" s="101"/>
      <c r="C64" s="101"/>
      <c r="D64" s="101"/>
      <c r="E64" s="101"/>
      <c r="F64" s="101"/>
      <c r="G64" s="101"/>
      <c r="H64" s="101"/>
      <c r="I64" s="101"/>
      <c r="J64" s="101"/>
      <c r="K64" s="101"/>
    </row>
    <row r="65" spans="2:11">
      <c r="B65" s="101"/>
      <c r="C65" s="101"/>
      <c r="D65" s="101"/>
      <c r="E65" s="101"/>
      <c r="F65" s="101"/>
      <c r="G65" s="101"/>
      <c r="H65" s="101"/>
      <c r="I65" s="101"/>
      <c r="J65" s="101"/>
      <c r="K65" s="101"/>
    </row>
    <row r="66" spans="2:11">
      <c r="B66" s="101"/>
      <c r="C66" s="101"/>
      <c r="D66" s="101"/>
      <c r="E66" s="101"/>
      <c r="F66" s="101"/>
      <c r="G66" s="101"/>
      <c r="H66" s="101"/>
      <c r="I66" s="101"/>
      <c r="J66" s="101"/>
      <c r="K66" s="101"/>
    </row>
    <row r="67" spans="2:11">
      <c r="B67" s="101"/>
      <c r="C67" s="101"/>
      <c r="D67" s="101"/>
      <c r="E67" s="101"/>
      <c r="F67" s="101"/>
      <c r="G67" s="101"/>
      <c r="H67" s="101"/>
      <c r="I67" s="101"/>
      <c r="J67" s="101"/>
      <c r="K67" s="101"/>
    </row>
    <row r="68" spans="2:11"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2:11">
      <c r="B69" s="101"/>
      <c r="C69" s="101"/>
      <c r="D69" s="101"/>
      <c r="E69" s="101"/>
      <c r="F69" s="101"/>
      <c r="G69" s="101"/>
      <c r="H69" s="101"/>
      <c r="I69" s="101"/>
      <c r="J69" s="101"/>
      <c r="K69" s="101"/>
    </row>
    <row r="70" spans="2:11">
      <c r="B70" s="101"/>
      <c r="C70" s="101"/>
      <c r="D70" s="101"/>
      <c r="E70" s="101"/>
      <c r="F70" s="101"/>
      <c r="G70" s="101"/>
      <c r="H70" s="101"/>
      <c r="I70" s="101"/>
      <c r="J70" s="101"/>
      <c r="K70" s="101"/>
    </row>
    <row r="71" spans="2:11">
      <c r="B71" s="101"/>
      <c r="C71" s="101"/>
      <c r="D71" s="101"/>
      <c r="E71" s="101"/>
      <c r="F71" s="101"/>
      <c r="G71" s="101"/>
      <c r="H71" s="101"/>
      <c r="I71" s="101"/>
      <c r="J71" s="101"/>
      <c r="K71" s="101"/>
    </row>
    <row r="72" spans="2:11">
      <c r="B72" s="101"/>
      <c r="C72" s="101"/>
      <c r="D72" s="101"/>
      <c r="E72" s="101"/>
      <c r="F72" s="101"/>
      <c r="G72" s="101"/>
      <c r="H72" s="101"/>
      <c r="I72" s="101"/>
      <c r="J72" s="101"/>
      <c r="K72" s="101"/>
    </row>
    <row r="73" spans="2:11">
      <c r="B73" s="101"/>
      <c r="C73" s="101"/>
      <c r="D73" s="101"/>
      <c r="E73" s="101"/>
      <c r="F73" s="101"/>
      <c r="G73" s="101"/>
      <c r="H73" s="101"/>
      <c r="I73" s="101"/>
      <c r="J73" s="101"/>
      <c r="K73" s="101"/>
    </row>
    <row r="74" spans="2:11">
      <c r="B74" s="101"/>
      <c r="C74" s="101"/>
      <c r="D74" s="101"/>
      <c r="E74" s="101"/>
      <c r="F74" s="101"/>
      <c r="G74" s="101"/>
      <c r="H74" s="101"/>
      <c r="I74" s="101"/>
      <c r="J74" s="101"/>
      <c r="K74" s="101"/>
    </row>
    <row r="75" spans="2:11">
      <c r="B75" s="101"/>
      <c r="C75" s="101"/>
      <c r="D75" s="101"/>
      <c r="E75" s="101"/>
      <c r="F75" s="101"/>
      <c r="G75" s="101"/>
      <c r="H75" s="101"/>
      <c r="I75" s="101"/>
      <c r="J75" s="101"/>
      <c r="K75" s="101"/>
    </row>
    <row r="76" spans="2:11">
      <c r="B76" s="101"/>
      <c r="C76" s="101"/>
      <c r="D76" s="101"/>
      <c r="E76" s="101"/>
      <c r="F76" s="101"/>
      <c r="G76" s="101"/>
      <c r="H76" s="101"/>
      <c r="I76" s="101"/>
      <c r="J76" s="101"/>
      <c r="K76" s="101"/>
    </row>
    <row r="77" spans="2:11">
      <c r="B77" s="101"/>
      <c r="C77" s="101"/>
      <c r="D77" s="101"/>
      <c r="E77" s="101"/>
      <c r="F77" s="101"/>
      <c r="G77" s="101"/>
      <c r="H77" s="101"/>
      <c r="I77" s="101"/>
      <c r="J77" s="101"/>
      <c r="K77" s="101"/>
    </row>
    <row r="78" spans="2:11">
      <c r="B78" s="101"/>
      <c r="C78" s="101"/>
      <c r="D78" s="101"/>
      <c r="E78" s="101"/>
      <c r="F78" s="101"/>
      <c r="G78" s="101"/>
      <c r="H78" s="101"/>
      <c r="I78" s="101"/>
      <c r="J78" s="101"/>
      <c r="K78" s="101"/>
    </row>
    <row r="79" spans="2:11">
      <c r="B79" s="101"/>
      <c r="C79" s="101"/>
      <c r="D79" s="101"/>
      <c r="E79" s="101"/>
      <c r="F79" s="101"/>
      <c r="G79" s="101"/>
      <c r="H79" s="101"/>
      <c r="I79" s="101"/>
      <c r="J79" s="101"/>
      <c r="K79" s="101"/>
    </row>
    <row r="80" spans="2:11">
      <c r="B80" s="101"/>
      <c r="C80" s="101"/>
      <c r="D80" s="101"/>
      <c r="E80" s="101"/>
      <c r="F80" s="101"/>
      <c r="G80" s="101"/>
      <c r="H80" s="101"/>
      <c r="I80" s="101"/>
      <c r="J80" s="101"/>
      <c r="K80" s="101"/>
    </row>
    <row r="81" spans="2:11">
      <c r="B81" s="101"/>
      <c r="C81" s="101"/>
      <c r="D81" s="101"/>
      <c r="E81" s="101"/>
      <c r="F81" s="101"/>
      <c r="G81" s="101"/>
      <c r="H81" s="101"/>
      <c r="I81" s="101"/>
      <c r="J81" s="101"/>
      <c r="K81" s="101"/>
    </row>
    <row r="82" spans="2:11">
      <c r="B82" s="101"/>
      <c r="C82" s="101"/>
      <c r="D82" s="101"/>
      <c r="E82" s="101"/>
      <c r="F82" s="101"/>
      <c r="G82" s="101"/>
      <c r="H82" s="101"/>
      <c r="I82" s="101"/>
      <c r="J82" s="101"/>
      <c r="K82" s="101"/>
    </row>
    <row r="83" spans="2:11">
      <c r="B83" s="101"/>
      <c r="C83" s="101"/>
      <c r="D83" s="101"/>
      <c r="E83" s="101"/>
      <c r="F83" s="101"/>
      <c r="G83" s="101"/>
      <c r="H83" s="101"/>
      <c r="I83" s="101"/>
      <c r="J83" s="101"/>
      <c r="K83" s="101"/>
    </row>
    <row r="84" spans="2:11">
      <c r="B84" s="101"/>
      <c r="C84" s="101"/>
      <c r="D84" s="101"/>
      <c r="E84" s="101"/>
      <c r="F84" s="101"/>
      <c r="G84" s="101"/>
      <c r="H84" s="101"/>
      <c r="I84" s="101"/>
      <c r="J84" s="101"/>
      <c r="K84" s="101"/>
    </row>
    <row r="85" spans="2:11">
      <c r="B85" s="101"/>
      <c r="C85" s="101"/>
      <c r="D85" s="101"/>
      <c r="E85" s="101"/>
      <c r="F85" s="101"/>
      <c r="G85" s="101"/>
      <c r="H85" s="101"/>
      <c r="I85" s="101"/>
      <c r="J85" s="101"/>
      <c r="K85" s="101"/>
    </row>
    <row r="86" spans="2:11">
      <c r="B86" s="101"/>
      <c r="C86" s="101"/>
      <c r="D86" s="101"/>
      <c r="E86" s="101"/>
      <c r="F86" s="101"/>
      <c r="G86" s="101"/>
      <c r="H86" s="101"/>
      <c r="I86" s="101"/>
      <c r="J86" s="101"/>
      <c r="K86" s="101"/>
    </row>
    <row r="87" spans="2:11">
      <c r="B87" s="101"/>
      <c r="C87" s="101"/>
      <c r="D87" s="101"/>
      <c r="E87" s="101"/>
      <c r="F87" s="101"/>
      <c r="G87" s="101"/>
      <c r="H87" s="101"/>
      <c r="I87" s="101"/>
      <c r="J87" s="101"/>
      <c r="K87" s="101"/>
    </row>
    <row r="88" spans="2:11">
      <c r="B88" s="101"/>
      <c r="C88" s="101"/>
      <c r="D88" s="101"/>
      <c r="E88" s="101"/>
      <c r="F88" s="101"/>
      <c r="G88" s="101"/>
      <c r="H88" s="101"/>
      <c r="I88" s="101"/>
      <c r="J88" s="101"/>
      <c r="K88" s="101"/>
    </row>
    <row r="89" spans="2:11">
      <c r="B89" s="101"/>
      <c r="C89" s="101"/>
      <c r="D89" s="101"/>
      <c r="E89" s="101"/>
      <c r="F89" s="101"/>
      <c r="G89" s="101"/>
      <c r="H89" s="101"/>
      <c r="I89" s="101"/>
      <c r="J89" s="101"/>
      <c r="K89" s="101"/>
    </row>
    <row r="90" spans="2:11">
      <c r="B90" s="101"/>
      <c r="C90" s="101"/>
      <c r="D90" s="101"/>
      <c r="E90" s="101"/>
      <c r="F90" s="101"/>
      <c r="G90" s="101"/>
      <c r="H90" s="101"/>
      <c r="I90" s="101"/>
      <c r="J90" s="101"/>
      <c r="K90" s="101"/>
    </row>
    <row r="91" spans="2:11">
      <c r="B91" s="101"/>
      <c r="C91" s="101"/>
      <c r="D91" s="101"/>
      <c r="E91" s="101"/>
      <c r="F91" s="101"/>
      <c r="G91" s="101"/>
      <c r="H91" s="101"/>
      <c r="I91" s="101"/>
      <c r="J91" s="101"/>
      <c r="K91" s="101"/>
    </row>
    <row r="92" spans="2:11">
      <c r="B92" s="101"/>
      <c r="C92" s="101"/>
      <c r="D92" s="101"/>
      <c r="E92" s="101"/>
      <c r="F92" s="101"/>
      <c r="G92" s="101"/>
      <c r="H92" s="101"/>
      <c r="I92" s="101"/>
      <c r="J92" s="101"/>
      <c r="K92" s="101"/>
    </row>
    <row r="93" spans="2:11">
      <c r="B93" s="101"/>
      <c r="C93" s="101"/>
      <c r="D93" s="101"/>
      <c r="E93" s="101"/>
      <c r="F93" s="101"/>
      <c r="G93" s="101"/>
      <c r="H93" s="101"/>
      <c r="I93" s="101"/>
      <c r="J93" s="101"/>
      <c r="K93" s="101"/>
    </row>
    <row r="94" spans="2:11">
      <c r="B94" s="101"/>
      <c r="C94" s="101"/>
      <c r="D94" s="101"/>
      <c r="E94" s="101"/>
      <c r="F94" s="101"/>
      <c r="G94" s="101"/>
      <c r="H94" s="101"/>
      <c r="I94" s="101"/>
      <c r="J94" s="101"/>
      <c r="K94" s="101"/>
    </row>
    <row r="95" spans="2:11">
      <c r="B95" s="101"/>
      <c r="C95" s="101"/>
      <c r="D95" s="101"/>
      <c r="E95" s="101"/>
      <c r="F95" s="101"/>
      <c r="G95" s="101"/>
      <c r="H95" s="101"/>
      <c r="I95" s="101"/>
      <c r="J95" s="101"/>
      <c r="K95" s="101"/>
    </row>
    <row r="96" spans="2:11">
      <c r="B96" s="101"/>
      <c r="C96" s="101"/>
      <c r="D96" s="101"/>
      <c r="E96" s="101"/>
      <c r="F96" s="101"/>
      <c r="G96" s="101"/>
      <c r="H96" s="101"/>
      <c r="I96" s="101"/>
      <c r="J96" s="101"/>
      <c r="K96" s="101"/>
    </row>
    <row r="97" spans="2:11">
      <c r="B97" s="101"/>
      <c r="C97" s="101"/>
      <c r="D97" s="101"/>
      <c r="E97" s="101"/>
      <c r="F97" s="101"/>
      <c r="G97" s="101"/>
      <c r="H97" s="101"/>
      <c r="I97" s="101"/>
      <c r="J97" s="101"/>
      <c r="K97" s="101"/>
    </row>
    <row r="98" spans="2:11">
      <c r="B98" s="101"/>
      <c r="C98" s="101"/>
      <c r="D98" s="101"/>
      <c r="E98" s="101"/>
      <c r="F98" s="101"/>
      <c r="G98" s="101"/>
      <c r="H98" s="101"/>
      <c r="I98" s="101"/>
      <c r="J98" s="101"/>
      <c r="K98" s="101"/>
    </row>
    <row r="99" spans="2:11">
      <c r="B99" s="101"/>
      <c r="C99" s="101"/>
      <c r="D99" s="101"/>
      <c r="E99" s="101"/>
      <c r="F99" s="101"/>
      <c r="G99" s="101"/>
      <c r="H99" s="101"/>
      <c r="I99" s="101"/>
      <c r="J99" s="101"/>
      <c r="K99" s="101"/>
    </row>
    <row r="100" spans="2:11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</row>
    <row r="101" spans="2:11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</row>
    <row r="102" spans="2:11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</row>
    <row r="103" spans="2:11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</row>
    <row r="104" spans="2:11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</row>
    <row r="105" spans="2:11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</row>
    <row r="106" spans="2:11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</row>
    <row r="107" spans="2:11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</row>
    <row r="108" spans="2:11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</row>
    <row r="109" spans="2:11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2"/>
      <c r="G608" s="22"/>
    </row>
    <row r="609" spans="5:7">
      <c r="E609" s="22"/>
      <c r="G609" s="22"/>
    </row>
    <row r="610" spans="5:7">
      <c r="E610" s="22"/>
      <c r="G610" s="22"/>
    </row>
    <row r="611" spans="5:7">
      <c r="E611" s="22"/>
      <c r="G611" s="22"/>
    </row>
    <row r="612" spans="5:7">
      <c r="E612" s="22"/>
      <c r="G612" s="22"/>
    </row>
    <row r="613" spans="5:7">
      <c r="E613" s="22"/>
      <c r="G613" s="22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13"/>
  <sheetViews>
    <sheetView rightToLeft="1" workbookViewId="0">
      <selection activeCell="D16" sqref="D16"/>
    </sheetView>
  </sheetViews>
  <sheetFormatPr defaultColWidth="9.140625" defaultRowHeight="18"/>
  <cols>
    <col min="1" max="1" width="6.28515625" style="1" customWidth="1"/>
    <col min="2" max="2" width="25.85546875" style="2" bestFit="1" customWidth="1"/>
    <col min="3" max="3" width="41.7109375" style="1" bestFit="1" customWidth="1"/>
    <col min="4" max="4" width="4.7109375" style="1" bestFit="1" customWidth="1"/>
    <col min="5" max="5" width="11.140625" style="1" bestFit="1" customWidth="1"/>
    <col min="6" max="6" width="6.85546875" style="1" bestFit="1" customWidth="1"/>
    <col min="7" max="7" width="9" style="1" bestFit="1" customWidth="1"/>
    <col min="8" max="8" width="7.5703125" style="1" customWidth="1"/>
    <col min="9" max="9" width="8" style="1" bestFit="1" customWidth="1"/>
    <col min="10" max="10" width="9.140625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7" t="s">
        <v>188</v>
      </c>
      <c r="C1" s="78" t="s" vm="1">
        <v>265</v>
      </c>
    </row>
    <row r="2" spans="2:60">
      <c r="B2" s="57" t="s">
        <v>187</v>
      </c>
      <c r="C2" s="78" t="s">
        <v>266</v>
      </c>
    </row>
    <row r="3" spans="2:60">
      <c r="B3" s="57" t="s">
        <v>189</v>
      </c>
      <c r="C3" s="78" t="s">
        <v>267</v>
      </c>
    </row>
    <row r="4" spans="2:60">
      <c r="B4" s="57" t="s">
        <v>190</v>
      </c>
      <c r="C4" s="78">
        <v>2145</v>
      </c>
    </row>
    <row r="6" spans="2:60" ht="26.25" customHeight="1">
      <c r="B6" s="157" t="s">
        <v>224</v>
      </c>
      <c r="C6" s="158"/>
      <c r="D6" s="158"/>
      <c r="E6" s="158"/>
      <c r="F6" s="158"/>
      <c r="G6" s="158"/>
      <c r="H6" s="158"/>
      <c r="I6" s="158"/>
      <c r="J6" s="158"/>
      <c r="K6" s="159"/>
    </row>
    <row r="7" spans="2:60" s="3" customFormat="1" ht="63">
      <c r="B7" s="60" t="s">
        <v>125</v>
      </c>
      <c r="C7" s="62" t="s">
        <v>48</v>
      </c>
      <c r="D7" s="62" t="s">
        <v>15</v>
      </c>
      <c r="E7" s="62" t="s">
        <v>16</v>
      </c>
      <c r="F7" s="62" t="s">
        <v>61</v>
      </c>
      <c r="G7" s="62" t="s">
        <v>110</v>
      </c>
      <c r="H7" s="62" t="s">
        <v>57</v>
      </c>
      <c r="I7" s="62" t="s">
        <v>119</v>
      </c>
      <c r="J7" s="62" t="s">
        <v>191</v>
      </c>
      <c r="K7" s="64" t="s">
        <v>192</v>
      </c>
    </row>
    <row r="8" spans="2:60" s="3" customFormat="1" ht="21.75" customHeight="1">
      <c r="B8" s="16"/>
      <c r="C8" s="17"/>
      <c r="D8" s="17"/>
      <c r="E8" s="17"/>
      <c r="F8" s="17" t="s">
        <v>20</v>
      </c>
      <c r="G8" s="17"/>
      <c r="H8" s="17" t="s">
        <v>20</v>
      </c>
      <c r="I8" s="17" t="s">
        <v>251</v>
      </c>
      <c r="J8" s="33" t="s">
        <v>20</v>
      </c>
      <c r="K8" s="18" t="s">
        <v>20</v>
      </c>
    </row>
    <row r="9" spans="2:60" s="4" customFormat="1" ht="18" customHeight="1">
      <c r="B9" s="19"/>
      <c r="C9" s="21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1" t="s">
        <v>8</v>
      </c>
      <c r="K9" s="21" t="s">
        <v>9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122" t="s">
        <v>60</v>
      </c>
      <c r="C10" s="118"/>
      <c r="D10" s="118"/>
      <c r="E10" s="118"/>
      <c r="F10" s="118"/>
      <c r="G10" s="118"/>
      <c r="H10" s="120">
        <v>0</v>
      </c>
      <c r="I10" s="119">
        <v>13.576424846000002</v>
      </c>
      <c r="J10" s="120">
        <v>1</v>
      </c>
      <c r="K10" s="120">
        <f>I10/'סכום נכסי הקרן'!$C$42</f>
        <v>1.9853981405798409E-5</v>
      </c>
      <c r="L10" s="139"/>
      <c r="M10" s="139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00"/>
    </row>
    <row r="11" spans="2:60" s="100" customFormat="1" ht="21" customHeight="1">
      <c r="B11" s="123" t="s">
        <v>243</v>
      </c>
      <c r="C11" s="118"/>
      <c r="D11" s="118"/>
      <c r="E11" s="118"/>
      <c r="F11" s="118"/>
      <c r="G11" s="118"/>
      <c r="H11" s="120">
        <v>0</v>
      </c>
      <c r="I11" s="119">
        <v>13.576424846000002</v>
      </c>
      <c r="J11" s="120">
        <v>1</v>
      </c>
      <c r="K11" s="120">
        <f>I11/'סכום נכסי הקרן'!$C$42</f>
        <v>1.9853981405798409E-5</v>
      </c>
      <c r="L11" s="139"/>
      <c r="M11" s="139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2:60">
      <c r="B12" s="83" t="s">
        <v>2185</v>
      </c>
      <c r="C12" s="84" t="s">
        <v>2186</v>
      </c>
      <c r="D12" s="84" t="s">
        <v>729</v>
      </c>
      <c r="E12" s="84" t="s">
        <v>359</v>
      </c>
      <c r="F12" s="98">
        <v>0</v>
      </c>
      <c r="G12" s="97" t="s">
        <v>173</v>
      </c>
      <c r="H12" s="95">
        <v>0</v>
      </c>
      <c r="I12" s="94">
        <v>13.576424846000002</v>
      </c>
      <c r="J12" s="95">
        <v>1</v>
      </c>
      <c r="K12" s="95">
        <f>I12/'סכום נכסי הקרן'!$C$42</f>
        <v>1.9853981405798409E-5</v>
      </c>
      <c r="L12" s="139"/>
      <c r="M12" s="139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105"/>
      <c r="C13" s="84"/>
      <c r="D13" s="84"/>
      <c r="E13" s="84"/>
      <c r="F13" s="84"/>
      <c r="G13" s="84"/>
      <c r="H13" s="95"/>
      <c r="I13" s="84"/>
      <c r="J13" s="95"/>
      <c r="K13" s="84"/>
      <c r="L13" s="139"/>
      <c r="M13" s="139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39"/>
      <c r="M14" s="139"/>
    </row>
    <row r="15" spans="2:60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113"/>
      <c r="C16" s="101"/>
      <c r="D16" s="101"/>
      <c r="E16" s="101"/>
      <c r="F16" s="101"/>
      <c r="G16" s="101"/>
      <c r="H16" s="101"/>
      <c r="I16" s="101"/>
      <c r="J16" s="101"/>
      <c r="K16" s="101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113"/>
      <c r="C17" s="101"/>
      <c r="D17" s="101"/>
      <c r="E17" s="101"/>
      <c r="F17" s="101"/>
      <c r="G17" s="101"/>
      <c r="H17" s="101"/>
      <c r="I17" s="101"/>
      <c r="J17" s="101"/>
      <c r="K17" s="101"/>
    </row>
    <row r="18" spans="2:11">
      <c r="B18" s="101"/>
      <c r="C18" s="101"/>
      <c r="D18" s="101"/>
      <c r="E18" s="101"/>
      <c r="F18" s="101"/>
      <c r="G18" s="101"/>
      <c r="H18" s="101"/>
      <c r="I18" s="101"/>
      <c r="J18" s="101"/>
      <c r="K18" s="101"/>
    </row>
    <row r="19" spans="2:11">
      <c r="B19" s="101"/>
      <c r="C19" s="101"/>
      <c r="D19" s="101"/>
      <c r="E19" s="101"/>
      <c r="F19" s="101"/>
      <c r="G19" s="101"/>
      <c r="H19" s="101"/>
      <c r="I19" s="101"/>
      <c r="J19" s="101"/>
      <c r="K19" s="101"/>
    </row>
    <row r="20" spans="2:11">
      <c r="B20" s="101"/>
      <c r="C20" s="101"/>
      <c r="D20" s="101"/>
      <c r="E20" s="101"/>
      <c r="F20" s="101"/>
      <c r="G20" s="101"/>
      <c r="H20" s="101"/>
      <c r="I20" s="101"/>
      <c r="J20" s="101"/>
      <c r="K20" s="101"/>
    </row>
    <row r="21" spans="2:11">
      <c r="B21" s="101"/>
      <c r="C21" s="101"/>
      <c r="D21" s="101"/>
      <c r="E21" s="101"/>
      <c r="F21" s="101"/>
      <c r="G21" s="101"/>
      <c r="H21" s="101"/>
      <c r="I21" s="101"/>
      <c r="J21" s="101"/>
      <c r="K21" s="101"/>
    </row>
    <row r="22" spans="2:11">
      <c r="B22" s="101"/>
      <c r="C22" s="101"/>
      <c r="D22" s="101"/>
      <c r="E22" s="101"/>
      <c r="F22" s="101"/>
      <c r="G22" s="101"/>
      <c r="H22" s="101"/>
      <c r="I22" s="101"/>
      <c r="J22" s="101"/>
      <c r="K22" s="101"/>
    </row>
    <row r="23" spans="2:11">
      <c r="B23" s="101"/>
      <c r="C23" s="101"/>
      <c r="D23" s="101"/>
      <c r="E23" s="101"/>
      <c r="F23" s="101"/>
      <c r="G23" s="101"/>
      <c r="H23" s="101"/>
      <c r="I23" s="101"/>
      <c r="J23" s="101"/>
      <c r="K23" s="101"/>
    </row>
    <row r="24" spans="2:11">
      <c r="B24" s="101"/>
      <c r="C24" s="101"/>
      <c r="D24" s="101"/>
      <c r="E24" s="101"/>
      <c r="F24" s="101"/>
      <c r="G24" s="101"/>
      <c r="H24" s="101"/>
      <c r="I24" s="101"/>
      <c r="J24" s="101"/>
      <c r="K24" s="101"/>
    </row>
    <row r="25" spans="2:11">
      <c r="B25" s="101"/>
      <c r="C25" s="101"/>
      <c r="D25" s="101"/>
      <c r="E25" s="101"/>
      <c r="F25" s="101"/>
      <c r="G25" s="101"/>
      <c r="H25" s="101"/>
      <c r="I25" s="101"/>
      <c r="J25" s="101"/>
      <c r="K25" s="101"/>
    </row>
    <row r="26" spans="2:11">
      <c r="B26" s="101"/>
      <c r="C26" s="101"/>
      <c r="D26" s="101"/>
      <c r="E26" s="101"/>
      <c r="F26" s="101"/>
      <c r="G26" s="101"/>
      <c r="H26" s="101"/>
      <c r="I26" s="101"/>
      <c r="J26" s="101"/>
      <c r="K26" s="101"/>
    </row>
    <row r="27" spans="2:11">
      <c r="B27" s="101"/>
      <c r="C27" s="101"/>
      <c r="D27" s="101"/>
      <c r="E27" s="101"/>
      <c r="F27" s="101"/>
      <c r="G27" s="101"/>
      <c r="H27" s="101"/>
      <c r="I27" s="101"/>
      <c r="J27" s="101"/>
      <c r="K27" s="101"/>
    </row>
    <row r="28" spans="2:11">
      <c r="B28" s="101"/>
      <c r="C28" s="101"/>
      <c r="D28" s="101"/>
      <c r="E28" s="101"/>
      <c r="F28" s="101"/>
      <c r="G28" s="101"/>
      <c r="H28" s="101"/>
      <c r="I28" s="101"/>
      <c r="J28" s="101"/>
      <c r="K28" s="101"/>
    </row>
    <row r="29" spans="2:11">
      <c r="B29" s="101"/>
      <c r="C29" s="101"/>
      <c r="D29" s="101"/>
      <c r="E29" s="101"/>
      <c r="F29" s="101"/>
      <c r="G29" s="101"/>
      <c r="H29" s="101"/>
      <c r="I29" s="101"/>
      <c r="J29" s="101"/>
      <c r="K29" s="101"/>
    </row>
    <row r="30" spans="2:11">
      <c r="B30" s="101"/>
      <c r="C30" s="101"/>
      <c r="D30" s="101"/>
      <c r="E30" s="101"/>
      <c r="F30" s="101"/>
      <c r="G30" s="101"/>
      <c r="H30" s="101"/>
      <c r="I30" s="101"/>
      <c r="J30" s="101"/>
      <c r="K30" s="101"/>
    </row>
    <row r="31" spans="2:11">
      <c r="B31" s="101"/>
      <c r="C31" s="101"/>
      <c r="D31" s="101"/>
      <c r="E31" s="101"/>
      <c r="F31" s="101"/>
      <c r="G31" s="101"/>
      <c r="H31" s="101"/>
      <c r="I31" s="101"/>
      <c r="J31" s="101"/>
      <c r="K31" s="101"/>
    </row>
    <row r="32" spans="2:11">
      <c r="B32" s="101"/>
      <c r="C32" s="101"/>
      <c r="D32" s="101"/>
      <c r="E32" s="101"/>
      <c r="F32" s="101"/>
      <c r="G32" s="101"/>
      <c r="H32" s="101"/>
      <c r="I32" s="101"/>
      <c r="J32" s="101"/>
      <c r="K32" s="101"/>
    </row>
    <row r="33" spans="2:11">
      <c r="B33" s="101"/>
      <c r="C33" s="101"/>
      <c r="D33" s="101"/>
      <c r="E33" s="101"/>
      <c r="F33" s="101"/>
      <c r="G33" s="101"/>
      <c r="H33" s="101"/>
      <c r="I33" s="101"/>
      <c r="J33" s="101"/>
      <c r="K33" s="101"/>
    </row>
    <row r="34" spans="2:11">
      <c r="B34" s="101"/>
      <c r="C34" s="101"/>
      <c r="D34" s="101"/>
      <c r="E34" s="101"/>
      <c r="F34" s="101"/>
      <c r="G34" s="101"/>
      <c r="H34" s="101"/>
      <c r="I34" s="101"/>
      <c r="J34" s="101"/>
      <c r="K34" s="101"/>
    </row>
    <row r="35" spans="2:11">
      <c r="B35" s="101"/>
      <c r="C35" s="101"/>
      <c r="D35" s="101"/>
      <c r="E35" s="101"/>
      <c r="F35" s="101"/>
      <c r="G35" s="101"/>
      <c r="H35" s="101"/>
      <c r="I35" s="101"/>
      <c r="J35" s="101"/>
      <c r="K35" s="101"/>
    </row>
    <row r="36" spans="2:11">
      <c r="B36" s="101"/>
      <c r="C36" s="101"/>
      <c r="D36" s="101"/>
      <c r="E36" s="101"/>
      <c r="F36" s="101"/>
      <c r="G36" s="101"/>
      <c r="H36" s="101"/>
      <c r="I36" s="101"/>
      <c r="J36" s="101"/>
      <c r="K36" s="101"/>
    </row>
    <row r="37" spans="2:11">
      <c r="B37" s="101"/>
      <c r="C37" s="101"/>
      <c r="D37" s="101"/>
      <c r="E37" s="101"/>
      <c r="F37" s="101"/>
      <c r="G37" s="101"/>
      <c r="H37" s="101"/>
      <c r="I37" s="101"/>
      <c r="J37" s="101"/>
      <c r="K37" s="101"/>
    </row>
    <row r="38" spans="2:11">
      <c r="B38" s="101"/>
      <c r="C38" s="101"/>
      <c r="D38" s="101"/>
      <c r="E38" s="101"/>
      <c r="F38" s="101"/>
      <c r="G38" s="101"/>
      <c r="H38" s="101"/>
      <c r="I38" s="101"/>
      <c r="J38" s="101"/>
      <c r="K38" s="101"/>
    </row>
    <row r="39" spans="2:11">
      <c r="B39" s="101"/>
      <c r="C39" s="101"/>
      <c r="D39" s="101"/>
      <c r="E39" s="101"/>
      <c r="F39" s="101"/>
      <c r="G39" s="101"/>
      <c r="H39" s="101"/>
      <c r="I39" s="101"/>
      <c r="J39" s="101"/>
      <c r="K39" s="101"/>
    </row>
    <row r="40" spans="2:11">
      <c r="B40" s="101"/>
      <c r="C40" s="101"/>
      <c r="D40" s="101"/>
      <c r="E40" s="101"/>
      <c r="F40" s="101"/>
      <c r="G40" s="101"/>
      <c r="H40" s="101"/>
      <c r="I40" s="101"/>
      <c r="J40" s="101"/>
      <c r="K40" s="101"/>
    </row>
    <row r="41" spans="2:11">
      <c r="B41" s="101"/>
      <c r="C41" s="101"/>
      <c r="D41" s="101"/>
      <c r="E41" s="101"/>
      <c r="F41" s="101"/>
      <c r="G41" s="101"/>
      <c r="H41" s="101"/>
      <c r="I41" s="101"/>
      <c r="J41" s="101"/>
      <c r="K41" s="101"/>
    </row>
    <row r="42" spans="2:11">
      <c r="B42" s="101"/>
      <c r="C42" s="101"/>
      <c r="D42" s="101"/>
      <c r="E42" s="101"/>
      <c r="F42" s="101"/>
      <c r="G42" s="101"/>
      <c r="H42" s="101"/>
      <c r="I42" s="101"/>
      <c r="J42" s="101"/>
      <c r="K42" s="101"/>
    </row>
    <row r="43" spans="2:11">
      <c r="B43" s="101"/>
      <c r="C43" s="101"/>
      <c r="D43" s="101"/>
      <c r="E43" s="101"/>
      <c r="F43" s="101"/>
      <c r="G43" s="101"/>
      <c r="H43" s="101"/>
      <c r="I43" s="101"/>
      <c r="J43" s="101"/>
      <c r="K43" s="101"/>
    </row>
    <row r="44" spans="2:11">
      <c r="B44" s="101"/>
      <c r="C44" s="101"/>
      <c r="D44" s="101"/>
      <c r="E44" s="101"/>
      <c r="F44" s="101"/>
      <c r="G44" s="101"/>
      <c r="H44" s="101"/>
      <c r="I44" s="101"/>
      <c r="J44" s="101"/>
      <c r="K44" s="101"/>
    </row>
    <row r="45" spans="2:11">
      <c r="B45" s="101"/>
      <c r="C45" s="101"/>
      <c r="D45" s="101"/>
      <c r="E45" s="101"/>
      <c r="F45" s="101"/>
      <c r="G45" s="101"/>
      <c r="H45" s="101"/>
      <c r="I45" s="101"/>
      <c r="J45" s="101"/>
      <c r="K45" s="101"/>
    </row>
    <row r="46" spans="2:11">
      <c r="B46" s="101"/>
      <c r="C46" s="101"/>
      <c r="D46" s="101"/>
      <c r="E46" s="101"/>
      <c r="F46" s="101"/>
      <c r="G46" s="101"/>
      <c r="H46" s="101"/>
      <c r="I46" s="101"/>
      <c r="J46" s="101"/>
      <c r="K46" s="101"/>
    </row>
    <row r="47" spans="2:11">
      <c r="B47" s="101"/>
      <c r="C47" s="101"/>
      <c r="D47" s="101"/>
      <c r="E47" s="101"/>
      <c r="F47" s="101"/>
      <c r="G47" s="101"/>
      <c r="H47" s="101"/>
      <c r="I47" s="101"/>
      <c r="J47" s="101"/>
      <c r="K47" s="101"/>
    </row>
    <row r="48" spans="2:11">
      <c r="B48" s="101"/>
      <c r="C48" s="101"/>
      <c r="D48" s="101"/>
      <c r="E48" s="101"/>
      <c r="F48" s="101"/>
      <c r="G48" s="101"/>
      <c r="H48" s="101"/>
      <c r="I48" s="101"/>
      <c r="J48" s="101"/>
      <c r="K48" s="101"/>
    </row>
    <row r="49" spans="2:11">
      <c r="B49" s="101"/>
      <c r="C49" s="101"/>
      <c r="D49" s="101"/>
      <c r="E49" s="101"/>
      <c r="F49" s="101"/>
      <c r="G49" s="101"/>
      <c r="H49" s="101"/>
      <c r="I49" s="101"/>
      <c r="J49" s="101"/>
      <c r="K49" s="101"/>
    </row>
    <row r="50" spans="2:11">
      <c r="B50" s="101"/>
      <c r="C50" s="101"/>
      <c r="D50" s="101"/>
      <c r="E50" s="101"/>
      <c r="F50" s="101"/>
      <c r="G50" s="101"/>
      <c r="H50" s="101"/>
      <c r="I50" s="101"/>
      <c r="J50" s="101"/>
      <c r="K50" s="101"/>
    </row>
    <row r="51" spans="2:11">
      <c r="B51" s="101"/>
      <c r="C51" s="101"/>
      <c r="D51" s="101"/>
      <c r="E51" s="101"/>
      <c r="F51" s="101"/>
      <c r="G51" s="101"/>
      <c r="H51" s="101"/>
      <c r="I51" s="101"/>
      <c r="J51" s="101"/>
      <c r="K51" s="101"/>
    </row>
    <row r="52" spans="2:11">
      <c r="B52" s="101"/>
      <c r="C52" s="101"/>
      <c r="D52" s="101"/>
      <c r="E52" s="101"/>
      <c r="F52" s="101"/>
      <c r="G52" s="101"/>
      <c r="H52" s="101"/>
      <c r="I52" s="101"/>
      <c r="J52" s="101"/>
      <c r="K52" s="101"/>
    </row>
    <row r="53" spans="2:11">
      <c r="B53" s="101"/>
      <c r="C53" s="101"/>
      <c r="D53" s="101"/>
      <c r="E53" s="101"/>
      <c r="F53" s="101"/>
      <c r="G53" s="101"/>
      <c r="H53" s="101"/>
      <c r="I53" s="101"/>
      <c r="J53" s="101"/>
      <c r="K53" s="101"/>
    </row>
    <row r="54" spans="2:11">
      <c r="B54" s="101"/>
      <c r="C54" s="101"/>
      <c r="D54" s="101"/>
      <c r="E54" s="101"/>
      <c r="F54" s="101"/>
      <c r="G54" s="101"/>
      <c r="H54" s="101"/>
      <c r="I54" s="101"/>
      <c r="J54" s="101"/>
      <c r="K54" s="101"/>
    </row>
    <row r="55" spans="2:11">
      <c r="B55" s="101"/>
      <c r="C55" s="101"/>
      <c r="D55" s="101"/>
      <c r="E55" s="101"/>
      <c r="F55" s="101"/>
      <c r="G55" s="101"/>
      <c r="H55" s="101"/>
      <c r="I55" s="101"/>
      <c r="J55" s="101"/>
      <c r="K55" s="101"/>
    </row>
    <row r="56" spans="2:11">
      <c r="B56" s="101"/>
      <c r="C56" s="101"/>
      <c r="D56" s="101"/>
      <c r="E56" s="101"/>
      <c r="F56" s="101"/>
      <c r="G56" s="101"/>
      <c r="H56" s="101"/>
      <c r="I56" s="101"/>
      <c r="J56" s="101"/>
      <c r="K56" s="101"/>
    </row>
    <row r="57" spans="2:11">
      <c r="B57" s="101"/>
      <c r="C57" s="101"/>
      <c r="D57" s="101"/>
      <c r="E57" s="101"/>
      <c r="F57" s="101"/>
      <c r="G57" s="101"/>
      <c r="H57" s="101"/>
      <c r="I57" s="101"/>
      <c r="J57" s="101"/>
      <c r="K57" s="101"/>
    </row>
    <row r="58" spans="2:11">
      <c r="B58" s="101"/>
      <c r="C58" s="101"/>
      <c r="D58" s="101"/>
      <c r="E58" s="101"/>
      <c r="F58" s="101"/>
      <c r="G58" s="101"/>
      <c r="H58" s="101"/>
      <c r="I58" s="101"/>
      <c r="J58" s="101"/>
      <c r="K58" s="101"/>
    </row>
    <row r="59" spans="2:11">
      <c r="B59" s="101"/>
      <c r="C59" s="101"/>
      <c r="D59" s="101"/>
      <c r="E59" s="101"/>
      <c r="F59" s="101"/>
      <c r="G59" s="101"/>
      <c r="H59" s="101"/>
      <c r="I59" s="101"/>
      <c r="J59" s="101"/>
      <c r="K59" s="101"/>
    </row>
    <row r="60" spans="2:11">
      <c r="B60" s="101"/>
      <c r="C60" s="101"/>
      <c r="D60" s="101"/>
      <c r="E60" s="101"/>
      <c r="F60" s="101"/>
      <c r="G60" s="101"/>
      <c r="H60" s="101"/>
      <c r="I60" s="101"/>
      <c r="J60" s="101"/>
      <c r="K60" s="101"/>
    </row>
    <row r="61" spans="2:11">
      <c r="B61" s="101"/>
      <c r="C61" s="101"/>
      <c r="D61" s="101"/>
      <c r="E61" s="101"/>
      <c r="F61" s="101"/>
      <c r="G61" s="101"/>
      <c r="H61" s="101"/>
      <c r="I61" s="101"/>
      <c r="J61" s="101"/>
      <c r="K61" s="101"/>
    </row>
    <row r="62" spans="2:11">
      <c r="B62" s="101"/>
      <c r="C62" s="101"/>
      <c r="D62" s="101"/>
      <c r="E62" s="101"/>
      <c r="F62" s="101"/>
      <c r="G62" s="101"/>
      <c r="H62" s="101"/>
      <c r="I62" s="101"/>
      <c r="J62" s="101"/>
      <c r="K62" s="101"/>
    </row>
    <row r="63" spans="2:11">
      <c r="B63" s="101"/>
      <c r="C63" s="101"/>
      <c r="D63" s="101"/>
      <c r="E63" s="101"/>
      <c r="F63" s="101"/>
      <c r="G63" s="101"/>
      <c r="H63" s="101"/>
      <c r="I63" s="101"/>
      <c r="J63" s="101"/>
      <c r="K63" s="101"/>
    </row>
    <row r="64" spans="2:11">
      <c r="B64" s="101"/>
      <c r="C64" s="101"/>
      <c r="D64" s="101"/>
      <c r="E64" s="101"/>
      <c r="F64" s="101"/>
      <c r="G64" s="101"/>
      <c r="H64" s="101"/>
      <c r="I64" s="101"/>
      <c r="J64" s="101"/>
      <c r="K64" s="101"/>
    </row>
    <row r="65" spans="2:11">
      <c r="B65" s="101"/>
      <c r="C65" s="101"/>
      <c r="D65" s="101"/>
      <c r="E65" s="101"/>
      <c r="F65" s="101"/>
      <c r="G65" s="101"/>
      <c r="H65" s="101"/>
      <c r="I65" s="101"/>
      <c r="J65" s="101"/>
      <c r="K65" s="101"/>
    </row>
    <row r="66" spans="2:11">
      <c r="B66" s="101"/>
      <c r="C66" s="101"/>
      <c r="D66" s="101"/>
      <c r="E66" s="101"/>
      <c r="F66" s="101"/>
      <c r="G66" s="101"/>
      <c r="H66" s="101"/>
      <c r="I66" s="101"/>
      <c r="J66" s="101"/>
      <c r="K66" s="101"/>
    </row>
    <row r="67" spans="2:11">
      <c r="B67" s="101"/>
      <c r="C67" s="101"/>
      <c r="D67" s="101"/>
      <c r="E67" s="101"/>
      <c r="F67" s="101"/>
      <c r="G67" s="101"/>
      <c r="H67" s="101"/>
      <c r="I67" s="101"/>
      <c r="J67" s="101"/>
      <c r="K67" s="101"/>
    </row>
    <row r="68" spans="2:11"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2:11">
      <c r="B69" s="101"/>
      <c r="C69" s="101"/>
      <c r="D69" s="101"/>
      <c r="E69" s="101"/>
      <c r="F69" s="101"/>
      <c r="G69" s="101"/>
      <c r="H69" s="101"/>
      <c r="I69" s="101"/>
      <c r="J69" s="101"/>
      <c r="K69" s="101"/>
    </row>
    <row r="70" spans="2:11">
      <c r="B70" s="101"/>
      <c r="C70" s="101"/>
      <c r="D70" s="101"/>
      <c r="E70" s="101"/>
      <c r="F70" s="101"/>
      <c r="G70" s="101"/>
      <c r="H70" s="101"/>
      <c r="I70" s="101"/>
      <c r="J70" s="101"/>
      <c r="K70" s="101"/>
    </row>
    <row r="71" spans="2:11">
      <c r="B71" s="101"/>
      <c r="C71" s="101"/>
      <c r="D71" s="101"/>
      <c r="E71" s="101"/>
      <c r="F71" s="101"/>
      <c r="G71" s="101"/>
      <c r="H71" s="101"/>
      <c r="I71" s="101"/>
      <c r="J71" s="101"/>
      <c r="K71" s="101"/>
    </row>
    <row r="72" spans="2:11">
      <c r="B72" s="101"/>
      <c r="C72" s="101"/>
      <c r="D72" s="101"/>
      <c r="E72" s="101"/>
      <c r="F72" s="101"/>
      <c r="G72" s="101"/>
      <c r="H72" s="101"/>
      <c r="I72" s="101"/>
      <c r="J72" s="101"/>
      <c r="K72" s="101"/>
    </row>
    <row r="73" spans="2:11">
      <c r="B73" s="101"/>
      <c r="C73" s="101"/>
      <c r="D73" s="101"/>
      <c r="E73" s="101"/>
      <c r="F73" s="101"/>
      <c r="G73" s="101"/>
      <c r="H73" s="101"/>
      <c r="I73" s="101"/>
      <c r="J73" s="101"/>
      <c r="K73" s="101"/>
    </row>
    <row r="74" spans="2:11">
      <c r="B74" s="101"/>
      <c r="C74" s="101"/>
      <c r="D74" s="101"/>
      <c r="E74" s="101"/>
      <c r="F74" s="101"/>
      <c r="G74" s="101"/>
      <c r="H74" s="101"/>
      <c r="I74" s="101"/>
      <c r="J74" s="101"/>
      <c r="K74" s="101"/>
    </row>
    <row r="75" spans="2:11">
      <c r="B75" s="101"/>
      <c r="C75" s="101"/>
      <c r="D75" s="101"/>
      <c r="E75" s="101"/>
      <c r="F75" s="101"/>
      <c r="G75" s="101"/>
      <c r="H75" s="101"/>
      <c r="I75" s="101"/>
      <c r="J75" s="101"/>
      <c r="K75" s="101"/>
    </row>
    <row r="76" spans="2:11">
      <c r="B76" s="101"/>
      <c r="C76" s="101"/>
      <c r="D76" s="101"/>
      <c r="E76" s="101"/>
      <c r="F76" s="101"/>
      <c r="G76" s="101"/>
      <c r="H76" s="101"/>
      <c r="I76" s="101"/>
      <c r="J76" s="101"/>
      <c r="K76" s="101"/>
    </row>
    <row r="77" spans="2:11">
      <c r="B77" s="101"/>
      <c r="C77" s="101"/>
      <c r="D77" s="101"/>
      <c r="E77" s="101"/>
      <c r="F77" s="101"/>
      <c r="G77" s="101"/>
      <c r="H77" s="101"/>
      <c r="I77" s="101"/>
      <c r="J77" s="101"/>
      <c r="K77" s="101"/>
    </row>
    <row r="78" spans="2:11">
      <c r="B78" s="101"/>
      <c r="C78" s="101"/>
      <c r="D78" s="101"/>
      <c r="E78" s="101"/>
      <c r="F78" s="101"/>
      <c r="G78" s="101"/>
      <c r="H78" s="101"/>
      <c r="I78" s="101"/>
      <c r="J78" s="101"/>
      <c r="K78" s="101"/>
    </row>
    <row r="79" spans="2:11">
      <c r="B79" s="101"/>
      <c r="C79" s="101"/>
      <c r="D79" s="101"/>
      <c r="E79" s="101"/>
      <c r="F79" s="101"/>
      <c r="G79" s="101"/>
      <c r="H79" s="101"/>
      <c r="I79" s="101"/>
      <c r="J79" s="101"/>
      <c r="K79" s="101"/>
    </row>
    <row r="80" spans="2:11">
      <c r="B80" s="101"/>
      <c r="C80" s="101"/>
      <c r="D80" s="101"/>
      <c r="E80" s="101"/>
      <c r="F80" s="101"/>
      <c r="G80" s="101"/>
      <c r="H80" s="101"/>
      <c r="I80" s="101"/>
      <c r="J80" s="101"/>
      <c r="K80" s="101"/>
    </row>
    <row r="81" spans="2:11">
      <c r="B81" s="101"/>
      <c r="C81" s="101"/>
      <c r="D81" s="101"/>
      <c r="E81" s="101"/>
      <c r="F81" s="101"/>
      <c r="G81" s="101"/>
      <c r="H81" s="101"/>
      <c r="I81" s="101"/>
      <c r="J81" s="101"/>
      <c r="K81" s="101"/>
    </row>
    <row r="82" spans="2:11">
      <c r="B82" s="101"/>
      <c r="C82" s="101"/>
      <c r="D82" s="101"/>
      <c r="E82" s="101"/>
      <c r="F82" s="101"/>
      <c r="G82" s="101"/>
      <c r="H82" s="101"/>
      <c r="I82" s="101"/>
      <c r="J82" s="101"/>
      <c r="K82" s="101"/>
    </row>
    <row r="83" spans="2:11">
      <c r="B83" s="101"/>
      <c r="C83" s="101"/>
      <c r="D83" s="101"/>
      <c r="E83" s="101"/>
      <c r="F83" s="101"/>
      <c r="G83" s="101"/>
      <c r="H83" s="101"/>
      <c r="I83" s="101"/>
      <c r="J83" s="101"/>
      <c r="K83" s="101"/>
    </row>
    <row r="84" spans="2:11">
      <c r="B84" s="101"/>
      <c r="C84" s="101"/>
      <c r="D84" s="101"/>
      <c r="E84" s="101"/>
      <c r="F84" s="101"/>
      <c r="G84" s="101"/>
      <c r="H84" s="101"/>
      <c r="I84" s="101"/>
      <c r="J84" s="101"/>
      <c r="K84" s="101"/>
    </row>
    <row r="85" spans="2:11">
      <c r="B85" s="101"/>
      <c r="C85" s="101"/>
      <c r="D85" s="101"/>
      <c r="E85" s="101"/>
      <c r="F85" s="101"/>
      <c r="G85" s="101"/>
      <c r="H85" s="101"/>
      <c r="I85" s="101"/>
      <c r="J85" s="101"/>
      <c r="K85" s="101"/>
    </row>
    <row r="86" spans="2:11">
      <c r="B86" s="101"/>
      <c r="C86" s="101"/>
      <c r="D86" s="101"/>
      <c r="E86" s="101"/>
      <c r="F86" s="101"/>
      <c r="G86" s="101"/>
      <c r="H86" s="101"/>
      <c r="I86" s="101"/>
      <c r="J86" s="101"/>
      <c r="K86" s="101"/>
    </row>
    <row r="87" spans="2:11">
      <c r="B87" s="101"/>
      <c r="C87" s="101"/>
      <c r="D87" s="101"/>
      <c r="E87" s="101"/>
      <c r="F87" s="101"/>
      <c r="G87" s="101"/>
      <c r="H87" s="101"/>
      <c r="I87" s="101"/>
      <c r="J87" s="101"/>
      <c r="K87" s="101"/>
    </row>
    <row r="88" spans="2:11">
      <c r="B88" s="101"/>
      <c r="C88" s="101"/>
      <c r="D88" s="101"/>
      <c r="E88" s="101"/>
      <c r="F88" s="101"/>
      <c r="G88" s="101"/>
      <c r="H88" s="101"/>
      <c r="I88" s="101"/>
      <c r="J88" s="101"/>
      <c r="K88" s="101"/>
    </row>
    <row r="89" spans="2:11">
      <c r="B89" s="101"/>
      <c r="C89" s="101"/>
      <c r="D89" s="101"/>
      <c r="E89" s="101"/>
      <c r="F89" s="101"/>
      <c r="G89" s="101"/>
      <c r="H89" s="101"/>
      <c r="I89" s="101"/>
      <c r="J89" s="101"/>
      <c r="K89" s="101"/>
    </row>
    <row r="90" spans="2:11">
      <c r="B90" s="101"/>
      <c r="C90" s="101"/>
      <c r="D90" s="101"/>
      <c r="E90" s="101"/>
      <c r="F90" s="101"/>
      <c r="G90" s="101"/>
      <c r="H90" s="101"/>
      <c r="I90" s="101"/>
      <c r="J90" s="101"/>
      <c r="K90" s="101"/>
    </row>
    <row r="91" spans="2:11">
      <c r="B91" s="101"/>
      <c r="C91" s="101"/>
      <c r="D91" s="101"/>
      <c r="E91" s="101"/>
      <c r="F91" s="101"/>
      <c r="G91" s="101"/>
      <c r="H91" s="101"/>
      <c r="I91" s="101"/>
      <c r="J91" s="101"/>
      <c r="K91" s="101"/>
    </row>
    <row r="92" spans="2:11">
      <c r="B92" s="101"/>
      <c r="C92" s="101"/>
      <c r="D92" s="101"/>
      <c r="E92" s="101"/>
      <c r="F92" s="101"/>
      <c r="G92" s="101"/>
      <c r="H92" s="101"/>
      <c r="I92" s="101"/>
      <c r="J92" s="101"/>
      <c r="K92" s="101"/>
    </row>
    <row r="93" spans="2:11">
      <c r="B93" s="101"/>
      <c r="C93" s="101"/>
      <c r="D93" s="101"/>
      <c r="E93" s="101"/>
      <c r="F93" s="101"/>
      <c r="G93" s="101"/>
      <c r="H93" s="101"/>
      <c r="I93" s="101"/>
      <c r="J93" s="101"/>
      <c r="K93" s="101"/>
    </row>
    <row r="94" spans="2:11">
      <c r="B94" s="101"/>
      <c r="C94" s="101"/>
      <c r="D94" s="101"/>
      <c r="E94" s="101"/>
      <c r="F94" s="101"/>
      <c r="G94" s="101"/>
      <c r="H94" s="101"/>
      <c r="I94" s="101"/>
      <c r="J94" s="101"/>
      <c r="K94" s="101"/>
    </row>
    <row r="95" spans="2:11">
      <c r="B95" s="101"/>
      <c r="C95" s="101"/>
      <c r="D95" s="101"/>
      <c r="E95" s="101"/>
      <c r="F95" s="101"/>
      <c r="G95" s="101"/>
      <c r="H95" s="101"/>
      <c r="I95" s="101"/>
      <c r="J95" s="101"/>
      <c r="K95" s="101"/>
    </row>
    <row r="96" spans="2:11">
      <c r="B96" s="101"/>
      <c r="C96" s="101"/>
      <c r="D96" s="101"/>
      <c r="E96" s="101"/>
      <c r="F96" s="101"/>
      <c r="G96" s="101"/>
      <c r="H96" s="101"/>
      <c r="I96" s="101"/>
      <c r="J96" s="101"/>
      <c r="K96" s="101"/>
    </row>
    <row r="97" spans="2:11">
      <c r="B97" s="101"/>
      <c r="C97" s="101"/>
      <c r="D97" s="101"/>
      <c r="E97" s="101"/>
      <c r="F97" s="101"/>
      <c r="G97" s="101"/>
      <c r="H97" s="101"/>
      <c r="I97" s="101"/>
      <c r="J97" s="101"/>
      <c r="K97" s="101"/>
    </row>
    <row r="98" spans="2:11">
      <c r="B98" s="101"/>
      <c r="C98" s="101"/>
      <c r="D98" s="101"/>
      <c r="E98" s="101"/>
      <c r="F98" s="101"/>
      <c r="G98" s="101"/>
      <c r="H98" s="101"/>
      <c r="I98" s="101"/>
      <c r="J98" s="101"/>
      <c r="K98" s="101"/>
    </row>
    <row r="99" spans="2:11">
      <c r="B99" s="101"/>
      <c r="C99" s="101"/>
      <c r="D99" s="101"/>
      <c r="E99" s="101"/>
      <c r="F99" s="101"/>
      <c r="G99" s="101"/>
      <c r="H99" s="101"/>
      <c r="I99" s="101"/>
      <c r="J99" s="101"/>
      <c r="K99" s="101"/>
    </row>
    <row r="100" spans="2:11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</row>
    <row r="101" spans="2:11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</row>
    <row r="102" spans="2:11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</row>
    <row r="103" spans="2:11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</row>
    <row r="104" spans="2:11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</row>
    <row r="105" spans="2:11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</row>
    <row r="106" spans="2:11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</row>
    <row r="107" spans="2:11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</row>
    <row r="108" spans="2:11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</row>
    <row r="109" spans="2:11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</row>
    <row r="110" spans="2:11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</row>
    <row r="111" spans="2:11"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</row>
    <row r="112" spans="2:11"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2"/>
      <c r="G608" s="22"/>
    </row>
    <row r="609" spans="5:7">
      <c r="E609" s="22"/>
      <c r="G609" s="22"/>
    </row>
    <row r="610" spans="5:7">
      <c r="E610" s="22"/>
      <c r="G610" s="22"/>
    </row>
    <row r="611" spans="5:7">
      <c r="E611" s="22"/>
      <c r="G611" s="22"/>
    </row>
    <row r="612" spans="5:7">
      <c r="E612" s="22"/>
      <c r="G612" s="22"/>
    </row>
    <row r="613" spans="5:7">
      <c r="E613" s="22"/>
      <c r="G613" s="22"/>
    </row>
  </sheetData>
  <sheetProtection sheet="1" objects="1" scenarios="1"/>
  <mergeCells count="1">
    <mergeCell ref="B6:K6"/>
  </mergeCells>
  <phoneticPr fontId="3" type="noConversion"/>
  <dataValidations count="1">
    <dataValidation allowBlank="1" showInputMessage="1" showErrorMessage="1" sqref="C5:C1048576 A1:B1048576 AH28:XFD29 D30:XFD1048576 D28:AF29 D1:XFD27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AT109"/>
  <sheetViews>
    <sheetView rightToLeft="1" workbookViewId="0">
      <selection activeCell="G12" sqref="G12"/>
    </sheetView>
  </sheetViews>
  <sheetFormatPr defaultColWidth="9.140625" defaultRowHeight="18"/>
  <cols>
    <col min="1" max="1" width="6.28515625" style="1" customWidth="1"/>
    <col min="2" max="2" width="43.42578125" style="2" bestFit="1" customWidth="1"/>
    <col min="3" max="3" width="41.7109375" style="1" bestFit="1" customWidth="1"/>
    <col min="4" max="4" width="11.85546875" style="1" customWidth="1"/>
    <col min="5" max="5" width="7.140625" style="3" customWidth="1"/>
    <col min="6" max="6" width="6" style="3" customWidth="1"/>
    <col min="7" max="7" width="7.85546875" style="3" customWidth="1"/>
    <col min="8" max="8" width="8.140625" style="3" customWidth="1"/>
    <col min="9" max="9" width="6.28515625" style="3" customWidth="1"/>
    <col min="10" max="10" width="8.7109375" style="3" customWidth="1"/>
    <col min="11" max="11" width="10" style="3" customWidth="1"/>
    <col min="12" max="12" width="9.5703125" style="3" customWidth="1"/>
    <col min="13" max="13" width="6.140625" style="3" customWidth="1"/>
    <col min="14" max="15" width="5.7109375" style="3" customWidth="1"/>
    <col min="16" max="16" width="6.85546875" style="3" customWidth="1"/>
    <col min="17" max="17" width="6.42578125" style="1" customWidth="1"/>
    <col min="18" max="18" width="6.7109375" style="1" customWidth="1"/>
    <col min="19" max="19" width="7.28515625" style="1" customWidth="1"/>
    <col min="20" max="31" width="5.7109375" style="1" customWidth="1"/>
    <col min="32" max="16384" width="9.140625" style="1"/>
  </cols>
  <sheetData>
    <row r="1" spans="2:46">
      <c r="B1" s="57" t="s">
        <v>188</v>
      </c>
      <c r="C1" s="78" t="s" vm="1">
        <v>265</v>
      </c>
    </row>
    <row r="2" spans="2:46">
      <c r="B2" s="57" t="s">
        <v>187</v>
      </c>
      <c r="C2" s="78" t="s">
        <v>266</v>
      </c>
    </row>
    <row r="3" spans="2:46">
      <c r="B3" s="57" t="s">
        <v>189</v>
      </c>
      <c r="C3" s="78" t="s">
        <v>267</v>
      </c>
    </row>
    <row r="4" spans="2:46">
      <c r="B4" s="57" t="s">
        <v>190</v>
      </c>
      <c r="C4" s="78">
        <v>2145</v>
      </c>
    </row>
    <row r="6" spans="2:46" ht="26.25" customHeight="1">
      <c r="B6" s="157" t="s">
        <v>225</v>
      </c>
      <c r="C6" s="158"/>
      <c r="D6" s="159"/>
    </row>
    <row r="7" spans="2:46" s="3" customFormat="1" ht="31.5">
      <c r="B7" s="60" t="s">
        <v>125</v>
      </c>
      <c r="C7" s="65" t="s">
        <v>116</v>
      </c>
      <c r="D7" s="66" t="s">
        <v>115</v>
      </c>
    </row>
    <row r="8" spans="2:46" s="3" customFormat="1">
      <c r="B8" s="16"/>
      <c r="C8" s="33" t="s">
        <v>251</v>
      </c>
      <c r="D8" s="18" t="s">
        <v>22</v>
      </c>
    </row>
    <row r="9" spans="2:46" s="4" customFormat="1" ht="18" customHeight="1">
      <c r="B9" s="19"/>
      <c r="C9" s="20" t="s">
        <v>1</v>
      </c>
      <c r="D9" s="21" t="s">
        <v>2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2:46" s="4" customFormat="1" ht="18" customHeight="1">
      <c r="B10" s="124" t="s">
        <v>2190</v>
      </c>
      <c r="C10" s="129">
        <f>C11+C26</f>
        <v>44566.221575968346</v>
      </c>
      <c r="D10" s="101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2:46">
      <c r="B11" s="125" t="s">
        <v>28</v>
      </c>
      <c r="C11" s="129">
        <f>SUM(C12:C24)</f>
        <v>4899.4446939037025</v>
      </c>
      <c r="D11" s="101"/>
    </row>
    <row r="12" spans="2:46">
      <c r="B12" s="126" t="s">
        <v>2187</v>
      </c>
      <c r="C12" s="127">
        <v>101.59239222313357</v>
      </c>
      <c r="D12" s="128">
        <v>47467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>
      <c r="B13" s="126" t="s">
        <v>2282</v>
      </c>
      <c r="C13" s="127">
        <v>613.11637069773451</v>
      </c>
      <c r="D13" s="128">
        <v>44255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2:46">
      <c r="B14" s="126" t="s">
        <v>1939</v>
      </c>
      <c r="C14" s="127">
        <v>511.98980508000005</v>
      </c>
      <c r="D14" s="128">
        <v>47209</v>
      </c>
    </row>
    <row r="15" spans="2:46">
      <c r="B15" s="126" t="s">
        <v>2188</v>
      </c>
      <c r="C15" s="127">
        <v>237.13909573743845</v>
      </c>
      <c r="D15" s="128">
        <v>46132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</row>
    <row r="16" spans="2:46">
      <c r="B16" s="126" t="s">
        <v>2189</v>
      </c>
      <c r="C16" s="127">
        <v>456.453777430098</v>
      </c>
      <c r="D16" s="128">
        <v>46631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</row>
    <row r="17" spans="2:4">
      <c r="B17" s="126" t="s">
        <v>1946</v>
      </c>
      <c r="C17" s="127">
        <v>458.21513130964394</v>
      </c>
      <c r="D17" s="128">
        <v>48214</v>
      </c>
    </row>
    <row r="18" spans="2:4">
      <c r="B18" s="126" t="s">
        <v>2283</v>
      </c>
      <c r="C18" s="127">
        <v>465.67463139874809</v>
      </c>
      <c r="D18" s="128">
        <v>44561</v>
      </c>
    </row>
    <row r="19" spans="2:4">
      <c r="B19" s="126" t="s">
        <v>2284</v>
      </c>
      <c r="C19" s="127">
        <v>159.61055999999999</v>
      </c>
      <c r="D19" s="128">
        <v>44246</v>
      </c>
    </row>
    <row r="20" spans="2:4">
      <c r="B20" s="126" t="s">
        <v>2285</v>
      </c>
      <c r="C20" s="127">
        <v>1066.5584284734209</v>
      </c>
      <c r="D20" s="128">
        <v>46100</v>
      </c>
    </row>
    <row r="21" spans="2:4">
      <c r="B21" s="126" t="s">
        <v>2286</v>
      </c>
      <c r="C21" s="127">
        <v>25.62060537149263</v>
      </c>
      <c r="D21" s="128">
        <v>43948</v>
      </c>
    </row>
    <row r="22" spans="2:4">
      <c r="B22" s="126" t="s">
        <v>2287</v>
      </c>
      <c r="C22" s="127">
        <v>113.53980618199196</v>
      </c>
      <c r="D22" s="128">
        <v>44926</v>
      </c>
    </row>
    <row r="23" spans="2:4">
      <c r="B23" s="126" t="s">
        <v>2288</v>
      </c>
      <c r="C23" s="127">
        <v>342.81632000000002</v>
      </c>
      <c r="D23" s="128">
        <v>43800</v>
      </c>
    </row>
    <row r="24" spans="2:4">
      <c r="B24" s="126" t="s">
        <v>2289</v>
      </c>
      <c r="C24" s="127">
        <v>347.11776999999995</v>
      </c>
      <c r="D24" s="128">
        <v>44739</v>
      </c>
    </row>
    <row r="25" spans="2:4">
      <c r="B25" s="101"/>
      <c r="C25" s="101"/>
      <c r="D25" s="101"/>
    </row>
    <row r="26" spans="2:4">
      <c r="B26" s="130" t="s">
        <v>2191</v>
      </c>
      <c r="C26" s="129">
        <f>SUM(C27:C98)</f>
        <v>39666.776882064645</v>
      </c>
      <c r="D26" s="101"/>
    </row>
    <row r="27" spans="2:4">
      <c r="B27" s="126" t="s">
        <v>2192</v>
      </c>
      <c r="C27" s="127">
        <v>873.5720603043959</v>
      </c>
      <c r="D27" s="128">
        <v>45778</v>
      </c>
    </row>
    <row r="28" spans="2:4">
      <c r="B28" s="126" t="s">
        <v>2193</v>
      </c>
      <c r="C28" s="127">
        <v>1162.4883278399998</v>
      </c>
      <c r="D28" s="128">
        <v>46326</v>
      </c>
    </row>
    <row r="29" spans="2:4">
      <c r="B29" s="126" t="s">
        <v>2194</v>
      </c>
      <c r="C29" s="127">
        <v>623.71571817027439</v>
      </c>
      <c r="D29" s="128">
        <v>46326</v>
      </c>
    </row>
    <row r="30" spans="2:4">
      <c r="B30" s="126" t="s">
        <v>2195</v>
      </c>
      <c r="C30" s="127">
        <v>380.85146024297342</v>
      </c>
      <c r="D30" s="128">
        <v>44429</v>
      </c>
    </row>
    <row r="31" spans="2:4">
      <c r="B31" s="126" t="s">
        <v>1956</v>
      </c>
      <c r="C31" s="127">
        <v>865.38771900960069</v>
      </c>
      <c r="D31" s="128">
        <v>46601</v>
      </c>
    </row>
    <row r="32" spans="2:4">
      <c r="B32" s="126" t="s">
        <v>2196</v>
      </c>
      <c r="C32" s="127">
        <v>564.67731133138443</v>
      </c>
      <c r="D32" s="128">
        <v>45382</v>
      </c>
    </row>
    <row r="33" spans="2:4">
      <c r="B33" s="126" t="s">
        <v>1958</v>
      </c>
      <c r="C33" s="127">
        <v>1108.5523931372054</v>
      </c>
      <c r="D33" s="128">
        <v>47119</v>
      </c>
    </row>
    <row r="34" spans="2:4">
      <c r="B34" s="126" t="s">
        <v>2197</v>
      </c>
      <c r="C34" s="127">
        <v>1021.6186076564048</v>
      </c>
      <c r="D34" s="128">
        <v>47119</v>
      </c>
    </row>
    <row r="35" spans="2:4">
      <c r="B35" s="126" t="s">
        <v>2198</v>
      </c>
      <c r="C35" s="127">
        <v>487.13321279508989</v>
      </c>
      <c r="D35" s="128">
        <v>44722</v>
      </c>
    </row>
    <row r="36" spans="2:4">
      <c r="B36" s="126" t="s">
        <v>2199</v>
      </c>
      <c r="C36" s="127">
        <v>1684.5826647604531</v>
      </c>
      <c r="D36" s="128">
        <v>47119</v>
      </c>
    </row>
    <row r="37" spans="2:4">
      <c r="B37" s="126" t="s">
        <v>2200</v>
      </c>
      <c r="C37" s="127">
        <v>974.228768542333</v>
      </c>
      <c r="D37" s="128">
        <v>46742</v>
      </c>
    </row>
    <row r="38" spans="2:4">
      <c r="B38" s="126" t="s">
        <v>1960</v>
      </c>
      <c r="C38" s="127">
        <v>1053.1016789558462</v>
      </c>
      <c r="D38" s="128">
        <v>45557</v>
      </c>
    </row>
    <row r="39" spans="2:4">
      <c r="B39" s="126" t="s">
        <v>1963</v>
      </c>
      <c r="C39" s="127">
        <v>1799.4638284499999</v>
      </c>
      <c r="D39" s="128">
        <v>50041</v>
      </c>
    </row>
    <row r="40" spans="2:4">
      <c r="B40" s="126" t="s">
        <v>2201</v>
      </c>
      <c r="C40" s="127">
        <v>859.90064556813741</v>
      </c>
      <c r="D40" s="128">
        <v>46971</v>
      </c>
    </row>
    <row r="41" spans="2:4">
      <c r="B41" s="126" t="s">
        <v>2202</v>
      </c>
      <c r="C41" s="127">
        <v>544.49178794249622</v>
      </c>
      <c r="D41" s="128">
        <v>46012</v>
      </c>
    </row>
    <row r="42" spans="2:4">
      <c r="B42" s="126" t="s">
        <v>2203</v>
      </c>
      <c r="C42" s="127">
        <v>9.363352746110813</v>
      </c>
      <c r="D42" s="128">
        <v>46326</v>
      </c>
    </row>
    <row r="43" spans="2:4">
      <c r="B43" s="126" t="s">
        <v>1967</v>
      </c>
      <c r="C43" s="127">
        <v>41.852608850720202</v>
      </c>
      <c r="D43" s="128">
        <v>46199</v>
      </c>
    </row>
    <row r="44" spans="2:4">
      <c r="B44" s="126" t="s">
        <v>1969</v>
      </c>
      <c r="C44" s="127">
        <v>56.277970119999999</v>
      </c>
      <c r="D44" s="128">
        <v>46998</v>
      </c>
    </row>
    <row r="45" spans="2:4">
      <c r="B45" s="126" t="s">
        <v>2204</v>
      </c>
      <c r="C45" s="127">
        <v>6.1471793435734385</v>
      </c>
      <c r="D45" s="128">
        <v>46938</v>
      </c>
    </row>
    <row r="46" spans="2:4">
      <c r="B46" s="126" t="s">
        <v>2205</v>
      </c>
      <c r="C46" s="127">
        <v>252.80650981277569</v>
      </c>
      <c r="D46" s="128">
        <v>47026</v>
      </c>
    </row>
    <row r="47" spans="2:4">
      <c r="B47" s="126" t="s">
        <v>2290</v>
      </c>
      <c r="C47" s="127">
        <v>26.735577739979878</v>
      </c>
      <c r="D47" s="128">
        <v>46663</v>
      </c>
    </row>
    <row r="48" spans="2:4">
      <c r="B48" s="126" t="s">
        <v>2206</v>
      </c>
      <c r="C48" s="127">
        <v>29.163211580000002</v>
      </c>
      <c r="D48" s="128">
        <v>46938</v>
      </c>
    </row>
    <row r="49" spans="2:4">
      <c r="B49" s="126" t="s">
        <v>2207</v>
      </c>
      <c r="C49" s="127">
        <v>110.03939646618014</v>
      </c>
      <c r="D49" s="128">
        <v>46201</v>
      </c>
    </row>
    <row r="50" spans="2:4">
      <c r="B50" s="126" t="s">
        <v>2208</v>
      </c>
      <c r="C50" s="127">
        <v>2.8594040160351311</v>
      </c>
      <c r="D50" s="128">
        <v>46938</v>
      </c>
    </row>
    <row r="51" spans="2:4">
      <c r="B51" s="126" t="s">
        <v>1974</v>
      </c>
      <c r="C51" s="127">
        <v>12.173503820000004</v>
      </c>
      <c r="D51" s="128">
        <v>46938</v>
      </c>
    </row>
    <row r="52" spans="2:4">
      <c r="B52" s="126" t="s">
        <v>1975</v>
      </c>
      <c r="C52" s="127">
        <v>1.502476463582934</v>
      </c>
      <c r="D52" s="128">
        <v>46938</v>
      </c>
    </row>
    <row r="53" spans="2:4">
      <c r="B53" s="126" t="s">
        <v>2209</v>
      </c>
      <c r="C53" s="127">
        <v>29.311705146841092</v>
      </c>
      <c r="D53" s="128">
        <v>46938</v>
      </c>
    </row>
    <row r="54" spans="2:4">
      <c r="B54" s="126" t="s">
        <v>1976</v>
      </c>
      <c r="C54" s="127">
        <v>159.09921185539341</v>
      </c>
      <c r="D54" s="128">
        <v>46201</v>
      </c>
    </row>
    <row r="55" spans="2:4">
      <c r="B55" s="126" t="s">
        <v>1943</v>
      </c>
      <c r="C55" s="127">
        <v>393.13052998999422</v>
      </c>
      <c r="D55" s="128">
        <v>47262</v>
      </c>
    </row>
    <row r="56" spans="2:4">
      <c r="B56" s="126" t="s">
        <v>2210</v>
      </c>
      <c r="C56" s="127">
        <v>709.47980060800001</v>
      </c>
      <c r="D56" s="128">
        <v>45485</v>
      </c>
    </row>
    <row r="57" spans="2:4">
      <c r="B57" s="126" t="s">
        <v>1977</v>
      </c>
      <c r="C57" s="127">
        <v>1110.380299488</v>
      </c>
      <c r="D57" s="128">
        <v>45777</v>
      </c>
    </row>
    <row r="58" spans="2:4">
      <c r="B58" s="126" t="s">
        <v>2211</v>
      </c>
      <c r="C58" s="127">
        <v>3489.4914699999995</v>
      </c>
      <c r="D58" s="128">
        <v>72686</v>
      </c>
    </row>
    <row r="59" spans="2:4">
      <c r="B59" s="126" t="s">
        <v>1978</v>
      </c>
      <c r="C59" s="127">
        <v>78.225633475765804</v>
      </c>
      <c r="D59" s="128">
        <v>46734</v>
      </c>
    </row>
    <row r="60" spans="2:4">
      <c r="B60" s="126" t="s">
        <v>2291</v>
      </c>
      <c r="C60" s="127">
        <v>736.23820999999998</v>
      </c>
      <c r="D60" s="128">
        <v>44819</v>
      </c>
    </row>
    <row r="61" spans="2:4">
      <c r="B61" s="126" t="s">
        <v>2212</v>
      </c>
      <c r="C61" s="127">
        <v>836.85226396447013</v>
      </c>
      <c r="D61" s="128">
        <v>47178</v>
      </c>
    </row>
    <row r="62" spans="2:4">
      <c r="B62" s="126" t="s">
        <v>1981</v>
      </c>
      <c r="C62" s="127">
        <v>50.181643499999986</v>
      </c>
      <c r="D62" s="128">
        <v>46201</v>
      </c>
    </row>
    <row r="63" spans="2:4">
      <c r="B63" s="126" t="s">
        <v>2213</v>
      </c>
      <c r="C63" s="127">
        <v>71.336724539999977</v>
      </c>
      <c r="D63" s="128">
        <v>45047</v>
      </c>
    </row>
    <row r="64" spans="2:4">
      <c r="B64" s="126" t="s">
        <v>2214</v>
      </c>
      <c r="C64" s="127">
        <v>2309.5788103199998</v>
      </c>
      <c r="D64" s="128">
        <v>401768</v>
      </c>
    </row>
    <row r="65" spans="2:4">
      <c r="B65" s="126" t="s">
        <v>2215</v>
      </c>
      <c r="C65" s="127">
        <v>615.07067049600005</v>
      </c>
      <c r="D65" s="128">
        <v>45710</v>
      </c>
    </row>
    <row r="66" spans="2:4">
      <c r="B66" s="126" t="s">
        <v>1983</v>
      </c>
      <c r="C66" s="127">
        <v>452.36748287199998</v>
      </c>
      <c r="D66" s="128">
        <v>47255</v>
      </c>
    </row>
    <row r="67" spans="2:4">
      <c r="B67" s="126" t="s">
        <v>2216</v>
      </c>
      <c r="C67" s="127">
        <v>158.46102257999999</v>
      </c>
      <c r="D67" s="128">
        <v>46734</v>
      </c>
    </row>
    <row r="68" spans="2:4">
      <c r="B68" s="126" t="s">
        <v>2217</v>
      </c>
      <c r="C68" s="127">
        <v>686.50016135999999</v>
      </c>
      <c r="D68" s="128">
        <v>46524</v>
      </c>
    </row>
    <row r="69" spans="2:4">
      <c r="B69" s="126" t="s">
        <v>1987</v>
      </c>
      <c r="C69" s="127">
        <v>1160.2683622913753</v>
      </c>
      <c r="D69" s="128">
        <v>46844</v>
      </c>
    </row>
    <row r="70" spans="2:4">
      <c r="B70" s="126" t="s">
        <v>2218</v>
      </c>
      <c r="C70" s="127">
        <v>319.8915480173543</v>
      </c>
      <c r="D70" s="128">
        <v>46600</v>
      </c>
    </row>
    <row r="71" spans="2:4">
      <c r="B71" s="126" t="s">
        <v>1988</v>
      </c>
      <c r="C71" s="127">
        <v>1.2002135040000002</v>
      </c>
      <c r="D71" s="128">
        <v>47009</v>
      </c>
    </row>
    <row r="72" spans="2:4">
      <c r="B72" s="126" t="s">
        <v>1993</v>
      </c>
      <c r="C72" s="127">
        <v>2.1764958302566865E-2</v>
      </c>
      <c r="D72" s="128">
        <v>46938</v>
      </c>
    </row>
    <row r="73" spans="2:4">
      <c r="B73" s="126" t="s">
        <v>2219</v>
      </c>
      <c r="C73" s="127">
        <v>15.99122300779967</v>
      </c>
      <c r="D73" s="128">
        <v>46938</v>
      </c>
    </row>
    <row r="74" spans="2:4">
      <c r="B74" s="126" t="s">
        <v>2220</v>
      </c>
      <c r="C74" s="127">
        <v>233.30293535316432</v>
      </c>
      <c r="D74" s="128">
        <v>46201</v>
      </c>
    </row>
    <row r="75" spans="2:4">
      <c r="B75" s="126" t="s">
        <v>2221</v>
      </c>
      <c r="C75" s="127">
        <v>0.34875479999999798</v>
      </c>
      <c r="D75" s="128">
        <v>46938</v>
      </c>
    </row>
    <row r="76" spans="2:4">
      <c r="B76" s="126" t="s">
        <v>1996</v>
      </c>
      <c r="C76" s="127">
        <v>1023.5232000000001</v>
      </c>
      <c r="D76" s="128">
        <v>45869</v>
      </c>
    </row>
    <row r="77" spans="2:4">
      <c r="B77" s="126" t="s">
        <v>1999</v>
      </c>
      <c r="C77" s="127">
        <v>841.34520847999977</v>
      </c>
      <c r="D77" s="128">
        <v>47992</v>
      </c>
    </row>
    <row r="78" spans="2:4">
      <c r="B78" s="126" t="s">
        <v>2222</v>
      </c>
      <c r="C78" s="127">
        <v>934.74592520853162</v>
      </c>
      <c r="D78" s="128">
        <v>44044</v>
      </c>
    </row>
    <row r="79" spans="2:4">
      <c r="B79" s="126" t="s">
        <v>2223</v>
      </c>
      <c r="C79" s="127">
        <v>90.283627106742031</v>
      </c>
      <c r="D79" s="128">
        <v>46722</v>
      </c>
    </row>
    <row r="80" spans="2:4">
      <c r="B80" s="126" t="s">
        <v>2224</v>
      </c>
      <c r="C80" s="127">
        <v>418.57049108635925</v>
      </c>
      <c r="D80" s="128">
        <v>48213</v>
      </c>
    </row>
    <row r="81" spans="2:4">
      <c r="B81" s="126" t="s">
        <v>1950</v>
      </c>
      <c r="C81" s="127">
        <v>42.917951119999991</v>
      </c>
      <c r="D81" s="128">
        <v>45939</v>
      </c>
    </row>
    <row r="82" spans="2:4">
      <c r="B82" s="126" t="s">
        <v>2225</v>
      </c>
      <c r="C82" s="127">
        <v>1442.0449199999998</v>
      </c>
      <c r="D82" s="128">
        <v>46539</v>
      </c>
    </row>
    <row r="83" spans="2:4">
      <c r="B83" s="126" t="s">
        <v>2226</v>
      </c>
      <c r="C83" s="127">
        <v>138.43212</v>
      </c>
      <c r="D83" s="128">
        <v>46827</v>
      </c>
    </row>
    <row r="84" spans="2:4">
      <c r="B84" s="126" t="s">
        <v>2227</v>
      </c>
      <c r="C84" s="127">
        <v>506.59964181237933</v>
      </c>
      <c r="D84" s="128">
        <v>48723</v>
      </c>
    </row>
    <row r="85" spans="2:4">
      <c r="B85" s="126" t="s">
        <v>2228</v>
      </c>
      <c r="C85" s="127">
        <v>221.39202671757118</v>
      </c>
      <c r="D85" s="128">
        <v>47031</v>
      </c>
    </row>
    <row r="86" spans="2:4">
      <c r="B86" s="126" t="s">
        <v>2229</v>
      </c>
      <c r="C86" s="127">
        <v>622.06624848800004</v>
      </c>
      <c r="D86" s="128">
        <v>45869</v>
      </c>
    </row>
    <row r="87" spans="2:4">
      <c r="B87" s="126" t="s">
        <v>2007</v>
      </c>
      <c r="C87" s="127">
        <v>849.83810459818335</v>
      </c>
      <c r="D87" s="128">
        <v>47107</v>
      </c>
    </row>
    <row r="88" spans="2:4">
      <c r="B88" s="126" t="s">
        <v>2008</v>
      </c>
      <c r="C88" s="127">
        <v>109.66027691999997</v>
      </c>
      <c r="D88" s="128">
        <v>46734</v>
      </c>
    </row>
    <row r="89" spans="2:4">
      <c r="B89" s="126" t="s">
        <v>2230</v>
      </c>
      <c r="C89" s="127">
        <v>42.138036707175864</v>
      </c>
      <c r="D89" s="128">
        <v>46054</v>
      </c>
    </row>
    <row r="90" spans="2:4">
      <c r="B90" s="126" t="s">
        <v>2231</v>
      </c>
      <c r="C90" s="127">
        <v>568.07735079999998</v>
      </c>
      <c r="D90" s="128">
        <v>46637</v>
      </c>
    </row>
    <row r="91" spans="2:4">
      <c r="B91" s="126" t="s">
        <v>2232</v>
      </c>
      <c r="C91" s="127">
        <v>632.09413761878</v>
      </c>
      <c r="D91" s="128">
        <v>48069</v>
      </c>
    </row>
    <row r="92" spans="2:4">
      <c r="B92" s="126" t="s">
        <v>2233</v>
      </c>
      <c r="C92" s="127">
        <v>101.37245320692129</v>
      </c>
      <c r="D92" s="128">
        <v>47102</v>
      </c>
    </row>
    <row r="93" spans="2:4">
      <c r="B93" s="126" t="s">
        <v>2011</v>
      </c>
      <c r="C93" s="127">
        <v>764.50047600000005</v>
      </c>
      <c r="D93" s="128">
        <v>48004</v>
      </c>
    </row>
    <row r="94" spans="2:4">
      <c r="B94" s="126" t="s">
        <v>2234</v>
      </c>
      <c r="C94" s="127">
        <v>391.35227469999995</v>
      </c>
      <c r="D94" s="128">
        <v>46482</v>
      </c>
    </row>
    <row r="95" spans="2:4">
      <c r="B95" s="126" t="s">
        <v>2013</v>
      </c>
      <c r="C95" s="127">
        <v>39.049340359999995</v>
      </c>
      <c r="D95" s="128">
        <v>47009</v>
      </c>
    </row>
    <row r="96" spans="2:4">
      <c r="B96" s="126" t="s">
        <v>2014</v>
      </c>
      <c r="C96" s="127">
        <v>58.581534799999986</v>
      </c>
      <c r="D96" s="128">
        <v>46933</v>
      </c>
    </row>
    <row r="97" spans="2:4">
      <c r="B97" s="126" t="s">
        <v>2235</v>
      </c>
      <c r="C97" s="127">
        <v>1658.7737185400001</v>
      </c>
      <c r="D97" s="128">
        <v>46643</v>
      </c>
    </row>
    <row r="98" spans="2:4">
      <c r="B98" s="126"/>
      <c r="C98" s="127"/>
      <c r="D98" s="128"/>
    </row>
    <row r="99" spans="2:4">
      <c r="B99" s="101"/>
      <c r="C99" s="101"/>
      <c r="D99" s="101"/>
    </row>
    <row r="100" spans="2:4">
      <c r="B100" s="101"/>
      <c r="C100" s="101"/>
      <c r="D100" s="101"/>
    </row>
    <row r="101" spans="2:4">
      <c r="B101" s="101"/>
      <c r="C101" s="101"/>
      <c r="D101" s="101"/>
    </row>
    <row r="102" spans="2:4">
      <c r="B102" s="101"/>
      <c r="C102" s="101"/>
      <c r="D102" s="101"/>
    </row>
    <row r="103" spans="2:4">
      <c r="B103" s="101"/>
      <c r="C103" s="101"/>
      <c r="D103" s="101"/>
    </row>
    <row r="104" spans="2:4">
      <c r="B104" s="101"/>
      <c r="C104" s="101"/>
      <c r="D104" s="101"/>
    </row>
    <row r="105" spans="2:4">
      <c r="B105" s="101"/>
      <c r="C105" s="101"/>
      <c r="D105" s="101"/>
    </row>
    <row r="106" spans="2:4">
      <c r="B106" s="101"/>
      <c r="C106" s="101"/>
      <c r="D106" s="101"/>
    </row>
    <row r="107" spans="2:4">
      <c r="B107" s="101"/>
      <c r="C107" s="101"/>
      <c r="D107" s="101"/>
    </row>
    <row r="108" spans="2:4">
      <c r="B108" s="101"/>
      <c r="C108" s="101"/>
      <c r="D108" s="101"/>
    </row>
    <row r="109" spans="2:4">
      <c r="B109" s="101"/>
      <c r="C109" s="101"/>
      <c r="D109" s="101"/>
    </row>
  </sheetData>
  <sheetProtection sheet="1" objects="1" scenarios="1"/>
  <mergeCells count="1">
    <mergeCell ref="B6:D6"/>
  </mergeCells>
  <phoneticPr fontId="3" type="noConversion"/>
  <conditionalFormatting sqref="B10:B11">
    <cfRule type="cellIs" dxfId="3" priority="4" operator="equal">
      <formula>"NR3"</formula>
    </cfRule>
  </conditionalFormatting>
  <conditionalFormatting sqref="B12:B24">
    <cfRule type="cellIs" dxfId="2" priority="3" operator="equal">
      <formula>"NR3"</formula>
    </cfRule>
  </conditionalFormatting>
  <conditionalFormatting sqref="B26">
    <cfRule type="cellIs" dxfId="1" priority="2" operator="equal">
      <formula>"NR3"</formula>
    </cfRule>
  </conditionalFormatting>
  <conditionalFormatting sqref="B27:B98">
    <cfRule type="cellIs" dxfId="0" priority="1" operator="equal">
      <formula>"NR3"</formula>
    </cfRule>
  </conditionalFormatting>
  <dataValidations count="1">
    <dataValidation allowBlank="1" showInputMessage="1" showErrorMessage="1" sqref="C5:C1048576 AG28:XFD29 A1:B1048576 D1:XFD27 D28:AE29 D30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R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7" t="s">
        <v>188</v>
      </c>
      <c r="C1" s="78" t="s" vm="1">
        <v>265</v>
      </c>
    </row>
    <row r="2" spans="2:18">
      <c r="B2" s="57" t="s">
        <v>187</v>
      </c>
      <c r="C2" s="78" t="s">
        <v>266</v>
      </c>
    </row>
    <row r="3" spans="2:18">
      <c r="B3" s="57" t="s">
        <v>189</v>
      </c>
      <c r="C3" s="78" t="s">
        <v>267</v>
      </c>
    </row>
    <row r="4" spans="2:18">
      <c r="B4" s="57" t="s">
        <v>190</v>
      </c>
      <c r="C4" s="78">
        <v>2145</v>
      </c>
    </row>
    <row r="6" spans="2:18" ht="26.25" customHeight="1">
      <c r="B6" s="157" t="s">
        <v>228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9"/>
    </row>
    <row r="7" spans="2:18" s="3" customFormat="1" ht="78.75">
      <c r="B7" s="23" t="s">
        <v>125</v>
      </c>
      <c r="C7" s="31" t="s">
        <v>48</v>
      </c>
      <c r="D7" s="31" t="s">
        <v>69</v>
      </c>
      <c r="E7" s="31" t="s">
        <v>15</v>
      </c>
      <c r="F7" s="31" t="s">
        <v>70</v>
      </c>
      <c r="G7" s="31" t="s">
        <v>111</v>
      </c>
      <c r="H7" s="31" t="s">
        <v>18</v>
      </c>
      <c r="I7" s="31" t="s">
        <v>110</v>
      </c>
      <c r="J7" s="31" t="s">
        <v>17</v>
      </c>
      <c r="K7" s="31" t="s">
        <v>226</v>
      </c>
      <c r="L7" s="31" t="s">
        <v>253</v>
      </c>
      <c r="M7" s="31" t="s">
        <v>227</v>
      </c>
      <c r="N7" s="31" t="s">
        <v>63</v>
      </c>
      <c r="O7" s="31" t="s">
        <v>191</v>
      </c>
      <c r="P7" s="32" t="s">
        <v>193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255</v>
      </c>
      <c r="M8" s="33" t="s">
        <v>251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1" t="s">
        <v>7</v>
      </c>
      <c r="J9" s="21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1" t="s">
        <v>13</v>
      </c>
      <c r="P9" s="21" t="s">
        <v>14</v>
      </c>
      <c r="Q9" s="5"/>
    </row>
    <row r="10" spans="2:18" s="4" customFormat="1" ht="18" customHeight="1"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5"/>
    </row>
    <row r="11" spans="2:18" ht="20.25" customHeight="1">
      <c r="B11" s="99" t="s">
        <v>264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</row>
    <row r="12" spans="2:18">
      <c r="B12" s="99" t="s">
        <v>121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</row>
    <row r="13" spans="2:18">
      <c r="B13" s="99" t="s">
        <v>254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</row>
    <row r="14" spans="2:18"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</row>
    <row r="15" spans="2:18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</row>
    <row r="16" spans="2:18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</row>
    <row r="17" spans="2:16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</row>
    <row r="18" spans="2:16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</row>
    <row r="19" spans="2:16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</row>
    <row r="20" spans="2:16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</row>
    <row r="21" spans="2:16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</row>
    <row r="22" spans="2:16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</row>
    <row r="23" spans="2:16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</row>
    <row r="24" spans="2:16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</row>
    <row r="25" spans="2:16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</row>
    <row r="26" spans="2:16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</row>
    <row r="27" spans="2:16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</row>
    <row r="28" spans="2:16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</row>
    <row r="29" spans="2:16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</row>
    <row r="30" spans="2:16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</row>
    <row r="31" spans="2:16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</row>
    <row r="32" spans="2:16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</row>
    <row r="33" spans="2:16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</row>
    <row r="34" spans="2:16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</row>
    <row r="35" spans="2:16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</row>
    <row r="36" spans="2:16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</row>
    <row r="37" spans="2:16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</row>
    <row r="38" spans="2:16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</row>
    <row r="39" spans="2:16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</row>
    <row r="40" spans="2:16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</row>
    <row r="41" spans="2:16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</row>
    <row r="42" spans="2:16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</row>
    <row r="43" spans="2:16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</row>
    <row r="44" spans="2:16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</row>
    <row r="45" spans="2:16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</row>
    <row r="46" spans="2:16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</row>
    <row r="47" spans="2:16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</row>
    <row r="48" spans="2:16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</row>
    <row r="49" spans="2:16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</row>
    <row r="50" spans="2:16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</row>
    <row r="51" spans="2:16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</row>
    <row r="52" spans="2:16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</row>
    <row r="53" spans="2:16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</row>
    <row r="54" spans="2:16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</row>
    <row r="55" spans="2:16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</row>
    <row r="56" spans="2:16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</row>
    <row r="57" spans="2:16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</row>
    <row r="58" spans="2:16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</row>
    <row r="59" spans="2:16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</row>
    <row r="60" spans="2:16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</row>
    <row r="61" spans="2:16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</row>
    <row r="62" spans="2:16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</row>
    <row r="63" spans="2:16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</row>
    <row r="64" spans="2:16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</row>
    <row r="65" spans="2:16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</row>
    <row r="66" spans="2:16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</row>
    <row r="67" spans="2:16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</row>
    <row r="68" spans="2:16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</row>
    <row r="69" spans="2:16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</row>
    <row r="70" spans="2:16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</row>
    <row r="71" spans="2:16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</row>
    <row r="72" spans="2:16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</row>
    <row r="73" spans="2:16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</row>
    <row r="74" spans="2:16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</row>
    <row r="75" spans="2:16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</row>
    <row r="76" spans="2:16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</row>
    <row r="77" spans="2:16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</row>
    <row r="78" spans="2:16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</row>
    <row r="79" spans="2:16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</row>
    <row r="80" spans="2:16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</row>
    <row r="81" spans="2:16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</row>
    <row r="82" spans="2:16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</row>
    <row r="83" spans="2:16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</row>
    <row r="84" spans="2:16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</row>
    <row r="85" spans="2:16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</row>
    <row r="86" spans="2:16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</row>
    <row r="87" spans="2:16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</row>
    <row r="88" spans="2:16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</row>
    <row r="89" spans="2:16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</row>
    <row r="90" spans="2:16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</row>
    <row r="91" spans="2:16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</row>
    <row r="92" spans="2:16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</row>
    <row r="93" spans="2:16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</row>
    <row r="94" spans="2:16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</row>
    <row r="95" spans="2:16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</row>
    <row r="96" spans="2:16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</row>
    <row r="97" spans="2:16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</row>
    <row r="98" spans="2:16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</row>
    <row r="99" spans="2:16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</row>
    <row r="100" spans="2:16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</row>
    <row r="101" spans="2:16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</row>
    <row r="102" spans="2:16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</row>
    <row r="103" spans="2:16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</row>
    <row r="104" spans="2:16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</row>
    <row r="105" spans="2:16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</row>
    <row r="106" spans="2:16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</row>
    <row r="107" spans="2:16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</row>
    <row r="108" spans="2:16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</row>
    <row r="109" spans="2:16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4"/>
      <c r="D397" s="1"/>
    </row>
    <row r="398" spans="2:4">
      <c r="B398" s="44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16"/>
  <sheetViews>
    <sheetView rightToLeft="1" zoomScale="90" zoomScaleNormal="90" workbookViewId="0">
      <selection sqref="A1:XFD1048576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41.7109375" style="2" bestFit="1" customWidth="1"/>
    <col min="4" max="4" width="6.5703125" style="2" bestFit="1" customWidth="1"/>
    <col min="5" max="5" width="7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1.28515625" style="1" bestFit="1" customWidth="1"/>
    <col min="11" max="11" width="9.140625" style="1" bestFit="1" customWidth="1"/>
    <col min="12" max="12" width="9" style="1" customWidth="1"/>
    <col min="13" max="13" width="6.7109375" style="1" customWidth="1"/>
    <col min="14" max="14" width="7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37" width="5.7109375" style="1" customWidth="1"/>
    <col min="38" max="38" width="3.42578125" style="1" customWidth="1"/>
    <col min="39" max="39" width="5.7109375" style="1" hidden="1" customWidth="1"/>
    <col min="40" max="40" width="10.140625" style="1" customWidth="1"/>
    <col min="41" max="41" width="13.85546875" style="1" customWidth="1"/>
    <col min="42" max="42" width="5.7109375" style="1" customWidth="1"/>
    <col min="43" max="16384" width="9.140625" style="1"/>
  </cols>
  <sheetData>
    <row r="1" spans="2:13">
      <c r="B1" s="57" t="s">
        <v>188</v>
      </c>
      <c r="C1" s="78" t="s" vm="1">
        <v>265</v>
      </c>
    </row>
    <row r="2" spans="2:13">
      <c r="B2" s="57" t="s">
        <v>187</v>
      </c>
      <c r="C2" s="78" t="s">
        <v>266</v>
      </c>
    </row>
    <row r="3" spans="2:13">
      <c r="B3" s="57" t="s">
        <v>189</v>
      </c>
      <c r="C3" s="78" t="s">
        <v>267</v>
      </c>
    </row>
    <row r="4" spans="2:13">
      <c r="B4" s="57" t="s">
        <v>190</v>
      </c>
      <c r="C4" s="78">
        <v>2145</v>
      </c>
    </row>
    <row r="6" spans="2:13" ht="26.25" customHeight="1">
      <c r="B6" s="146" t="s">
        <v>217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</row>
    <row r="7" spans="2:13" s="3" customFormat="1" ht="63">
      <c r="B7" s="13" t="s">
        <v>124</v>
      </c>
      <c r="C7" s="14" t="s">
        <v>48</v>
      </c>
      <c r="D7" s="14" t="s">
        <v>126</v>
      </c>
      <c r="E7" s="14" t="s">
        <v>15</v>
      </c>
      <c r="F7" s="14" t="s">
        <v>70</v>
      </c>
      <c r="G7" s="14" t="s">
        <v>110</v>
      </c>
      <c r="H7" s="14" t="s">
        <v>17</v>
      </c>
      <c r="I7" s="14" t="s">
        <v>19</v>
      </c>
      <c r="J7" s="14" t="s">
        <v>66</v>
      </c>
      <c r="K7" s="14" t="s">
        <v>191</v>
      </c>
      <c r="L7" s="14" t="s">
        <v>192</v>
      </c>
      <c r="M7" s="1"/>
    </row>
    <row r="8" spans="2:13" s="3" customFormat="1" ht="28.5" customHeight="1">
      <c r="B8" s="16"/>
      <c r="C8" s="17"/>
      <c r="D8" s="17"/>
      <c r="E8" s="17"/>
      <c r="F8" s="17"/>
      <c r="G8" s="17"/>
      <c r="H8" s="17" t="s">
        <v>20</v>
      </c>
      <c r="I8" s="17" t="s">
        <v>20</v>
      </c>
      <c r="J8" s="17" t="s">
        <v>251</v>
      </c>
      <c r="K8" s="17" t="s">
        <v>20</v>
      </c>
      <c r="L8" s="17" t="s">
        <v>20</v>
      </c>
    </row>
    <row r="9" spans="2:13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</row>
    <row r="10" spans="2:13" s="132" customFormat="1" ht="18" customHeight="1">
      <c r="B10" s="79" t="s">
        <v>47</v>
      </c>
      <c r="C10" s="80"/>
      <c r="D10" s="80"/>
      <c r="E10" s="80"/>
      <c r="F10" s="80"/>
      <c r="G10" s="80"/>
      <c r="H10" s="80"/>
      <c r="I10" s="80"/>
      <c r="J10" s="88">
        <f>J11+J47</f>
        <v>137167.32813989901</v>
      </c>
      <c r="K10" s="89">
        <v>1</v>
      </c>
      <c r="L10" s="89">
        <f>J10/'[5]סכום נכסי הקרן'!$C$42</f>
        <v>0.20059165894288952</v>
      </c>
    </row>
    <row r="11" spans="2:13" s="133" customFormat="1">
      <c r="B11" s="81" t="s">
        <v>243</v>
      </c>
      <c r="C11" s="82"/>
      <c r="D11" s="82"/>
      <c r="E11" s="82"/>
      <c r="F11" s="82"/>
      <c r="G11" s="82"/>
      <c r="H11" s="82"/>
      <c r="I11" s="82"/>
      <c r="J11" s="91">
        <f>J12+J21</f>
        <v>132842.63994157902</v>
      </c>
      <c r="K11" s="92">
        <v>0.96838793827884517</v>
      </c>
      <c r="L11" s="92">
        <f>J11/'[5]סכום נכסי הקרן'!$C$42</f>
        <v>0.19426729298872461</v>
      </c>
    </row>
    <row r="12" spans="2:13" s="133" customFormat="1">
      <c r="B12" s="102" t="s">
        <v>44</v>
      </c>
      <c r="C12" s="82"/>
      <c r="D12" s="82"/>
      <c r="E12" s="82"/>
      <c r="F12" s="82"/>
      <c r="G12" s="82"/>
      <c r="H12" s="82"/>
      <c r="I12" s="82"/>
      <c r="J12" s="91">
        <f>SUM(J13:J19)</f>
        <v>103728.23587601601</v>
      </c>
      <c r="K12" s="92">
        <v>0.75526164105678129</v>
      </c>
      <c r="L12" s="92">
        <f>J12/'[5]סכום נכסי הקרן'!$C$42</f>
        <v>0.15169077939877937</v>
      </c>
    </row>
    <row r="13" spans="2:13" s="133" customFormat="1">
      <c r="B13" s="87" t="s">
        <v>2132</v>
      </c>
      <c r="C13" s="84" t="s">
        <v>2129</v>
      </c>
      <c r="D13" s="84">
        <v>10</v>
      </c>
      <c r="E13" s="84" t="s">
        <v>358</v>
      </c>
      <c r="F13" s="84" t="s">
        <v>359</v>
      </c>
      <c r="G13" s="97" t="s">
        <v>173</v>
      </c>
      <c r="H13" s="98">
        <v>0</v>
      </c>
      <c r="I13" s="98">
        <v>0</v>
      </c>
      <c r="J13" s="94">
        <v>38423.22</v>
      </c>
      <c r="K13" s="95">
        <v>0.26721110661688496</v>
      </c>
      <c r="L13" s="95">
        <f>J13/'[5]סכום נכסי הקרן'!$C$42</f>
        <v>5.6189601024135588E-2</v>
      </c>
    </row>
    <row r="14" spans="2:13" s="133" customFormat="1">
      <c r="B14" s="87" t="s">
        <v>2130</v>
      </c>
      <c r="C14" s="84" t="s">
        <v>2131</v>
      </c>
      <c r="D14" s="84">
        <v>12</v>
      </c>
      <c r="E14" s="84" t="s">
        <v>358</v>
      </c>
      <c r="F14" s="84" t="s">
        <v>359</v>
      </c>
      <c r="G14" s="97" t="s">
        <v>173</v>
      </c>
      <c r="H14" s="98">
        <v>0</v>
      </c>
      <c r="I14" s="98">
        <v>0</v>
      </c>
      <c r="J14" s="94">
        <v>57185.2</v>
      </c>
      <c r="K14" s="95">
        <v>0.42386627681752004</v>
      </c>
      <c r="L14" s="95">
        <f>J14/'[5]סכום נכסי הקרן'!$C$42</f>
        <v>8.3626868661330261E-2</v>
      </c>
    </row>
    <row r="15" spans="2:13" s="133" customFormat="1">
      <c r="B15" s="87" t="s">
        <v>2132</v>
      </c>
      <c r="C15" s="84" t="s">
        <v>2133</v>
      </c>
      <c r="D15" s="84">
        <v>10</v>
      </c>
      <c r="E15" s="84" t="s">
        <v>358</v>
      </c>
      <c r="F15" s="84" t="s">
        <v>359</v>
      </c>
      <c r="G15" s="97" t="s">
        <v>173</v>
      </c>
      <c r="H15" s="98">
        <v>0</v>
      </c>
      <c r="I15" s="98">
        <v>0</v>
      </c>
      <c r="J15" s="94">
        <v>5850.6414027640003</v>
      </c>
      <c r="K15" s="95">
        <v>4.2766282481212427E-2</v>
      </c>
      <c r="L15" s="95">
        <f>J15/'[5]סכום נכסי הקרן'!$C$42</f>
        <v>8.5558994315572227E-3</v>
      </c>
    </row>
    <row r="16" spans="2:13" s="133" customFormat="1">
      <c r="B16" s="87" t="s">
        <v>2132</v>
      </c>
      <c r="C16" s="84" t="s">
        <v>2134</v>
      </c>
      <c r="D16" s="84">
        <v>12</v>
      </c>
      <c r="E16" s="84" t="s">
        <v>358</v>
      </c>
      <c r="F16" s="84" t="s">
        <v>359</v>
      </c>
      <c r="G16" s="97" t="s">
        <v>173</v>
      </c>
      <c r="H16" s="98">
        <v>0</v>
      </c>
      <c r="I16" s="98">
        <v>0</v>
      </c>
      <c r="J16" s="94">
        <v>1206.49</v>
      </c>
      <c r="K16" s="95">
        <v>1.3650097870473103E-2</v>
      </c>
      <c r="L16" s="95">
        <f>J16/'[5]סכום נכסי הקרן'!$C$42</f>
        <v>1.7643547766066805E-3</v>
      </c>
    </row>
    <row r="17" spans="2:15" s="133" customFormat="1">
      <c r="B17" s="87" t="s">
        <v>2135</v>
      </c>
      <c r="C17" s="84" t="s">
        <v>2136</v>
      </c>
      <c r="D17" s="84">
        <v>20</v>
      </c>
      <c r="E17" s="84" t="s">
        <v>358</v>
      </c>
      <c r="F17" s="84" t="s">
        <v>359</v>
      </c>
      <c r="G17" s="97" t="s">
        <v>173</v>
      </c>
      <c r="H17" s="98">
        <v>0</v>
      </c>
      <c r="I17" s="98">
        <v>0</v>
      </c>
      <c r="J17" s="94">
        <v>624.51934983299998</v>
      </c>
      <c r="K17" s="95">
        <v>4.5650329752432699E-3</v>
      </c>
      <c r="L17" s="95">
        <f>J17/'[5]סכום נכסי הקרן'!$C$42</f>
        <v>9.1328871185103239E-4</v>
      </c>
    </row>
    <row r="18" spans="2:15" s="133" customFormat="1">
      <c r="B18" s="87" t="s">
        <v>2128</v>
      </c>
      <c r="C18" s="84" t="s">
        <v>2137</v>
      </c>
      <c r="D18" s="84">
        <v>11</v>
      </c>
      <c r="E18" s="84" t="s">
        <v>401</v>
      </c>
      <c r="F18" s="84" t="s">
        <v>359</v>
      </c>
      <c r="G18" s="97" t="s">
        <v>173</v>
      </c>
      <c r="H18" s="98">
        <v>0</v>
      </c>
      <c r="I18" s="98">
        <v>0</v>
      </c>
      <c r="J18" s="94">
        <v>66.077123419000017</v>
      </c>
      <c r="K18" s="95">
        <v>4.8300224388182007E-4</v>
      </c>
      <c r="L18" s="95">
        <f>J18/'[5]סכום נכסי הקרן'!$C$42</f>
        <v>9.6630298078510254E-5</v>
      </c>
    </row>
    <row r="19" spans="2:15" s="133" customFormat="1">
      <c r="B19" s="87" t="s">
        <v>2138</v>
      </c>
      <c r="C19" s="84" t="s">
        <v>2139</v>
      </c>
      <c r="D19" s="84">
        <v>26</v>
      </c>
      <c r="E19" s="84" t="s">
        <v>401</v>
      </c>
      <c r="F19" s="84" t="s">
        <v>359</v>
      </c>
      <c r="G19" s="97" t="s">
        <v>173</v>
      </c>
      <c r="H19" s="98">
        <v>0</v>
      </c>
      <c r="I19" s="98">
        <v>0</v>
      </c>
      <c r="J19" s="94">
        <v>372.08800000000002</v>
      </c>
      <c r="K19" s="95">
        <v>2.7198420515657865E-3</v>
      </c>
      <c r="L19" s="95">
        <f>J19/'[5]סכום נכסי הקרן'!$C$42</f>
        <v>5.4413649522004051E-4</v>
      </c>
    </row>
    <row r="20" spans="2:15" s="133" customFormat="1">
      <c r="B20" s="83"/>
      <c r="C20" s="84"/>
      <c r="D20" s="84"/>
      <c r="E20" s="84"/>
      <c r="F20" s="84"/>
      <c r="G20" s="84"/>
      <c r="H20" s="84"/>
      <c r="I20" s="84"/>
      <c r="J20" s="84"/>
      <c r="K20" s="95"/>
      <c r="L20" s="84"/>
    </row>
    <row r="21" spans="2:15" s="133" customFormat="1">
      <c r="B21" s="102" t="s">
        <v>45</v>
      </c>
      <c r="C21" s="82"/>
      <c r="D21" s="82"/>
      <c r="E21" s="82"/>
      <c r="F21" s="82"/>
      <c r="G21" s="82"/>
      <c r="H21" s="82"/>
      <c r="I21" s="82"/>
      <c r="J21" s="91">
        <f>SUM(J22:J45)</f>
        <v>29114.404065562998</v>
      </c>
      <c r="K21" s="92">
        <v>0.21312629722206392</v>
      </c>
      <c r="L21" s="92">
        <f>J21/'[5]סכום נכסי הקרן'!$C$42</f>
        <v>4.2576513589945242E-2</v>
      </c>
    </row>
    <row r="22" spans="2:15" s="133" customFormat="1">
      <c r="B22" s="87" t="s">
        <v>2130</v>
      </c>
      <c r="C22" s="84" t="s">
        <v>2140</v>
      </c>
      <c r="D22" s="84">
        <v>12</v>
      </c>
      <c r="E22" s="84" t="s">
        <v>358</v>
      </c>
      <c r="F22" s="84" t="s">
        <v>359</v>
      </c>
      <c r="G22" s="97" t="s">
        <v>180</v>
      </c>
      <c r="H22" s="98">
        <v>0</v>
      </c>
      <c r="I22" s="98">
        <v>0</v>
      </c>
      <c r="J22" s="94">
        <v>6.9099999999999995E-2</v>
      </c>
      <c r="K22" s="95">
        <v>5.0509848681816083E-7</v>
      </c>
      <c r="L22" s="95">
        <f>J22/'[5]סכום נכסי הקרן'!$C$42</f>
        <v>1.0105091220277136E-7</v>
      </c>
    </row>
    <row r="23" spans="2:15" s="133" customFormat="1">
      <c r="B23" s="87" t="s">
        <v>2130</v>
      </c>
      <c r="C23" s="84" t="s">
        <v>2141</v>
      </c>
      <c r="D23" s="84">
        <v>12</v>
      </c>
      <c r="E23" s="84" t="s">
        <v>358</v>
      </c>
      <c r="F23" s="84" t="s">
        <v>359</v>
      </c>
      <c r="G23" s="97" t="s">
        <v>175</v>
      </c>
      <c r="H23" s="98">
        <v>0</v>
      </c>
      <c r="I23" s="98">
        <v>0</v>
      </c>
      <c r="J23" s="94">
        <v>9.2387999999999995</v>
      </c>
      <c r="K23" s="95">
        <v>6.7532617945233344E-5</v>
      </c>
      <c r="L23" s="95">
        <f>J23/'[5]סכום נכסי הקרן'!$C$42</f>
        <v>1.3510697071765037E-5</v>
      </c>
    </row>
    <row r="24" spans="2:15" s="133" customFormat="1">
      <c r="B24" s="87" t="s">
        <v>2130</v>
      </c>
      <c r="C24" s="84" t="s">
        <v>2142</v>
      </c>
      <c r="D24" s="84">
        <v>12</v>
      </c>
      <c r="E24" s="84" t="s">
        <v>358</v>
      </c>
      <c r="F24" s="84" t="s">
        <v>359</v>
      </c>
      <c r="G24" s="97" t="s">
        <v>182</v>
      </c>
      <c r="H24" s="98">
        <v>0</v>
      </c>
      <c r="I24" s="98">
        <v>0</v>
      </c>
      <c r="J24" s="94">
        <v>512.97</v>
      </c>
      <c r="K24" s="95">
        <v>4.0371278611835513E-3</v>
      </c>
      <c r="L24" s="95">
        <f>J24/'[5]סכום נכסי הקרן'!$C$42</f>
        <v>7.5016044041469802E-4</v>
      </c>
    </row>
    <row r="25" spans="2:15" s="133" customFormat="1">
      <c r="B25" s="87" t="s">
        <v>2130</v>
      </c>
      <c r="C25" s="84" t="s">
        <v>2143</v>
      </c>
      <c r="D25" s="84">
        <v>12</v>
      </c>
      <c r="E25" s="84" t="s">
        <v>358</v>
      </c>
      <c r="F25" s="84" t="s">
        <v>359</v>
      </c>
      <c r="G25" s="97" t="s">
        <v>174</v>
      </c>
      <c r="H25" s="98">
        <v>0</v>
      </c>
      <c r="I25" s="98">
        <v>0</v>
      </c>
      <c r="J25" s="94">
        <v>821.84193000000005</v>
      </c>
      <c r="K25" s="95">
        <v>6.0073967474199262E-3</v>
      </c>
      <c r="L25" s="95">
        <f>J25/'[5]סכום נכסי הקרן'!$C$42</f>
        <v>1.2018506036611603E-3</v>
      </c>
    </row>
    <row r="26" spans="2:15" s="133" customFormat="1">
      <c r="B26" s="87" t="s">
        <v>2130</v>
      </c>
      <c r="C26" s="84" t="s">
        <v>2144</v>
      </c>
      <c r="D26" s="84">
        <v>12</v>
      </c>
      <c r="E26" s="84" t="s">
        <v>358</v>
      </c>
      <c r="F26" s="84" t="s">
        <v>359</v>
      </c>
      <c r="G26" s="97" t="s">
        <v>172</v>
      </c>
      <c r="H26" s="98">
        <v>0</v>
      </c>
      <c r="I26" s="98">
        <v>0</v>
      </c>
      <c r="J26" s="94">
        <f>10352.664246123</f>
        <v>10352.664246123</v>
      </c>
      <c r="K26" s="95">
        <v>7.5674310293975852E-2</v>
      </c>
      <c r="L26" s="95">
        <f>J26/'[5]סכום נכסי הקרן'!$C$42</f>
        <v>1.5139597189576637E-2</v>
      </c>
    </row>
    <row r="27" spans="2:15" s="133" customFormat="1">
      <c r="B27" s="87" t="s">
        <v>2132</v>
      </c>
      <c r="C27" s="84" t="s">
        <v>2145</v>
      </c>
      <c r="D27" s="84">
        <v>10</v>
      </c>
      <c r="E27" s="84" t="s">
        <v>358</v>
      </c>
      <c r="F27" s="84" t="s">
        <v>359</v>
      </c>
      <c r="G27" s="97" t="s">
        <v>179</v>
      </c>
      <c r="H27" s="98">
        <v>0</v>
      </c>
      <c r="I27" s="98">
        <v>0</v>
      </c>
      <c r="J27" s="94">
        <v>3.21075</v>
      </c>
      <c r="K27" s="95">
        <v>2.3469536418978438E-5</v>
      </c>
      <c r="L27" s="95">
        <f>J27/'[5]סכום נכסי הקרן'!$C$42</f>
        <v>4.6953576896533742E-6</v>
      </c>
    </row>
    <row r="28" spans="2:15" s="133" customFormat="1">
      <c r="B28" s="87" t="s">
        <v>2132</v>
      </c>
      <c r="C28" s="84" t="s">
        <v>2146</v>
      </c>
      <c r="D28" s="84">
        <v>10</v>
      </c>
      <c r="E28" s="84" t="s">
        <v>358</v>
      </c>
      <c r="F28" s="84" t="s">
        <v>359</v>
      </c>
      <c r="G28" s="97" t="s">
        <v>174</v>
      </c>
      <c r="H28" s="98">
        <v>0</v>
      </c>
      <c r="I28" s="98">
        <v>0</v>
      </c>
      <c r="J28" s="94">
        <v>104.5</v>
      </c>
      <c r="K28" s="95">
        <v>8.0695162886050076E-4</v>
      </c>
      <c r="L28" s="95">
        <f>J28/'[5]סכום נכסי הקרן'!$C$42</f>
        <v>1.5281939689131127E-4</v>
      </c>
    </row>
    <row r="29" spans="2:15" s="133" customFormat="1">
      <c r="B29" s="87" t="s">
        <v>2132</v>
      </c>
      <c r="C29" s="84" t="s">
        <v>2147</v>
      </c>
      <c r="D29" s="84">
        <v>10</v>
      </c>
      <c r="E29" s="84" t="s">
        <v>358</v>
      </c>
      <c r="F29" s="84" t="s">
        <v>359</v>
      </c>
      <c r="G29" s="97" t="s">
        <v>172</v>
      </c>
      <c r="H29" s="98">
        <v>0</v>
      </c>
      <c r="I29" s="98">
        <v>0</v>
      </c>
      <c r="J29" s="94">
        <v>7198.7737661780011</v>
      </c>
      <c r="K29" s="95">
        <v>5.262069082840494E-2</v>
      </c>
      <c r="L29" s="95">
        <f>J29/'[5]סכום נכסי הקרן'!$C$42</f>
        <v>1.052739009860589E-2</v>
      </c>
      <c r="O29" s="142"/>
    </row>
    <row r="30" spans="2:15" s="133" customFormat="1">
      <c r="B30" s="87" t="s">
        <v>2132</v>
      </c>
      <c r="C30" s="84" t="s">
        <v>2148</v>
      </c>
      <c r="D30" s="84">
        <v>10</v>
      </c>
      <c r="E30" s="84" t="s">
        <v>358</v>
      </c>
      <c r="F30" s="84" t="s">
        <v>359</v>
      </c>
      <c r="G30" s="97" t="s">
        <v>174</v>
      </c>
      <c r="H30" s="98">
        <v>0</v>
      </c>
      <c r="I30" s="98">
        <v>0</v>
      </c>
      <c r="J30" s="94">
        <v>215.40730542399999</v>
      </c>
      <c r="K30" s="95">
        <v>1.5745572216966687E-3</v>
      </c>
      <c r="L30" s="95">
        <f>J30/'[5]סכום נכסי הקרן'!$C$42</f>
        <v>3.1500875120457568E-4</v>
      </c>
    </row>
    <row r="31" spans="2:15" s="133" customFormat="1">
      <c r="B31" s="87" t="s">
        <v>2132</v>
      </c>
      <c r="C31" s="84" t="s">
        <v>2149</v>
      </c>
      <c r="D31" s="84">
        <v>10</v>
      </c>
      <c r="E31" s="84" t="s">
        <v>358</v>
      </c>
      <c r="F31" s="84" t="s">
        <v>359</v>
      </c>
      <c r="G31" s="97" t="s">
        <v>177</v>
      </c>
      <c r="H31" s="98">
        <v>0</v>
      </c>
      <c r="I31" s="98">
        <v>0</v>
      </c>
      <c r="J31" s="94">
        <v>0.139080969</v>
      </c>
      <c r="K31" s="95">
        <v>1.0166365700014984E-6</v>
      </c>
      <c r="L31" s="95">
        <f>J31/'[5]סכום נכסי הקרן'!$C$42</f>
        <v>2.0339014164247998E-7</v>
      </c>
    </row>
    <row r="32" spans="2:15" s="133" customFormat="1">
      <c r="B32" s="87" t="s">
        <v>2132</v>
      </c>
      <c r="C32" s="84" t="s">
        <v>2150</v>
      </c>
      <c r="D32" s="84">
        <v>10</v>
      </c>
      <c r="E32" s="84" t="s">
        <v>358</v>
      </c>
      <c r="F32" s="84" t="s">
        <v>359</v>
      </c>
      <c r="G32" s="97" t="s">
        <v>175</v>
      </c>
      <c r="H32" s="98">
        <v>0</v>
      </c>
      <c r="I32" s="98">
        <v>0</v>
      </c>
      <c r="J32" s="94">
        <v>51.210419999999999</v>
      </c>
      <c r="K32" s="95">
        <v>3.743314855473586E-4</v>
      </c>
      <c r="L32" s="95">
        <f>J32/'[5]סכום נכסי הקרן'!$C$42</f>
        <v>7.4889430611968847E-5</v>
      </c>
    </row>
    <row r="33" spans="2:14" s="133" customFormat="1">
      <c r="B33" s="87" t="s">
        <v>2132</v>
      </c>
      <c r="C33" s="84" t="s">
        <v>2151</v>
      </c>
      <c r="D33" s="84">
        <v>10</v>
      </c>
      <c r="E33" s="84" t="s">
        <v>358</v>
      </c>
      <c r="F33" s="84" t="s">
        <v>359</v>
      </c>
      <c r="G33" s="97" t="s">
        <v>172</v>
      </c>
      <c r="H33" s="98">
        <v>0</v>
      </c>
      <c r="I33" s="98">
        <v>0</v>
      </c>
      <c r="J33" s="94">
        <v>9277.01</v>
      </c>
      <c r="K33" s="95">
        <v>6.7787725209126681E-2</v>
      </c>
      <c r="L33" s="95">
        <f>J33/'[5]סכום נכסי הקרן'!$C$42</f>
        <v>1.3566574862724053E-2</v>
      </c>
    </row>
    <row r="34" spans="2:14" s="133" customFormat="1">
      <c r="B34" s="87" t="s">
        <v>2132</v>
      </c>
      <c r="C34" s="84" t="s">
        <v>2152</v>
      </c>
      <c r="D34" s="84">
        <v>10</v>
      </c>
      <c r="E34" s="84" t="s">
        <v>358</v>
      </c>
      <c r="F34" s="84" t="s">
        <v>359</v>
      </c>
      <c r="G34" s="97" t="s">
        <v>182</v>
      </c>
      <c r="H34" s="98">
        <v>0</v>
      </c>
      <c r="I34" s="98">
        <v>0</v>
      </c>
      <c r="J34" s="94">
        <v>-161.27426821100002</v>
      </c>
      <c r="K34" s="95">
        <v>-1.1788623565279644E-3</v>
      </c>
      <c r="L34" s="95">
        <f>J34/'[5]סכום נכסי הקרן'!$C$42</f>
        <v>-2.3584532442193871E-4</v>
      </c>
    </row>
    <row r="35" spans="2:14" s="133" customFormat="1">
      <c r="B35" s="87" t="s">
        <v>2132</v>
      </c>
      <c r="C35" s="84" t="s">
        <v>2153</v>
      </c>
      <c r="D35" s="84">
        <v>10</v>
      </c>
      <c r="E35" s="84" t="s">
        <v>358</v>
      </c>
      <c r="F35" s="84" t="s">
        <v>359</v>
      </c>
      <c r="G35" s="97" t="s">
        <v>176</v>
      </c>
      <c r="H35" s="98">
        <v>0</v>
      </c>
      <c r="I35" s="98">
        <v>0</v>
      </c>
      <c r="J35" s="94">
        <v>17.066380000000002</v>
      </c>
      <c r="K35" s="95">
        <v>1.2474967747414943E-4</v>
      </c>
      <c r="L35" s="95">
        <f>J35/'[5]סכום נכסי הקרן'!$C$42</f>
        <v>2.495764496380801E-5</v>
      </c>
    </row>
    <row r="36" spans="2:14" s="133" customFormat="1">
      <c r="B36" s="87" t="s">
        <v>2132</v>
      </c>
      <c r="C36" s="84" t="s">
        <v>2154</v>
      </c>
      <c r="D36" s="84">
        <v>10</v>
      </c>
      <c r="E36" s="84" t="s">
        <v>358</v>
      </c>
      <c r="F36" s="84" t="s">
        <v>359</v>
      </c>
      <c r="G36" s="97" t="s">
        <v>181</v>
      </c>
      <c r="H36" s="98">
        <v>0</v>
      </c>
      <c r="I36" s="98">
        <v>0</v>
      </c>
      <c r="J36" s="94">
        <v>1.2963199999999999</v>
      </c>
      <c r="K36" s="95">
        <v>9.4756768514054744E-6</v>
      </c>
      <c r="L36" s="95">
        <f>J36/'[5]סכום נכסי הקרן'!$C$42</f>
        <v>1.8957209624702832E-6</v>
      </c>
    </row>
    <row r="37" spans="2:14" s="133" customFormat="1">
      <c r="B37" s="87" t="s">
        <v>2132</v>
      </c>
      <c r="C37" s="84" t="s">
        <v>2155</v>
      </c>
      <c r="D37" s="84">
        <v>10</v>
      </c>
      <c r="E37" s="84" t="s">
        <v>358</v>
      </c>
      <c r="F37" s="84" t="s">
        <v>359</v>
      </c>
      <c r="G37" s="97" t="s">
        <v>175</v>
      </c>
      <c r="H37" s="98">
        <v>0</v>
      </c>
      <c r="I37" s="98">
        <v>0</v>
      </c>
      <c r="J37" s="94">
        <v>323.02</v>
      </c>
      <c r="K37" s="95">
        <v>2.3632209167733353E-3</v>
      </c>
      <c r="L37" s="95">
        <f>J37/'[5]סכום נכסי הקרן'!$C$42</f>
        <v>4.7238011085006085E-4</v>
      </c>
      <c r="N37" s="142"/>
    </row>
    <row r="38" spans="2:14" s="133" customFormat="1">
      <c r="B38" s="87" t="s">
        <v>2135</v>
      </c>
      <c r="C38" s="84" t="s">
        <v>2156</v>
      </c>
      <c r="D38" s="84">
        <v>20</v>
      </c>
      <c r="E38" s="84" t="s">
        <v>358</v>
      </c>
      <c r="F38" s="84" t="s">
        <v>359</v>
      </c>
      <c r="G38" s="97" t="s">
        <v>174</v>
      </c>
      <c r="H38" s="98">
        <v>0</v>
      </c>
      <c r="I38" s="98">
        <v>0</v>
      </c>
      <c r="J38" s="94">
        <v>1.594555835</v>
      </c>
      <c r="K38" s="95">
        <v>1.1655683638286092E-5</v>
      </c>
      <c r="L38" s="95">
        <f>J38/'[5]סכום נכסי הקרן'!$C$42</f>
        <v>2.3318570431982893E-6</v>
      </c>
    </row>
    <row r="39" spans="2:14" s="133" customFormat="1">
      <c r="B39" s="87" t="s">
        <v>2135</v>
      </c>
      <c r="C39" s="84" t="s">
        <v>2157</v>
      </c>
      <c r="D39" s="84">
        <v>20</v>
      </c>
      <c r="E39" s="84" t="s">
        <v>358</v>
      </c>
      <c r="F39" s="84" t="s">
        <v>359</v>
      </c>
      <c r="G39" s="97" t="s">
        <v>174</v>
      </c>
      <c r="H39" s="98">
        <v>0</v>
      </c>
      <c r="I39" s="98">
        <v>0</v>
      </c>
      <c r="J39" s="94">
        <v>58.276561522999991</v>
      </c>
      <c r="K39" s="95">
        <v>4.2598267789048847E-4</v>
      </c>
      <c r="L39" s="95">
        <f>J39/'[5]סכום נכסי הקרן'!$C$42</f>
        <v>8.5222861098988085E-5</v>
      </c>
    </row>
    <row r="40" spans="2:14" s="133" customFormat="1">
      <c r="B40" s="87" t="s">
        <v>2135</v>
      </c>
      <c r="C40" s="84" t="s">
        <v>2158</v>
      </c>
      <c r="D40" s="84">
        <v>20</v>
      </c>
      <c r="E40" s="84" t="s">
        <v>358</v>
      </c>
      <c r="F40" s="84" t="s">
        <v>359</v>
      </c>
      <c r="G40" s="97" t="s">
        <v>172</v>
      </c>
      <c r="H40" s="98">
        <v>0</v>
      </c>
      <c r="I40" s="98">
        <v>0</v>
      </c>
      <c r="J40" s="94">
        <v>304.82079356899999</v>
      </c>
      <c r="K40" s="95">
        <v>2.2281406886022126E-3</v>
      </c>
      <c r="L40" s="95">
        <f>J40/'[5]סכום נכסי הקרן'!$C$42</f>
        <v>4.4576583572388011E-4</v>
      </c>
    </row>
    <row r="41" spans="2:14" s="133" customFormat="1">
      <c r="B41" s="87" t="s">
        <v>2128</v>
      </c>
      <c r="C41" s="84" t="s">
        <v>2159</v>
      </c>
      <c r="D41" s="84">
        <v>11</v>
      </c>
      <c r="E41" s="84" t="s">
        <v>401</v>
      </c>
      <c r="F41" s="84" t="s">
        <v>359</v>
      </c>
      <c r="G41" s="97" t="s">
        <v>172</v>
      </c>
      <c r="H41" s="98">
        <v>0</v>
      </c>
      <c r="I41" s="98">
        <v>0</v>
      </c>
      <c r="J41" s="94">
        <v>0.64902415299999994</v>
      </c>
      <c r="K41" s="95">
        <v>4.7441551025866637E-6</v>
      </c>
      <c r="L41" s="95">
        <f>J41/'[5]סכום נכסי הקרן'!$C$42</f>
        <v>9.4912420697946525E-7</v>
      </c>
    </row>
    <row r="42" spans="2:14" s="133" customFormat="1">
      <c r="B42" s="87" t="s">
        <v>2138</v>
      </c>
      <c r="C42" s="84" t="s">
        <v>2160</v>
      </c>
      <c r="D42" s="84">
        <v>26</v>
      </c>
      <c r="E42" s="84" t="s">
        <v>401</v>
      </c>
      <c r="F42" s="84" t="s">
        <v>359</v>
      </c>
      <c r="G42" s="97" t="s">
        <v>172</v>
      </c>
      <c r="H42" s="98">
        <v>0</v>
      </c>
      <c r="I42" s="98">
        <v>0</v>
      </c>
      <c r="J42" s="94">
        <v>19.289990000000003</v>
      </c>
      <c r="K42" s="95">
        <v>1.4100354210908042E-4</v>
      </c>
      <c r="L42" s="95">
        <f>J42/'[5]סכום נכסי הקרן'!$C$42</f>
        <v>2.8209422371669148E-5</v>
      </c>
    </row>
    <row r="43" spans="2:14" s="133" customFormat="1">
      <c r="B43" s="87" t="s">
        <v>2138</v>
      </c>
      <c r="C43" s="84" t="s">
        <v>2161</v>
      </c>
      <c r="D43" s="84">
        <v>26</v>
      </c>
      <c r="E43" s="84" t="s">
        <v>401</v>
      </c>
      <c r="F43" s="84" t="s">
        <v>359</v>
      </c>
      <c r="G43" s="97" t="s">
        <v>174</v>
      </c>
      <c r="H43" s="98">
        <v>0</v>
      </c>
      <c r="I43" s="98">
        <v>0</v>
      </c>
      <c r="J43" s="94">
        <v>0.65412000000000003</v>
      </c>
      <c r="K43" s="95">
        <v>4.7814040839000786E-6</v>
      </c>
      <c r="L43" s="95">
        <f>J43/'[5]סכום נכסי הקרן'!$C$42</f>
        <v>9.5657630521095249E-7</v>
      </c>
    </row>
    <row r="44" spans="2:14" s="133" customFormat="1">
      <c r="B44" s="87" t="s">
        <v>2138</v>
      </c>
      <c r="C44" s="84" t="s">
        <v>2162</v>
      </c>
      <c r="D44" s="84">
        <v>26</v>
      </c>
      <c r="E44" s="84" t="s">
        <v>401</v>
      </c>
      <c r="F44" s="84" t="s">
        <v>359</v>
      </c>
      <c r="G44" s="97" t="s">
        <v>182</v>
      </c>
      <c r="H44" s="98">
        <v>0</v>
      </c>
      <c r="I44" s="98">
        <v>0</v>
      </c>
      <c r="J44" s="94">
        <v>0.39873000000000003</v>
      </c>
      <c r="K44" s="95">
        <v>2.9145863914472545E-6</v>
      </c>
      <c r="L44" s="95">
        <f>J44/'[5]סכום נכסי הקרן'!$C$42</f>
        <v>5.8309739830117269E-7</v>
      </c>
    </row>
    <row r="45" spans="2:14" s="133" customFormat="1">
      <c r="B45" s="87" t="s">
        <v>2138</v>
      </c>
      <c r="C45" s="84" t="s">
        <v>2163</v>
      </c>
      <c r="D45" s="84">
        <v>26</v>
      </c>
      <c r="E45" s="84" t="s">
        <v>401</v>
      </c>
      <c r="F45" s="84" t="s">
        <v>359</v>
      </c>
      <c r="G45" s="97" t="s">
        <v>175</v>
      </c>
      <c r="H45" s="98">
        <v>0</v>
      </c>
      <c r="I45" s="98">
        <v>0</v>
      </c>
      <c r="J45" s="94">
        <v>1.57646</v>
      </c>
      <c r="K45" s="95">
        <v>1.1523408980164369E-5</v>
      </c>
      <c r="L45" s="95">
        <f>J45/'[5]סכום נכסי הקרן'!$C$42</f>
        <v>2.3053939370648475E-6</v>
      </c>
    </row>
    <row r="46" spans="2:14" s="133" customFormat="1">
      <c r="B46" s="83"/>
      <c r="C46" s="84"/>
      <c r="D46" s="84"/>
      <c r="E46" s="84"/>
      <c r="F46" s="84"/>
      <c r="G46" s="84"/>
      <c r="H46" s="84"/>
      <c r="I46" s="84"/>
      <c r="J46" s="84"/>
      <c r="K46" s="95"/>
      <c r="L46" s="84"/>
    </row>
    <row r="47" spans="2:14" s="133" customFormat="1">
      <c r="B47" s="81" t="s">
        <v>242</v>
      </c>
      <c r="C47" s="82">
        <f>61301.01-44273.86</f>
        <v>17027.150000000001</v>
      </c>
      <c r="D47" s="82"/>
      <c r="E47" s="82"/>
      <c r="F47" s="82"/>
      <c r="G47" s="82"/>
      <c r="H47" s="82"/>
      <c r="I47" s="82"/>
      <c r="J47" s="91">
        <f>J48+J61</f>
        <v>4324.6881983200001</v>
      </c>
      <c r="K47" s="92">
        <v>3.1612061721154702E-2</v>
      </c>
      <c r="L47" s="92">
        <f>J47/'[5]סכום נכסי הקרן'!$C$42</f>
        <v>6.3243659541649183E-3</v>
      </c>
    </row>
    <row r="48" spans="2:14" s="133" customFormat="1">
      <c r="B48" s="102" t="s">
        <v>45</v>
      </c>
      <c r="C48" s="82"/>
      <c r="D48" s="82"/>
      <c r="E48" s="82"/>
      <c r="F48" s="82"/>
      <c r="G48" s="82"/>
      <c r="H48" s="82"/>
      <c r="I48" s="82"/>
      <c r="J48" s="91">
        <v>1337.6243999999997</v>
      </c>
      <c r="K48" s="92">
        <v>9.7775985581917534E-3</v>
      </c>
      <c r="L48" s="92">
        <f>J48/'[5]סכום נכסי הקרן'!$C$42</f>
        <v>1.9561239624411677E-3</v>
      </c>
    </row>
    <row r="49" spans="2:12" s="133" customFormat="1">
      <c r="B49" s="87" t="s">
        <v>2164</v>
      </c>
      <c r="C49" s="84" t="s">
        <v>2165</v>
      </c>
      <c r="D49" s="84">
        <v>91</v>
      </c>
      <c r="E49" s="84" t="s">
        <v>958</v>
      </c>
      <c r="F49" s="84" t="s">
        <v>945</v>
      </c>
      <c r="G49" s="97" t="s">
        <v>180</v>
      </c>
      <c r="H49" s="98">
        <v>0</v>
      </c>
      <c r="I49" s="98">
        <v>0</v>
      </c>
      <c r="J49" s="94">
        <v>2.9751599999999998</v>
      </c>
      <c r="K49" s="95">
        <v>2.1747450275570468E-5</v>
      </c>
      <c r="L49" s="95">
        <f>J49/'[5]סכום נכסי הקרן'!$C$42</f>
        <v>4.3508340368914218E-6</v>
      </c>
    </row>
    <row r="50" spans="2:12" s="133" customFormat="1">
      <c r="B50" s="87" t="s">
        <v>2164</v>
      </c>
      <c r="C50" s="84" t="s">
        <v>2166</v>
      </c>
      <c r="D50" s="84">
        <v>91</v>
      </c>
      <c r="E50" s="84" t="s">
        <v>958</v>
      </c>
      <c r="F50" s="84" t="s">
        <v>945</v>
      </c>
      <c r="G50" s="97" t="s">
        <v>181</v>
      </c>
      <c r="H50" s="98">
        <v>0</v>
      </c>
      <c r="I50" s="98">
        <v>0</v>
      </c>
      <c r="J50" s="94">
        <v>1.1399900000000001</v>
      </c>
      <c r="K50" s="95">
        <v>8.3329554846285844E-6</v>
      </c>
      <c r="L50" s="95">
        <f>J50/'[5]סכום נכסי הקרן'!$C$42</f>
        <v>1.6671060694940281E-6</v>
      </c>
    </row>
    <row r="51" spans="2:12" s="133" customFormat="1">
      <c r="B51" s="87" t="s">
        <v>2164</v>
      </c>
      <c r="C51" s="84" t="s">
        <v>2167</v>
      </c>
      <c r="D51" s="84">
        <v>91</v>
      </c>
      <c r="E51" s="84" t="s">
        <v>958</v>
      </c>
      <c r="F51" s="84" t="s">
        <v>945</v>
      </c>
      <c r="G51" s="97" t="s">
        <v>2124</v>
      </c>
      <c r="H51" s="98">
        <v>0</v>
      </c>
      <c r="I51" s="98">
        <v>0</v>
      </c>
      <c r="J51" s="94">
        <v>5.8955099999999998</v>
      </c>
      <c r="K51" s="95">
        <v>4.3094257308557678E-5</v>
      </c>
      <c r="L51" s="95">
        <f>J51/'[5]סכום נכסי הקרן'!$C$42</f>
        <v>8.6215146657099954E-6</v>
      </c>
    </row>
    <row r="52" spans="2:12" s="133" customFormat="1">
      <c r="B52" s="87" t="s">
        <v>2164</v>
      </c>
      <c r="C52" s="84" t="s">
        <v>2168</v>
      </c>
      <c r="D52" s="84">
        <v>91</v>
      </c>
      <c r="E52" s="84" t="s">
        <v>958</v>
      </c>
      <c r="F52" s="84" t="s">
        <v>945</v>
      </c>
      <c r="G52" s="97" t="s">
        <v>176</v>
      </c>
      <c r="H52" s="98">
        <v>0</v>
      </c>
      <c r="I52" s="98">
        <v>0</v>
      </c>
      <c r="J52" s="94">
        <v>28.569869999999998</v>
      </c>
      <c r="K52" s="95">
        <v>2.0883644147021084E-4</v>
      </c>
      <c r="L52" s="95">
        <f>J52/'[5]סכום נכסי הקרן'!$C$42</f>
        <v>4.1780194283858054E-5</v>
      </c>
    </row>
    <row r="53" spans="2:12" s="133" customFormat="1">
      <c r="B53" s="87" t="s">
        <v>2164</v>
      </c>
      <c r="C53" s="84" t="s">
        <v>2169</v>
      </c>
      <c r="D53" s="84">
        <v>91</v>
      </c>
      <c r="E53" s="84" t="s">
        <v>958</v>
      </c>
      <c r="F53" s="84" t="s">
        <v>945</v>
      </c>
      <c r="G53" s="97" t="s">
        <v>174</v>
      </c>
      <c r="H53" s="98">
        <v>0</v>
      </c>
      <c r="I53" s="98">
        <v>0</v>
      </c>
      <c r="J53" s="94">
        <v>5.8937499999999998</v>
      </c>
      <c r="K53" s="95">
        <v>4.3081392281975915E-5</v>
      </c>
      <c r="L53" s="95">
        <f>J53/'[5]סכום נכסי הקרן'!$C$42</f>
        <v>8.6189408653412993E-6</v>
      </c>
    </row>
    <row r="54" spans="2:12" s="133" customFormat="1">
      <c r="B54" s="87" t="s">
        <v>2164</v>
      </c>
      <c r="C54" s="84" t="s">
        <v>2170</v>
      </c>
      <c r="D54" s="84">
        <v>91</v>
      </c>
      <c r="E54" s="84" t="s">
        <v>958</v>
      </c>
      <c r="F54" s="84" t="s">
        <v>945</v>
      </c>
      <c r="G54" s="97" t="s">
        <v>172</v>
      </c>
      <c r="H54" s="98">
        <v>0</v>
      </c>
      <c r="I54" s="98">
        <v>0</v>
      </c>
      <c r="J54" s="94">
        <v>18.057009999999998</v>
      </c>
      <c r="K54" s="95">
        <v>1.3199086002113456E-4</v>
      </c>
      <c r="L54" s="95">
        <f>J54/'[5]סכום נכסי הקרן'!$C$42</f>
        <v>2.6406328974740442E-5</v>
      </c>
    </row>
    <row r="55" spans="2:12" s="133" customFormat="1">
      <c r="B55" s="87" t="s">
        <v>2164</v>
      </c>
      <c r="C55" s="84" t="s">
        <v>2171</v>
      </c>
      <c r="D55" s="84">
        <v>91</v>
      </c>
      <c r="E55" s="84" t="s">
        <v>958</v>
      </c>
      <c r="F55" s="84" t="s">
        <v>945</v>
      </c>
      <c r="G55" s="97" t="s">
        <v>177</v>
      </c>
      <c r="H55" s="98">
        <v>0</v>
      </c>
      <c r="I55" s="98">
        <v>0</v>
      </c>
      <c r="J55" s="94">
        <v>4.28315</v>
      </c>
      <c r="K55" s="95">
        <v>3.1308431024822082E-5</v>
      </c>
      <c r="L55" s="95">
        <f>J55/'[5]סכום נכסי הקרן'!$C$42</f>
        <v>6.2636210506700466E-6</v>
      </c>
    </row>
    <row r="56" spans="2:12" s="133" customFormat="1">
      <c r="B56" s="87" t="s">
        <v>2164</v>
      </c>
      <c r="C56" s="84" t="s">
        <v>2172</v>
      </c>
      <c r="D56" s="84">
        <v>91</v>
      </c>
      <c r="E56" s="84" t="s">
        <v>958</v>
      </c>
      <c r="F56" s="84" t="s">
        <v>945</v>
      </c>
      <c r="G56" s="97" t="s">
        <v>175</v>
      </c>
      <c r="H56" s="98">
        <v>0</v>
      </c>
      <c r="I56" s="98">
        <v>0</v>
      </c>
      <c r="J56" s="94">
        <v>18.74588</v>
      </c>
      <c r="K56" s="95">
        <v>1.3702627528328258E-4</v>
      </c>
      <c r="L56" s="95">
        <f>J56/'[5]סכום נכסי הקרן'!$C$42</f>
        <v>2.7413723213367407E-5</v>
      </c>
    </row>
    <row r="57" spans="2:12" s="133" customFormat="1">
      <c r="B57" s="87" t="s">
        <v>2164</v>
      </c>
      <c r="C57" s="84" t="s">
        <v>2173</v>
      </c>
      <c r="D57" s="84">
        <v>91</v>
      </c>
      <c r="E57" s="84" t="s">
        <v>958</v>
      </c>
      <c r="F57" s="84" t="s">
        <v>945</v>
      </c>
      <c r="G57" s="97" t="s">
        <v>179</v>
      </c>
      <c r="H57" s="98">
        <v>0</v>
      </c>
      <c r="I57" s="98">
        <v>0</v>
      </c>
      <c r="J57" s="94">
        <v>2.1886900000000002</v>
      </c>
      <c r="K57" s="95">
        <v>1.5998610812070053E-5</v>
      </c>
      <c r="L57" s="95">
        <f>J57/'[5]סכום נכסי הקרן'!$C$42</f>
        <v>3.2007108687276946E-6</v>
      </c>
    </row>
    <row r="58" spans="2:12" s="133" customFormat="1">
      <c r="B58" s="87" t="s">
        <v>2164</v>
      </c>
      <c r="C58" s="84" t="s">
        <v>2174</v>
      </c>
      <c r="D58" s="84">
        <v>91</v>
      </c>
      <c r="E58" s="84" t="s">
        <v>958</v>
      </c>
      <c r="F58" s="84" t="s">
        <v>945</v>
      </c>
      <c r="G58" s="97" t="s">
        <v>182</v>
      </c>
      <c r="H58" s="98">
        <v>0</v>
      </c>
      <c r="I58" s="98">
        <v>0</v>
      </c>
      <c r="J58" s="94">
        <v>1249.87528</v>
      </c>
      <c r="K58" s="95">
        <v>9.1361810801653415E-3</v>
      </c>
      <c r="L58" s="95">
        <f>J58/'[5]סכום נכסי הקרן'!$C$42</f>
        <v>1.8278008275498449E-3</v>
      </c>
    </row>
    <row r="59" spans="2:12" s="133" customFormat="1">
      <c r="B59" s="87" t="s">
        <v>2175</v>
      </c>
      <c r="C59" s="84" t="s">
        <v>2176</v>
      </c>
      <c r="D59" s="84"/>
      <c r="E59" s="84" t="s">
        <v>270</v>
      </c>
      <c r="F59" s="84"/>
      <c r="G59" s="97" t="s">
        <v>172</v>
      </c>
      <c r="H59" s="98">
        <v>0</v>
      </c>
      <c r="I59" s="98">
        <v>0</v>
      </c>
      <c r="J59" s="94">
        <v>1.1E-4</v>
      </c>
      <c r="K59" s="95">
        <v>8.0406416136031396E-10</v>
      </c>
      <c r="L59" s="95">
        <f>J59/'[5]סכום נכסי הקרן'!$C$42</f>
        <v>1.6086252304348555E-10</v>
      </c>
    </row>
    <row r="60" spans="2:12" s="133" customFormat="1">
      <c r="B60" s="83"/>
      <c r="C60" s="84"/>
      <c r="D60" s="84"/>
      <c r="E60" s="84"/>
      <c r="F60" s="84"/>
      <c r="G60" s="84"/>
      <c r="H60" s="84"/>
      <c r="I60" s="84"/>
      <c r="J60" s="84"/>
      <c r="K60" s="95"/>
      <c r="L60" s="84"/>
    </row>
    <row r="61" spans="2:12" s="134" customFormat="1">
      <c r="B61" s="117" t="s">
        <v>46</v>
      </c>
      <c r="C61" s="118"/>
      <c r="D61" s="118"/>
      <c r="E61" s="118"/>
      <c r="F61" s="118"/>
      <c r="G61" s="118"/>
      <c r="H61" s="118"/>
      <c r="I61" s="118"/>
      <c r="J61" s="119">
        <v>2987.0637983199999</v>
      </c>
      <c r="K61" s="120">
        <v>2.1834463162962954E-2</v>
      </c>
      <c r="L61" s="120">
        <f>J61/'[5]סכום נכסי הקרן'!$C$42</f>
        <v>4.3682419917237493E-3</v>
      </c>
    </row>
    <row r="62" spans="2:12" s="133" customFormat="1">
      <c r="B62" s="87" t="s">
        <v>2178</v>
      </c>
      <c r="C62" s="84" t="s">
        <v>2179</v>
      </c>
      <c r="D62" s="84"/>
      <c r="E62" s="84" t="s">
        <v>270</v>
      </c>
      <c r="F62" s="84"/>
      <c r="G62" s="97"/>
      <c r="H62" s="98">
        <v>0</v>
      </c>
      <c r="I62" s="98">
        <v>0</v>
      </c>
      <c r="J62" s="94">
        <v>2987.0637983199999</v>
      </c>
      <c r="K62" s="95">
        <v>2.1834463162962954E-2</v>
      </c>
      <c r="L62" s="95">
        <f>J62/'[5]סכום נכסי הקרן'!$C$42</f>
        <v>4.3682419917237493E-3</v>
      </c>
    </row>
    <row r="63" spans="2:12" s="133" customFormat="1">
      <c r="B63" s="135"/>
      <c r="C63" s="135"/>
    </row>
    <row r="64" spans="2:12" s="133" customFormat="1">
      <c r="B64" s="135"/>
      <c r="C64" s="135"/>
    </row>
    <row r="65" spans="2:4" s="133" customFormat="1">
      <c r="B65" s="135"/>
      <c r="C65" s="135"/>
    </row>
    <row r="66" spans="2:4" s="133" customFormat="1">
      <c r="B66" s="136" t="s">
        <v>264</v>
      </c>
      <c r="C66" s="135"/>
    </row>
    <row r="67" spans="2:4" s="133" customFormat="1">
      <c r="B67" s="137"/>
      <c r="C67" s="135"/>
    </row>
    <row r="68" spans="2:4" s="133" customFormat="1">
      <c r="B68" s="135"/>
      <c r="C68" s="135"/>
    </row>
    <row r="69" spans="2:4" s="133" customFormat="1">
      <c r="B69" s="135"/>
      <c r="C69" s="135"/>
    </row>
    <row r="70" spans="2:4" s="133" customFormat="1">
      <c r="B70" s="135"/>
      <c r="C70" s="135"/>
    </row>
    <row r="71" spans="2:4" s="133" customFormat="1">
      <c r="B71" s="135"/>
      <c r="C71" s="135"/>
    </row>
    <row r="72" spans="2:4" s="133" customFormat="1">
      <c r="B72" s="135"/>
      <c r="C72" s="135"/>
    </row>
    <row r="73" spans="2:4" s="133" customFormat="1">
      <c r="B73" s="135"/>
      <c r="C73" s="135"/>
    </row>
    <row r="74" spans="2:4" s="133" customFormat="1">
      <c r="B74" s="135"/>
      <c r="C74" s="135"/>
    </row>
    <row r="75" spans="2:4" s="133" customFormat="1">
      <c r="B75" s="135"/>
      <c r="C75" s="135"/>
    </row>
    <row r="76" spans="2:4" s="133" customFormat="1">
      <c r="B76" s="135"/>
      <c r="C76" s="135"/>
    </row>
    <row r="77" spans="2:4" s="133" customFormat="1">
      <c r="B77" s="135"/>
      <c r="C77" s="135"/>
    </row>
    <row r="78" spans="2:4" s="133" customFormat="1">
      <c r="B78" s="135"/>
      <c r="C78" s="135"/>
    </row>
    <row r="79" spans="2:4" s="133" customFormat="1">
      <c r="B79" s="135"/>
      <c r="C79" s="135"/>
    </row>
    <row r="80" spans="2:4">
      <c r="D80" s="1"/>
    </row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  <row r="275" s="1" customFormat="1"/>
    <row r="276" s="1" customFormat="1"/>
    <row r="277" s="1" customFormat="1"/>
    <row r="278" s="1" customFormat="1"/>
    <row r="279" s="1" customFormat="1"/>
    <row r="280" s="1" customFormat="1"/>
    <row r="281" s="1" customFormat="1"/>
    <row r="282" s="1" customFormat="1"/>
    <row r="283" s="1" customFormat="1"/>
    <row r="284" s="1" customFormat="1"/>
    <row r="285" s="1" customFormat="1"/>
    <row r="286" s="1" customFormat="1"/>
    <row r="287" s="1" customFormat="1"/>
    <row r="288" s="1" customFormat="1"/>
    <row r="289" s="1" customFormat="1"/>
    <row r="290" s="1" customFormat="1"/>
    <row r="291" s="1" customFormat="1"/>
    <row r="292" s="1" customFormat="1"/>
    <row r="293" s="1" customFormat="1"/>
    <row r="294" s="1" customFormat="1"/>
    <row r="295" s="1" customFormat="1"/>
    <row r="296" s="1" customFormat="1"/>
    <row r="297" s="1" customFormat="1"/>
    <row r="298" s="1" customFormat="1"/>
    <row r="299" s="1" customFormat="1"/>
    <row r="300" s="1" customFormat="1"/>
    <row r="301" s="1" customFormat="1"/>
    <row r="302" s="1" customFormat="1"/>
    <row r="303" s="1" customFormat="1"/>
    <row r="304" s="1" customFormat="1"/>
    <row r="305" s="1" customFormat="1"/>
    <row r="306" s="1" customFormat="1"/>
    <row r="307" s="1" customFormat="1"/>
    <row r="308" s="1" customFormat="1"/>
    <row r="309" s="1" customFormat="1"/>
    <row r="310" s="1" customFormat="1"/>
    <row r="311" s="1" customFormat="1"/>
    <row r="312" s="1" customFormat="1"/>
    <row r="313" s="1" customFormat="1"/>
    <row r="314" s="1" customFormat="1"/>
    <row r="315" s="1" customFormat="1"/>
    <row r="316" s="1" customFormat="1"/>
    <row r="317" s="1" customFormat="1"/>
    <row r="318" s="1" customFormat="1"/>
    <row r="319" s="1" customFormat="1"/>
    <row r="320" s="1" customFormat="1"/>
    <row r="321" s="1" customFormat="1"/>
    <row r="322" s="1" customFormat="1"/>
    <row r="323" s="1" customFormat="1"/>
    <row r="324" s="1" customFormat="1"/>
    <row r="325" s="1" customFormat="1"/>
    <row r="326" s="1" customFormat="1"/>
    <row r="327" s="1" customFormat="1"/>
    <row r="328" s="1" customFormat="1"/>
    <row r="329" s="1" customFormat="1"/>
    <row r="330" s="1" customFormat="1"/>
    <row r="331" s="1" customFormat="1"/>
    <row r="332" s="1" customFormat="1"/>
    <row r="333" s="1" customFormat="1"/>
    <row r="334" s="1" customFormat="1"/>
    <row r="335" s="1" customFormat="1"/>
    <row r="336" s="1" customFormat="1"/>
    <row r="337" s="1" customFormat="1"/>
    <row r="338" s="1" customFormat="1"/>
    <row r="339" s="1" customFormat="1"/>
    <row r="340" s="1" customFormat="1"/>
    <row r="341" s="1" customFormat="1"/>
    <row r="342" s="1" customFormat="1"/>
    <row r="343" s="1" customFormat="1"/>
    <row r="344" s="1" customFormat="1"/>
    <row r="345" s="1" customFormat="1"/>
    <row r="346" s="1" customFormat="1"/>
    <row r="347" s="1" customFormat="1"/>
    <row r="348" s="1" customFormat="1"/>
    <row r="349" s="1" customFormat="1"/>
    <row r="350" s="1" customFormat="1"/>
    <row r="351" s="1" customFormat="1"/>
    <row r="352" s="1" customFormat="1"/>
    <row r="353" s="1" customFormat="1"/>
    <row r="354" s="1" customFormat="1"/>
    <row r="355" s="1" customFormat="1"/>
    <row r="356" s="1" customFormat="1"/>
    <row r="357" s="1" customFormat="1"/>
    <row r="358" s="1" customFormat="1"/>
    <row r="359" s="1" customFormat="1"/>
    <row r="360" s="1" customFormat="1"/>
    <row r="361" s="1" customFormat="1"/>
    <row r="362" s="1" customFormat="1"/>
    <row r="363" s="1" customFormat="1"/>
    <row r="364" s="1" customFormat="1"/>
    <row r="365" s="1" customFormat="1"/>
    <row r="366" s="1" customFormat="1"/>
    <row r="367" s="1" customFormat="1"/>
    <row r="368" s="1" customFormat="1"/>
    <row r="369" s="1" customFormat="1"/>
    <row r="370" s="1" customFormat="1"/>
    <row r="371" s="1" customFormat="1"/>
    <row r="372" s="1" customFormat="1"/>
    <row r="373" s="1" customFormat="1"/>
    <row r="374" s="1" customFormat="1"/>
    <row r="375" s="1" customFormat="1"/>
    <row r="376" s="1" customFormat="1"/>
    <row r="377" s="1" customFormat="1"/>
    <row r="378" s="1" customFormat="1"/>
    <row r="379" s="1" customFormat="1"/>
    <row r="380" s="1" customFormat="1"/>
    <row r="381" s="1" customFormat="1"/>
    <row r="382" s="1" customFormat="1"/>
    <row r="383" s="1" customFormat="1"/>
    <row r="384" s="1" customFormat="1"/>
    <row r="385" s="1" customFormat="1"/>
    <row r="386" s="1" customFormat="1"/>
    <row r="387" s="1" customFormat="1"/>
    <row r="388" s="1" customFormat="1"/>
    <row r="389" s="1" customFormat="1"/>
    <row r="390" s="1" customFormat="1"/>
    <row r="391" s="1" customFormat="1"/>
    <row r="392" s="1" customFormat="1"/>
    <row r="393" s="1" customFormat="1"/>
    <row r="394" s="1" customFormat="1"/>
    <row r="395" s="1" customFormat="1"/>
    <row r="396" s="1" customFormat="1"/>
    <row r="397" s="1" customFormat="1"/>
    <row r="398" s="1" customFormat="1"/>
    <row r="399" s="1" customFormat="1"/>
    <row r="400" s="1" customFormat="1"/>
    <row r="401" s="1" customFormat="1"/>
    <row r="402" s="1" customFormat="1"/>
    <row r="403" s="1" customFormat="1"/>
    <row r="404" s="1" customFormat="1"/>
    <row r="405" s="1" customFormat="1"/>
    <row r="406" s="1" customFormat="1"/>
    <row r="407" s="1" customFormat="1"/>
    <row r="408" s="1" customFormat="1"/>
    <row r="409" s="1" customFormat="1"/>
    <row r="410" s="1" customFormat="1"/>
    <row r="411" s="1" customFormat="1"/>
    <row r="412" s="1" customFormat="1"/>
    <row r="413" s="1" customFormat="1"/>
    <row r="414" s="1" customFormat="1"/>
    <row r="415" s="1" customFormat="1"/>
    <row r="416" s="1" customFormat="1"/>
    <row r="417" s="1" customFormat="1"/>
    <row r="418" s="1" customFormat="1"/>
    <row r="419" s="1" customFormat="1"/>
    <row r="420" s="1" customFormat="1"/>
    <row r="421" s="1" customFormat="1"/>
    <row r="422" s="1" customFormat="1"/>
    <row r="423" s="1" customFormat="1"/>
    <row r="424" s="1" customFormat="1"/>
    <row r="425" s="1" customFormat="1"/>
    <row r="426" s="1" customFormat="1"/>
    <row r="427" s="1" customFormat="1"/>
    <row r="428" s="1" customFormat="1"/>
    <row r="429" s="1" customFormat="1"/>
    <row r="430" s="1" customFormat="1"/>
    <row r="431" s="1" customFormat="1"/>
    <row r="432" s="1" customFormat="1"/>
    <row r="433" s="1" customFormat="1"/>
    <row r="434" s="1" customFormat="1"/>
    <row r="435" s="1" customFormat="1"/>
    <row r="436" s="1" customFormat="1"/>
    <row r="437" s="1" customFormat="1"/>
    <row r="438" s="1" customFormat="1"/>
    <row r="439" s="1" customFormat="1"/>
    <row r="440" s="1" customFormat="1"/>
    <row r="441" s="1" customFormat="1"/>
    <row r="442" s="1" customFormat="1"/>
    <row r="443" s="1" customFormat="1"/>
    <row r="444" s="1" customFormat="1"/>
    <row r="445" s="1" customFormat="1"/>
    <row r="446" s="1" customFormat="1"/>
    <row r="447" s="1" customFormat="1"/>
    <row r="448" s="1" customFormat="1"/>
    <row r="449" s="1" customFormat="1"/>
    <row r="450" s="1" customFormat="1"/>
    <row r="451" s="1" customFormat="1"/>
    <row r="452" s="1" customFormat="1"/>
    <row r="453" s="1" customFormat="1"/>
    <row r="454" s="1" customFormat="1"/>
    <row r="455" s="1" customFormat="1"/>
    <row r="456" s="1" customFormat="1"/>
    <row r="457" s="1" customFormat="1"/>
    <row r="458" s="1" customFormat="1"/>
    <row r="459" s="1" customFormat="1"/>
    <row r="460" s="1" customFormat="1"/>
    <row r="461" s="1" customFormat="1"/>
    <row r="462" s="1" customFormat="1"/>
    <row r="463" s="1" customFormat="1"/>
    <row r="464" s="1" customFormat="1"/>
    <row r="465" s="1" customFormat="1"/>
    <row r="466" s="1" customFormat="1"/>
    <row r="467" s="1" customFormat="1"/>
    <row r="468" s="1" customFormat="1"/>
    <row r="469" s="1" customFormat="1"/>
    <row r="470" s="1" customFormat="1"/>
    <row r="471" s="1" customFormat="1"/>
    <row r="472" s="1" customFormat="1"/>
    <row r="473" s="1" customFormat="1"/>
    <row r="474" s="1" customFormat="1"/>
    <row r="475" s="1" customFormat="1"/>
    <row r="476" s="1" customFormat="1"/>
    <row r="477" s="1" customFormat="1"/>
    <row r="478" s="1" customFormat="1"/>
    <row r="479" s="1" customFormat="1"/>
    <row r="480" s="1" customFormat="1"/>
    <row r="481" s="1" customFormat="1"/>
    <row r="482" s="1" customFormat="1"/>
    <row r="483" s="1" customFormat="1"/>
    <row r="484" s="1" customFormat="1"/>
    <row r="485" s="1" customFormat="1"/>
    <row r="486" s="1" customFormat="1"/>
    <row r="487" s="1" customFormat="1"/>
    <row r="488" s="1" customFormat="1"/>
    <row r="489" s="1" customFormat="1"/>
    <row r="490" s="1" customFormat="1"/>
    <row r="491" s="1" customFormat="1"/>
    <row r="492" s="1" customFormat="1"/>
    <row r="493" s="1" customFormat="1"/>
    <row r="494" s="1" customFormat="1"/>
    <row r="495" s="1" customFormat="1"/>
    <row r="496" s="1" customFormat="1"/>
    <row r="497" s="1" customFormat="1"/>
    <row r="498" s="1" customFormat="1"/>
    <row r="499" s="1" customFormat="1"/>
    <row r="500" s="1" customFormat="1"/>
    <row r="501" s="1" customFormat="1"/>
    <row r="502" s="1" customFormat="1"/>
    <row r="503" s="1" customFormat="1"/>
    <row r="504" s="1" customFormat="1"/>
    <row r="505" s="1" customFormat="1"/>
    <row r="506" s="1" customFormat="1"/>
    <row r="507" s="1" customFormat="1"/>
    <row r="508" s="1" customFormat="1"/>
    <row r="509" s="1" customFormat="1"/>
    <row r="510" s="1" customFormat="1"/>
    <row r="511" s="1" customFormat="1"/>
    <row r="512" s="1" customFormat="1"/>
    <row r="513" spans="2:5">
      <c r="B513" s="1"/>
      <c r="C513" s="1"/>
      <c r="D513" s="1"/>
    </row>
    <row r="514" spans="2:5">
      <c r="B514" s="1"/>
      <c r="C514" s="1"/>
      <c r="D514" s="1"/>
    </row>
    <row r="515" spans="2:5">
      <c r="B515" s="1"/>
      <c r="C515" s="1"/>
      <c r="E515" s="2"/>
    </row>
    <row r="516" spans="2:5">
      <c r="B516" s="1"/>
      <c r="C516" s="1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 E49:F58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R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7" t="s">
        <v>188</v>
      </c>
      <c r="C1" s="78" t="s" vm="1">
        <v>265</v>
      </c>
    </row>
    <row r="2" spans="2:18">
      <c r="B2" s="57" t="s">
        <v>187</v>
      </c>
      <c r="C2" s="78" t="s">
        <v>266</v>
      </c>
    </row>
    <row r="3" spans="2:18">
      <c r="B3" s="57" t="s">
        <v>189</v>
      </c>
      <c r="C3" s="78" t="s">
        <v>267</v>
      </c>
    </row>
    <row r="4" spans="2:18">
      <c r="B4" s="57" t="s">
        <v>190</v>
      </c>
      <c r="C4" s="78">
        <v>2145</v>
      </c>
    </row>
    <row r="6" spans="2:18" ht="26.25" customHeight="1">
      <c r="B6" s="157" t="s">
        <v>229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9"/>
    </row>
    <row r="7" spans="2:18" s="3" customFormat="1" ht="78.75">
      <c r="B7" s="23" t="s">
        <v>125</v>
      </c>
      <c r="C7" s="31" t="s">
        <v>48</v>
      </c>
      <c r="D7" s="31" t="s">
        <v>69</v>
      </c>
      <c r="E7" s="31" t="s">
        <v>15</v>
      </c>
      <c r="F7" s="31" t="s">
        <v>70</v>
      </c>
      <c r="G7" s="31" t="s">
        <v>111</v>
      </c>
      <c r="H7" s="31" t="s">
        <v>18</v>
      </c>
      <c r="I7" s="31" t="s">
        <v>110</v>
      </c>
      <c r="J7" s="31" t="s">
        <v>17</v>
      </c>
      <c r="K7" s="31" t="s">
        <v>226</v>
      </c>
      <c r="L7" s="31" t="s">
        <v>248</v>
      </c>
      <c r="M7" s="31" t="s">
        <v>227</v>
      </c>
      <c r="N7" s="31" t="s">
        <v>63</v>
      </c>
      <c r="O7" s="31" t="s">
        <v>191</v>
      </c>
      <c r="P7" s="32" t="s">
        <v>193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255</v>
      </c>
      <c r="M8" s="33" t="s">
        <v>251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0" t="s">
        <v>13</v>
      </c>
      <c r="P9" s="21" t="s">
        <v>14</v>
      </c>
      <c r="Q9" s="5"/>
    </row>
    <row r="10" spans="2:18" s="4" customFormat="1" ht="18" customHeight="1"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5"/>
    </row>
    <row r="11" spans="2:18" ht="20.25" customHeight="1">
      <c r="B11" s="99" t="s">
        <v>264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</row>
    <row r="12" spans="2:18">
      <c r="B12" s="99" t="s">
        <v>121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</row>
    <row r="13" spans="2:18">
      <c r="B13" s="99" t="s">
        <v>254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</row>
    <row r="14" spans="2:18"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</row>
    <row r="15" spans="2:18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</row>
    <row r="16" spans="2:18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</row>
    <row r="17" spans="2:16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</row>
    <row r="18" spans="2:16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</row>
    <row r="19" spans="2:16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</row>
    <row r="20" spans="2:16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</row>
    <row r="21" spans="2:16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</row>
    <row r="22" spans="2:16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</row>
    <row r="23" spans="2:16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</row>
    <row r="24" spans="2:16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</row>
    <row r="25" spans="2:16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</row>
    <row r="26" spans="2:16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</row>
    <row r="27" spans="2:16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</row>
    <row r="28" spans="2:16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</row>
    <row r="29" spans="2:16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</row>
    <row r="30" spans="2:16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</row>
    <row r="31" spans="2:16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</row>
    <row r="32" spans="2:16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</row>
    <row r="33" spans="2:16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</row>
    <row r="34" spans="2:16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</row>
    <row r="35" spans="2:16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</row>
    <row r="36" spans="2:16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</row>
    <row r="37" spans="2:16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</row>
    <row r="38" spans="2:16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</row>
    <row r="39" spans="2:16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</row>
    <row r="40" spans="2:16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</row>
    <row r="41" spans="2:16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</row>
    <row r="42" spans="2:16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</row>
    <row r="43" spans="2:16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</row>
    <row r="44" spans="2:16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</row>
    <row r="45" spans="2:16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</row>
    <row r="46" spans="2:16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</row>
    <row r="47" spans="2:16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</row>
    <row r="48" spans="2:16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</row>
    <row r="49" spans="2:16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</row>
    <row r="50" spans="2:16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</row>
    <row r="51" spans="2:16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</row>
    <row r="52" spans="2:16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</row>
    <row r="53" spans="2:16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</row>
    <row r="54" spans="2:16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</row>
    <row r="55" spans="2:16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</row>
    <row r="56" spans="2:16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</row>
    <row r="57" spans="2:16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</row>
    <row r="58" spans="2:16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</row>
    <row r="59" spans="2:16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</row>
    <row r="60" spans="2:16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</row>
    <row r="61" spans="2:16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</row>
    <row r="62" spans="2:16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</row>
    <row r="63" spans="2:16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</row>
    <row r="64" spans="2:16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</row>
    <row r="65" spans="2:16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</row>
    <row r="66" spans="2:16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</row>
    <row r="67" spans="2:16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</row>
    <row r="68" spans="2:16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</row>
    <row r="69" spans="2:16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</row>
    <row r="70" spans="2:16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</row>
    <row r="71" spans="2:16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</row>
    <row r="72" spans="2:16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</row>
    <row r="73" spans="2:16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</row>
    <row r="74" spans="2:16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</row>
    <row r="75" spans="2:16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</row>
    <row r="76" spans="2:16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</row>
    <row r="77" spans="2:16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</row>
    <row r="78" spans="2:16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</row>
    <row r="79" spans="2:16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</row>
    <row r="80" spans="2:16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</row>
    <row r="81" spans="2:16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</row>
    <row r="82" spans="2:16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</row>
    <row r="83" spans="2:16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</row>
    <row r="84" spans="2:16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</row>
    <row r="85" spans="2:16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</row>
    <row r="86" spans="2:16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</row>
    <row r="87" spans="2:16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</row>
    <row r="88" spans="2:16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</row>
    <row r="89" spans="2:16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</row>
    <row r="90" spans="2:16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</row>
    <row r="91" spans="2:16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</row>
    <row r="92" spans="2:16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</row>
    <row r="93" spans="2:16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</row>
    <row r="94" spans="2:16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</row>
    <row r="95" spans="2:16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</row>
    <row r="96" spans="2:16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</row>
    <row r="97" spans="2:16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</row>
    <row r="98" spans="2:16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</row>
    <row r="99" spans="2:16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</row>
    <row r="100" spans="2:16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</row>
    <row r="101" spans="2:16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</row>
    <row r="102" spans="2:16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</row>
    <row r="103" spans="2:16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</row>
    <row r="104" spans="2:16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</row>
    <row r="105" spans="2:16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</row>
    <row r="106" spans="2:16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</row>
    <row r="107" spans="2:16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</row>
    <row r="108" spans="2:16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</row>
    <row r="109" spans="2:16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4"/>
      <c r="D397" s="1"/>
    </row>
    <row r="398" spans="2:4">
      <c r="B398" s="44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W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7" t="s">
        <v>188</v>
      </c>
      <c r="C1" s="78" t="s" vm="1">
        <v>265</v>
      </c>
    </row>
    <row r="2" spans="2:18">
      <c r="B2" s="57" t="s">
        <v>187</v>
      </c>
      <c r="C2" s="78" t="s">
        <v>266</v>
      </c>
    </row>
    <row r="3" spans="2:18">
      <c r="B3" s="57" t="s">
        <v>189</v>
      </c>
      <c r="C3" s="78" t="s">
        <v>267</v>
      </c>
    </row>
    <row r="4" spans="2:18">
      <c r="B4" s="57" t="s">
        <v>190</v>
      </c>
      <c r="C4" s="78">
        <v>2145</v>
      </c>
    </row>
    <row r="6" spans="2:18" ht="26.25" customHeight="1">
      <c r="B6" s="157" t="s">
        <v>231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9"/>
    </row>
    <row r="7" spans="2:18" s="3" customFormat="1" ht="78.75">
      <c r="B7" s="23" t="s">
        <v>125</v>
      </c>
      <c r="C7" s="31" t="s">
        <v>48</v>
      </c>
      <c r="D7" s="31" t="s">
        <v>69</v>
      </c>
      <c r="E7" s="31" t="s">
        <v>15</v>
      </c>
      <c r="F7" s="31" t="s">
        <v>70</v>
      </c>
      <c r="G7" s="31" t="s">
        <v>111</v>
      </c>
      <c r="H7" s="31" t="s">
        <v>18</v>
      </c>
      <c r="I7" s="31" t="s">
        <v>110</v>
      </c>
      <c r="J7" s="31" t="s">
        <v>17</v>
      </c>
      <c r="K7" s="31" t="s">
        <v>226</v>
      </c>
      <c r="L7" s="31" t="s">
        <v>248</v>
      </c>
      <c r="M7" s="31" t="s">
        <v>227</v>
      </c>
      <c r="N7" s="31" t="s">
        <v>63</v>
      </c>
      <c r="O7" s="31" t="s">
        <v>191</v>
      </c>
      <c r="P7" s="32" t="s">
        <v>193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255</v>
      </c>
      <c r="M8" s="33" t="s">
        <v>251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0" t="s">
        <v>13</v>
      </c>
      <c r="P9" s="21" t="s">
        <v>14</v>
      </c>
      <c r="Q9" s="5"/>
    </row>
    <row r="10" spans="2:18" s="4" customFormat="1" ht="18" customHeight="1"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5"/>
    </row>
    <row r="11" spans="2:18" ht="20.25" customHeight="1">
      <c r="B11" s="99" t="s">
        <v>264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</row>
    <row r="12" spans="2:18">
      <c r="B12" s="99" t="s">
        <v>121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</row>
    <row r="13" spans="2:18">
      <c r="B13" s="99" t="s">
        <v>254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</row>
    <row r="14" spans="2:18"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</row>
    <row r="15" spans="2:18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</row>
    <row r="16" spans="2:18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</row>
    <row r="17" spans="2:23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</row>
    <row r="18" spans="2:23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</row>
    <row r="19" spans="2:23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</row>
    <row r="20" spans="2:23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</row>
    <row r="21" spans="2:23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</row>
    <row r="22" spans="2:23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</row>
    <row r="23" spans="2:23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</row>
    <row r="24" spans="2:23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</row>
    <row r="25" spans="2:23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</row>
    <row r="26" spans="2:23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</row>
    <row r="27" spans="2:23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</row>
    <row r="28" spans="2:23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</row>
    <row r="29" spans="2:23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</row>
    <row r="30" spans="2:23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</row>
    <row r="31" spans="2:23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2"/>
      <c r="R31" s="2"/>
      <c r="S31" s="2"/>
      <c r="T31" s="2"/>
      <c r="U31" s="2"/>
      <c r="V31" s="2"/>
      <c r="W31" s="2"/>
    </row>
    <row r="32" spans="2:23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2"/>
      <c r="R32" s="2"/>
      <c r="S32" s="2"/>
      <c r="T32" s="2"/>
      <c r="U32" s="2"/>
      <c r="V32" s="2"/>
      <c r="W32" s="2"/>
    </row>
    <row r="33" spans="2:23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2"/>
      <c r="R33" s="2"/>
      <c r="S33" s="2"/>
      <c r="T33" s="2"/>
      <c r="U33" s="2"/>
      <c r="V33" s="2"/>
      <c r="W33" s="2"/>
    </row>
    <row r="34" spans="2:23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2"/>
      <c r="R34" s="2"/>
      <c r="S34" s="2"/>
      <c r="T34" s="2"/>
      <c r="U34" s="2"/>
      <c r="V34" s="2"/>
      <c r="W34" s="2"/>
    </row>
    <row r="35" spans="2:23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2"/>
      <c r="R35" s="2"/>
      <c r="S35" s="2"/>
      <c r="T35" s="2"/>
      <c r="U35" s="2"/>
      <c r="V35" s="2"/>
      <c r="W35" s="2"/>
    </row>
    <row r="36" spans="2:23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2"/>
      <c r="R36" s="2"/>
      <c r="S36" s="2"/>
      <c r="T36" s="2"/>
      <c r="U36" s="2"/>
      <c r="V36" s="2"/>
      <c r="W36" s="2"/>
    </row>
    <row r="37" spans="2:23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2"/>
      <c r="R37" s="2"/>
      <c r="S37" s="2"/>
      <c r="T37" s="2"/>
      <c r="U37" s="2"/>
      <c r="V37" s="2"/>
      <c r="W37" s="2"/>
    </row>
    <row r="38" spans="2:23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2"/>
      <c r="R38" s="2"/>
      <c r="S38" s="2"/>
      <c r="T38" s="2"/>
      <c r="U38" s="2"/>
      <c r="V38" s="2"/>
      <c r="W38" s="2"/>
    </row>
    <row r="39" spans="2:23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2"/>
      <c r="R39" s="2"/>
      <c r="S39" s="2"/>
      <c r="T39" s="2"/>
      <c r="U39" s="2"/>
      <c r="V39" s="2"/>
      <c r="W39" s="2"/>
    </row>
    <row r="40" spans="2:23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2"/>
      <c r="R40" s="2"/>
      <c r="S40" s="2"/>
      <c r="T40" s="2"/>
      <c r="U40" s="2"/>
      <c r="V40" s="2"/>
      <c r="W40" s="2"/>
    </row>
    <row r="41" spans="2:23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2"/>
      <c r="R41" s="2"/>
      <c r="S41" s="2"/>
      <c r="T41" s="2"/>
      <c r="U41" s="2"/>
      <c r="V41" s="2"/>
      <c r="W41" s="2"/>
    </row>
    <row r="42" spans="2:23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2"/>
      <c r="R42" s="2"/>
      <c r="S42" s="2"/>
      <c r="T42" s="2"/>
      <c r="U42" s="2"/>
      <c r="V42" s="2"/>
      <c r="W42" s="2"/>
    </row>
    <row r="43" spans="2:23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</row>
    <row r="44" spans="2:23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</row>
    <row r="45" spans="2:23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</row>
    <row r="46" spans="2:23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</row>
    <row r="47" spans="2:23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</row>
    <row r="48" spans="2:23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</row>
    <row r="49" spans="2:16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</row>
    <row r="50" spans="2:16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</row>
    <row r="51" spans="2:16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</row>
    <row r="52" spans="2:16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</row>
    <row r="53" spans="2:16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</row>
    <row r="54" spans="2:16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</row>
    <row r="55" spans="2:16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</row>
    <row r="56" spans="2:16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</row>
    <row r="57" spans="2:16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</row>
    <row r="58" spans="2:16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</row>
    <row r="59" spans="2:16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</row>
    <row r="60" spans="2:16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</row>
    <row r="61" spans="2:16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</row>
    <row r="62" spans="2:16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</row>
    <row r="63" spans="2:16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</row>
    <row r="64" spans="2:16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</row>
    <row r="65" spans="2:16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</row>
    <row r="66" spans="2:16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</row>
    <row r="67" spans="2:16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</row>
    <row r="68" spans="2:16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</row>
    <row r="69" spans="2:16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</row>
    <row r="70" spans="2:16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</row>
    <row r="71" spans="2:16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</row>
    <row r="72" spans="2:16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</row>
    <row r="73" spans="2:16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</row>
    <row r="74" spans="2:16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</row>
    <row r="75" spans="2:16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</row>
    <row r="76" spans="2:16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</row>
    <row r="77" spans="2:16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</row>
    <row r="78" spans="2:16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</row>
    <row r="79" spans="2:16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</row>
    <row r="80" spans="2:16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</row>
    <row r="81" spans="2:16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</row>
    <row r="82" spans="2:16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</row>
    <row r="83" spans="2:16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</row>
    <row r="84" spans="2:16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</row>
    <row r="85" spans="2:16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</row>
    <row r="86" spans="2:16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</row>
    <row r="87" spans="2:16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</row>
    <row r="88" spans="2:16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</row>
    <row r="89" spans="2:16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</row>
    <row r="90" spans="2:16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</row>
    <row r="91" spans="2:16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</row>
    <row r="92" spans="2:16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</row>
    <row r="93" spans="2:16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</row>
    <row r="94" spans="2:16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</row>
    <row r="95" spans="2:16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</row>
    <row r="96" spans="2:16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</row>
    <row r="97" spans="2:16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</row>
    <row r="98" spans="2:16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</row>
    <row r="99" spans="2:16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</row>
    <row r="100" spans="2:16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</row>
    <row r="101" spans="2:16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</row>
    <row r="102" spans="2:16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</row>
    <row r="103" spans="2:16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</row>
    <row r="104" spans="2:16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</row>
    <row r="105" spans="2:16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</row>
    <row r="106" spans="2:16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</row>
    <row r="107" spans="2:16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</row>
    <row r="108" spans="2:16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</row>
    <row r="109" spans="2:16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4"/>
      <c r="D397" s="1"/>
    </row>
    <row r="398" spans="2:4">
      <c r="B398" s="44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78"/>
  <sheetViews>
    <sheetView rightToLeft="1" zoomScale="90" zoomScaleNormal="90" workbookViewId="0">
      <selection activeCell="C15" sqref="C15"/>
    </sheetView>
  </sheetViews>
  <sheetFormatPr defaultColWidth="9.140625" defaultRowHeight="18"/>
  <cols>
    <col min="1" max="1" width="6.28515625" style="1" customWidth="1"/>
    <col min="2" max="2" width="32" style="2" bestFit="1" customWidth="1"/>
    <col min="3" max="3" width="41.710937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3.140625" style="1" bestFit="1" customWidth="1"/>
    <col min="13" max="13" width="7.28515625" style="1" bestFit="1" customWidth="1"/>
    <col min="14" max="14" width="8.28515625" style="1" bestFit="1" customWidth="1"/>
    <col min="15" max="16" width="11.28515625" style="1" bestFit="1" customWidth="1"/>
    <col min="17" max="17" width="11.85546875" style="1" bestFit="1" customWidth="1"/>
    <col min="18" max="18" width="9" style="1" bestFit="1" customWidth="1"/>
    <col min="19" max="38" width="7.5703125" style="1" customWidth="1"/>
    <col min="39" max="39" width="6.7109375" style="1" customWidth="1"/>
    <col min="40" max="40" width="7.7109375" style="1" customWidth="1"/>
    <col min="41" max="41" width="7.140625" style="1" customWidth="1"/>
    <col min="42" max="42" width="6" style="1" customWidth="1"/>
    <col min="43" max="43" width="7.85546875" style="1" customWidth="1"/>
    <col min="44" max="44" width="8.140625" style="1" customWidth="1"/>
    <col min="45" max="45" width="1.7109375" style="1" customWidth="1"/>
    <col min="46" max="46" width="15" style="1" customWidth="1"/>
    <col min="47" max="47" width="8.7109375" style="1" customWidth="1"/>
    <col min="48" max="48" width="10" style="1" customWidth="1"/>
    <col min="49" max="49" width="9.5703125" style="1" customWidth="1"/>
    <col min="50" max="50" width="6.140625" style="1" customWidth="1"/>
    <col min="51" max="52" width="5.7109375" style="1" customWidth="1"/>
    <col min="53" max="53" width="6.85546875" style="1" customWidth="1"/>
    <col min="54" max="54" width="6.42578125" style="1" customWidth="1"/>
    <col min="55" max="55" width="6.7109375" style="1" customWidth="1"/>
    <col min="56" max="56" width="7.28515625" style="1" customWidth="1"/>
    <col min="57" max="68" width="5.7109375" style="1" customWidth="1"/>
    <col min="69" max="16384" width="9.140625" style="1"/>
  </cols>
  <sheetData>
    <row r="1" spans="2:53">
      <c r="B1" s="57" t="s">
        <v>188</v>
      </c>
      <c r="C1" s="78" t="s" vm="1">
        <v>265</v>
      </c>
    </row>
    <row r="2" spans="2:53">
      <c r="B2" s="57" t="s">
        <v>187</v>
      </c>
      <c r="C2" s="78" t="s">
        <v>266</v>
      </c>
    </row>
    <row r="3" spans="2:53">
      <c r="B3" s="57" t="s">
        <v>189</v>
      </c>
      <c r="C3" s="78" t="s">
        <v>267</v>
      </c>
    </row>
    <row r="4" spans="2:53">
      <c r="B4" s="57" t="s">
        <v>190</v>
      </c>
      <c r="C4" s="78">
        <v>2145</v>
      </c>
    </row>
    <row r="6" spans="2:53" ht="21.75" customHeight="1">
      <c r="B6" s="148" t="s">
        <v>218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50"/>
    </row>
    <row r="7" spans="2:53" ht="27.75" customHeight="1">
      <c r="B7" s="151" t="s">
        <v>95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3"/>
      <c r="AU7" s="3"/>
      <c r="AV7" s="3"/>
    </row>
    <row r="8" spans="2:53" s="3" customFormat="1" ht="66" customHeight="1">
      <c r="B8" s="23" t="s">
        <v>124</v>
      </c>
      <c r="C8" s="31" t="s">
        <v>48</v>
      </c>
      <c r="D8" s="31" t="s">
        <v>128</v>
      </c>
      <c r="E8" s="31" t="s">
        <v>15</v>
      </c>
      <c r="F8" s="31" t="s">
        <v>70</v>
      </c>
      <c r="G8" s="31" t="s">
        <v>111</v>
      </c>
      <c r="H8" s="31" t="s">
        <v>18</v>
      </c>
      <c r="I8" s="31" t="s">
        <v>110</v>
      </c>
      <c r="J8" s="31" t="s">
        <v>17</v>
      </c>
      <c r="K8" s="31" t="s">
        <v>19</v>
      </c>
      <c r="L8" s="31" t="s">
        <v>248</v>
      </c>
      <c r="M8" s="31" t="s">
        <v>247</v>
      </c>
      <c r="N8" s="31" t="s">
        <v>263</v>
      </c>
      <c r="O8" s="31" t="s">
        <v>66</v>
      </c>
      <c r="P8" s="31" t="s">
        <v>250</v>
      </c>
      <c r="Q8" s="31" t="s">
        <v>191</v>
      </c>
      <c r="R8" s="72" t="s">
        <v>193</v>
      </c>
      <c r="AM8" s="1"/>
      <c r="AU8" s="1"/>
      <c r="AV8" s="1"/>
      <c r="AW8" s="1"/>
    </row>
    <row r="9" spans="2:53" s="3" customFormat="1" ht="21.75" customHeight="1">
      <c r="B9" s="16"/>
      <c r="C9" s="33"/>
      <c r="D9" s="33"/>
      <c r="E9" s="33"/>
      <c r="F9" s="33"/>
      <c r="G9" s="33" t="s">
        <v>22</v>
      </c>
      <c r="H9" s="33" t="s">
        <v>21</v>
      </c>
      <c r="I9" s="33"/>
      <c r="J9" s="33" t="s">
        <v>20</v>
      </c>
      <c r="K9" s="33" t="s">
        <v>20</v>
      </c>
      <c r="L9" s="33" t="s">
        <v>255</v>
      </c>
      <c r="M9" s="33"/>
      <c r="N9" s="17" t="s">
        <v>251</v>
      </c>
      <c r="O9" s="33" t="s">
        <v>256</v>
      </c>
      <c r="P9" s="33" t="s">
        <v>20</v>
      </c>
      <c r="Q9" s="33" t="s">
        <v>20</v>
      </c>
      <c r="R9" s="34" t="s">
        <v>20</v>
      </c>
      <c r="AU9" s="1"/>
      <c r="AV9" s="1"/>
    </row>
    <row r="10" spans="2:53" s="4" customFormat="1" ht="18" customHeight="1">
      <c r="B10" s="19"/>
      <c r="C10" s="35" t="s">
        <v>1</v>
      </c>
      <c r="D10" s="35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122</v>
      </c>
      <c r="R10" s="21" t="s">
        <v>123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U10" s="1"/>
      <c r="AV10" s="1"/>
      <c r="AW10" s="3"/>
    </row>
    <row r="11" spans="2:53" s="132" customFormat="1" ht="18" customHeight="1">
      <c r="B11" s="79" t="s">
        <v>29</v>
      </c>
      <c r="C11" s="80"/>
      <c r="D11" s="80"/>
      <c r="E11" s="80"/>
      <c r="F11" s="80"/>
      <c r="G11" s="80"/>
      <c r="H11" s="88">
        <v>5.2634531832261118</v>
      </c>
      <c r="I11" s="80"/>
      <c r="J11" s="80"/>
      <c r="K11" s="89">
        <v>5.2111718853140787E-3</v>
      </c>
      <c r="L11" s="88"/>
      <c r="M11" s="90"/>
      <c r="N11" s="80"/>
      <c r="O11" s="88">
        <v>122922.38336423102</v>
      </c>
      <c r="P11" s="80"/>
      <c r="Q11" s="89">
        <v>1</v>
      </c>
      <c r="R11" s="89">
        <f>O11/'סכום נכסי הקרן'!$C$42</f>
        <v>0.17976004296807979</v>
      </c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U11" s="133"/>
      <c r="AV11" s="133"/>
      <c r="AW11" s="139"/>
      <c r="BA11" s="133"/>
    </row>
    <row r="12" spans="2:53" s="133" customFormat="1" ht="22.5" customHeight="1">
      <c r="B12" s="81" t="s">
        <v>243</v>
      </c>
      <c r="C12" s="82"/>
      <c r="D12" s="82"/>
      <c r="E12" s="82"/>
      <c r="F12" s="82"/>
      <c r="G12" s="82"/>
      <c r="H12" s="91">
        <v>5.2634531832261118</v>
      </c>
      <c r="I12" s="82"/>
      <c r="J12" s="82"/>
      <c r="K12" s="92">
        <v>5.2111718853140813E-3</v>
      </c>
      <c r="L12" s="91"/>
      <c r="M12" s="93"/>
      <c r="N12" s="82"/>
      <c r="O12" s="91">
        <v>122922.38336423099</v>
      </c>
      <c r="P12" s="82"/>
      <c r="Q12" s="92">
        <v>0.99999999999999978</v>
      </c>
      <c r="R12" s="92">
        <f>O12/'סכום נכסי הקרן'!$C$42</f>
        <v>0.17976004296807974</v>
      </c>
      <c r="AW12" s="132"/>
    </row>
    <row r="13" spans="2:53" s="134" customFormat="1">
      <c r="B13" s="117" t="s">
        <v>27</v>
      </c>
      <c r="C13" s="118"/>
      <c r="D13" s="118"/>
      <c r="E13" s="118"/>
      <c r="F13" s="118"/>
      <c r="G13" s="118"/>
      <c r="H13" s="119">
        <v>6.2447107091416933</v>
      </c>
      <c r="I13" s="118"/>
      <c r="J13" s="118"/>
      <c r="K13" s="120">
        <v>-3.1881683657756154E-3</v>
      </c>
      <c r="L13" s="119"/>
      <c r="M13" s="121"/>
      <c r="N13" s="118"/>
      <c r="O13" s="119">
        <v>39947.188823324999</v>
      </c>
      <c r="P13" s="118"/>
      <c r="Q13" s="120">
        <v>0.32497896420505923</v>
      </c>
      <c r="R13" s="120">
        <f>O13/'סכום נכסי הקרן'!$C$42</f>
        <v>5.8418232569223509E-2</v>
      </c>
    </row>
    <row r="14" spans="2:53" s="133" customFormat="1">
      <c r="B14" s="85" t="s">
        <v>26</v>
      </c>
      <c r="C14" s="82"/>
      <c r="D14" s="82"/>
      <c r="E14" s="82"/>
      <c r="F14" s="82"/>
      <c r="G14" s="82"/>
      <c r="H14" s="91">
        <v>6.2447107091416933</v>
      </c>
      <c r="I14" s="82"/>
      <c r="J14" s="82"/>
      <c r="K14" s="92">
        <v>-3.1881683657756154E-3</v>
      </c>
      <c r="L14" s="91"/>
      <c r="M14" s="93"/>
      <c r="N14" s="82"/>
      <c r="O14" s="91">
        <v>39947.188823324999</v>
      </c>
      <c r="P14" s="82"/>
      <c r="Q14" s="92">
        <v>0.32497896420505923</v>
      </c>
      <c r="R14" s="92">
        <f>O14/'סכום נכסי הקרן'!$C$42</f>
        <v>5.8418232569223509E-2</v>
      </c>
    </row>
    <row r="15" spans="2:53" s="133" customFormat="1">
      <c r="B15" s="86" t="s">
        <v>268</v>
      </c>
      <c r="C15" s="84" t="s">
        <v>269</v>
      </c>
      <c r="D15" s="97" t="s">
        <v>129</v>
      </c>
      <c r="E15" s="84" t="s">
        <v>270</v>
      </c>
      <c r="F15" s="84"/>
      <c r="G15" s="84"/>
      <c r="H15" s="94">
        <v>1.9800000000000562</v>
      </c>
      <c r="I15" s="97" t="s">
        <v>173</v>
      </c>
      <c r="J15" s="98">
        <v>0.04</v>
      </c>
      <c r="K15" s="95">
        <v>-8.300000000000092E-3</v>
      </c>
      <c r="L15" s="94">
        <v>3543981.4421920003</v>
      </c>
      <c r="M15" s="96">
        <v>150.86000000000001</v>
      </c>
      <c r="N15" s="84"/>
      <c r="O15" s="94">
        <v>5346.4504225649998</v>
      </c>
      <c r="P15" s="95">
        <v>2.2794092068366943E-4</v>
      </c>
      <c r="Q15" s="95">
        <v>4.349452293585087E-2</v>
      </c>
      <c r="R15" s="95">
        <f>O15/'סכום נכסי הקרן'!$C$42</f>
        <v>7.8185773118246843E-3</v>
      </c>
    </row>
    <row r="16" spans="2:53" s="133" customFormat="1" ht="20.25">
      <c r="B16" s="86" t="s">
        <v>271</v>
      </c>
      <c r="C16" s="84" t="s">
        <v>272</v>
      </c>
      <c r="D16" s="97" t="s">
        <v>129</v>
      </c>
      <c r="E16" s="84" t="s">
        <v>270</v>
      </c>
      <c r="F16" s="84"/>
      <c r="G16" s="84"/>
      <c r="H16" s="94">
        <v>4.6099999999994434</v>
      </c>
      <c r="I16" s="97" t="s">
        <v>173</v>
      </c>
      <c r="J16" s="98">
        <v>0.04</v>
      </c>
      <c r="K16" s="95">
        <v>-5.4000000000002761E-3</v>
      </c>
      <c r="L16" s="94">
        <v>2726005.6783059998</v>
      </c>
      <c r="M16" s="96">
        <v>159.47999999999999</v>
      </c>
      <c r="N16" s="84"/>
      <c r="O16" s="94">
        <v>4347.4339071220002</v>
      </c>
      <c r="P16" s="95">
        <v>2.3463853933475376E-4</v>
      </c>
      <c r="Q16" s="95">
        <v>3.5367308932174941E-2</v>
      </c>
      <c r="R16" s="95">
        <f>O16/'סכום נכסי הקרן'!$C$42</f>
        <v>6.3576289733131191E-3</v>
      </c>
      <c r="AU16" s="132"/>
    </row>
    <row r="17" spans="2:48" s="133" customFormat="1" ht="20.25">
      <c r="B17" s="86" t="s">
        <v>273</v>
      </c>
      <c r="C17" s="84" t="s">
        <v>274</v>
      </c>
      <c r="D17" s="97" t="s">
        <v>129</v>
      </c>
      <c r="E17" s="84" t="s">
        <v>270</v>
      </c>
      <c r="F17" s="84"/>
      <c r="G17" s="84"/>
      <c r="H17" s="94">
        <v>7.7199999999998532</v>
      </c>
      <c r="I17" s="97" t="s">
        <v>173</v>
      </c>
      <c r="J17" s="98">
        <v>7.4999999999999997E-3</v>
      </c>
      <c r="K17" s="95">
        <v>-1.6999999999997024E-3</v>
      </c>
      <c r="L17" s="94">
        <v>2742930.3233389999</v>
      </c>
      <c r="M17" s="96">
        <v>110.25</v>
      </c>
      <c r="N17" s="84"/>
      <c r="O17" s="94">
        <v>3024.0805026769999</v>
      </c>
      <c r="P17" s="95">
        <v>1.9904508191363458E-4</v>
      </c>
      <c r="Q17" s="95">
        <v>2.4601544648840352E-2</v>
      </c>
      <c r="R17" s="95">
        <f>O17/'סכום נכסי הקרן'!$C$42</f>
        <v>4.4223747231566749E-3</v>
      </c>
      <c r="AV17" s="132"/>
    </row>
    <row r="18" spans="2:48" s="133" customFormat="1">
      <c r="B18" s="86" t="s">
        <v>275</v>
      </c>
      <c r="C18" s="84" t="s">
        <v>276</v>
      </c>
      <c r="D18" s="97" t="s">
        <v>129</v>
      </c>
      <c r="E18" s="84" t="s">
        <v>270</v>
      </c>
      <c r="F18" s="84"/>
      <c r="G18" s="84"/>
      <c r="H18" s="94">
        <v>13.510000000001043</v>
      </c>
      <c r="I18" s="97" t="s">
        <v>173</v>
      </c>
      <c r="J18" s="98">
        <v>0.04</v>
      </c>
      <c r="K18" s="95">
        <v>6.9000000000013764E-3</v>
      </c>
      <c r="L18" s="94">
        <v>2750803.910902</v>
      </c>
      <c r="M18" s="96">
        <v>184.79</v>
      </c>
      <c r="N18" s="84"/>
      <c r="O18" s="94">
        <v>5083.2104201699995</v>
      </c>
      <c r="P18" s="95">
        <v>1.695765770437114E-4</v>
      </c>
      <c r="Q18" s="95">
        <v>4.1353008956130886E-2</v>
      </c>
      <c r="R18" s="95">
        <f>O18/'סכום נכסי הקרן'!$C$42</f>
        <v>7.4336186668134763E-3</v>
      </c>
      <c r="AU18" s="139"/>
    </row>
    <row r="19" spans="2:48" s="133" customFormat="1">
      <c r="B19" s="86" t="s">
        <v>277</v>
      </c>
      <c r="C19" s="84" t="s">
        <v>278</v>
      </c>
      <c r="D19" s="97" t="s">
        <v>129</v>
      </c>
      <c r="E19" s="84" t="s">
        <v>270</v>
      </c>
      <c r="F19" s="84"/>
      <c r="G19" s="84"/>
      <c r="H19" s="94">
        <v>17.400000000001697</v>
      </c>
      <c r="I19" s="97" t="s">
        <v>173</v>
      </c>
      <c r="J19" s="98">
        <v>2.75E-2</v>
      </c>
      <c r="K19" s="95">
        <v>1.0799999999999622E-2</v>
      </c>
      <c r="L19" s="94">
        <v>1447265.7704360003</v>
      </c>
      <c r="M19" s="96">
        <v>146.69999999999999</v>
      </c>
      <c r="N19" s="84"/>
      <c r="O19" s="94">
        <v>2123.1388889259997</v>
      </c>
      <c r="P19" s="95">
        <v>8.1881769977788503E-5</v>
      </c>
      <c r="Q19" s="95">
        <v>1.7272191042984678E-2</v>
      </c>
      <c r="R19" s="95">
        <f>O19/'סכום נכסי הקרן'!$C$42</f>
        <v>3.1048498040398085E-3</v>
      </c>
      <c r="AV19" s="139"/>
    </row>
    <row r="20" spans="2:48" s="133" customFormat="1">
      <c r="B20" s="86" t="s">
        <v>279</v>
      </c>
      <c r="C20" s="84" t="s">
        <v>280</v>
      </c>
      <c r="D20" s="97" t="s">
        <v>129</v>
      </c>
      <c r="E20" s="84" t="s">
        <v>270</v>
      </c>
      <c r="F20" s="84"/>
      <c r="G20" s="84"/>
      <c r="H20" s="94">
        <v>4.089999999999665</v>
      </c>
      <c r="I20" s="97" t="s">
        <v>173</v>
      </c>
      <c r="J20" s="98">
        <v>1.7500000000000002E-2</v>
      </c>
      <c r="K20" s="95">
        <v>-6.2999999999993382E-3</v>
      </c>
      <c r="L20" s="94">
        <v>3802069.4151950004</v>
      </c>
      <c r="M20" s="96">
        <v>115.31</v>
      </c>
      <c r="N20" s="84"/>
      <c r="O20" s="94">
        <v>4384.1662055829993</v>
      </c>
      <c r="P20" s="95">
        <v>2.5455191814926061E-4</v>
      </c>
      <c r="Q20" s="95">
        <v>3.5666134072525155E-2</v>
      </c>
      <c r="R20" s="95">
        <f>O20/'סכום נכסי הקרן'!$C$42</f>
        <v>6.4113457933824159E-3</v>
      </c>
    </row>
    <row r="21" spans="2:48" s="133" customFormat="1">
      <c r="B21" s="86" t="s">
        <v>281</v>
      </c>
      <c r="C21" s="84" t="s">
        <v>282</v>
      </c>
      <c r="D21" s="97" t="s">
        <v>129</v>
      </c>
      <c r="E21" s="84" t="s">
        <v>270</v>
      </c>
      <c r="F21" s="84"/>
      <c r="G21" s="84"/>
      <c r="H21" s="94">
        <v>0.32999999997579332</v>
      </c>
      <c r="I21" s="97" t="s">
        <v>173</v>
      </c>
      <c r="J21" s="98">
        <v>0.03</v>
      </c>
      <c r="K21" s="95">
        <v>5.6999999990317331E-3</v>
      </c>
      <c r="L21" s="94">
        <v>2874.052025</v>
      </c>
      <c r="M21" s="96">
        <v>114.99</v>
      </c>
      <c r="N21" s="84"/>
      <c r="O21" s="94">
        <v>3.3048724759999999</v>
      </c>
      <c r="P21" s="95">
        <v>2.3738000629088744E-7</v>
      </c>
      <c r="Q21" s="95">
        <v>2.6885847683308744E-5</v>
      </c>
      <c r="R21" s="95">
        <f>O21/'סכום נכסי הקרן'!$C$42</f>
        <v>4.8330011347848279E-6</v>
      </c>
    </row>
    <row r="22" spans="2:48" s="133" customFormat="1">
      <c r="B22" s="86" t="s">
        <v>283</v>
      </c>
      <c r="C22" s="84" t="s">
        <v>284</v>
      </c>
      <c r="D22" s="97" t="s">
        <v>129</v>
      </c>
      <c r="E22" s="84" t="s">
        <v>270</v>
      </c>
      <c r="F22" s="84"/>
      <c r="G22" s="84"/>
      <c r="H22" s="94">
        <v>1.329999999999911</v>
      </c>
      <c r="I22" s="97" t="s">
        <v>173</v>
      </c>
      <c r="J22" s="98">
        <v>1E-3</v>
      </c>
      <c r="K22" s="95">
        <v>-7.79999999999899E-3</v>
      </c>
      <c r="L22" s="94">
        <v>4007359.7960070004</v>
      </c>
      <c r="M22" s="96">
        <v>103.69</v>
      </c>
      <c r="N22" s="84"/>
      <c r="O22" s="94">
        <v>4155.2313895889993</v>
      </c>
      <c r="P22" s="95">
        <v>2.6441726933855236E-4</v>
      </c>
      <c r="Q22" s="95">
        <v>3.3803700155053476E-2</v>
      </c>
      <c r="R22" s="95">
        <f>O22/'סכום נכסי הקרן'!$C$42</f>
        <v>6.0765545923524983E-3</v>
      </c>
    </row>
    <row r="23" spans="2:48" s="133" customFormat="1">
      <c r="B23" s="86" t="s">
        <v>285</v>
      </c>
      <c r="C23" s="84" t="s">
        <v>286</v>
      </c>
      <c r="D23" s="97" t="s">
        <v>129</v>
      </c>
      <c r="E23" s="84" t="s">
        <v>270</v>
      </c>
      <c r="F23" s="84"/>
      <c r="G23" s="84"/>
      <c r="H23" s="94">
        <v>6.1900000000010253</v>
      </c>
      <c r="I23" s="97" t="s">
        <v>173</v>
      </c>
      <c r="J23" s="98">
        <v>7.4999999999999997E-3</v>
      </c>
      <c r="K23" s="95">
        <v>-3.700000000002146E-3</v>
      </c>
      <c r="L23" s="94">
        <v>1908869.898853</v>
      </c>
      <c r="M23" s="96">
        <v>109.86</v>
      </c>
      <c r="N23" s="84"/>
      <c r="O23" s="94">
        <v>2097.0844918150001</v>
      </c>
      <c r="P23" s="95">
        <v>1.3968870750763173E-4</v>
      </c>
      <c r="Q23" s="95">
        <v>1.7060232924390458E-2</v>
      </c>
      <c r="R23" s="95">
        <f>O23/'סכום נכסי הקרן'!$C$42</f>
        <v>3.0667482035338783E-3</v>
      </c>
    </row>
    <row r="24" spans="2:48" s="133" customFormat="1">
      <c r="B24" s="86" t="s">
        <v>287</v>
      </c>
      <c r="C24" s="84" t="s">
        <v>288</v>
      </c>
      <c r="D24" s="97" t="s">
        <v>129</v>
      </c>
      <c r="E24" s="84" t="s">
        <v>270</v>
      </c>
      <c r="F24" s="84"/>
      <c r="G24" s="84"/>
      <c r="H24" s="94">
        <v>9.7100000000031557</v>
      </c>
      <c r="I24" s="97" t="s">
        <v>173</v>
      </c>
      <c r="J24" s="98">
        <v>5.0000000000000001E-3</v>
      </c>
      <c r="K24" s="95">
        <v>1.0000000000043256E-3</v>
      </c>
      <c r="L24" s="94">
        <v>1094109.9662880001</v>
      </c>
      <c r="M24" s="96">
        <v>105.65</v>
      </c>
      <c r="N24" s="84"/>
      <c r="O24" s="94">
        <v>1155.9270957849999</v>
      </c>
      <c r="P24" s="95">
        <v>2.4733049307589438E-4</v>
      </c>
      <c r="Q24" s="95">
        <v>9.40371528885732E-3</v>
      </c>
      <c r="R24" s="95">
        <f>O24/'סכום נכסי הקרן'!$C$42</f>
        <v>1.6904122643845805E-3</v>
      </c>
    </row>
    <row r="25" spans="2:48" s="133" customFormat="1">
      <c r="B25" s="86" t="s">
        <v>289</v>
      </c>
      <c r="C25" s="84" t="s">
        <v>290</v>
      </c>
      <c r="D25" s="97" t="s">
        <v>129</v>
      </c>
      <c r="E25" s="84" t="s">
        <v>270</v>
      </c>
      <c r="F25" s="84"/>
      <c r="G25" s="84"/>
      <c r="H25" s="94">
        <v>22.780000000004947</v>
      </c>
      <c r="I25" s="97" t="s">
        <v>173</v>
      </c>
      <c r="J25" s="98">
        <v>0.01</v>
      </c>
      <c r="K25" s="95">
        <v>1.4000000000004733E-2</v>
      </c>
      <c r="L25" s="94">
        <v>901645.61828899989</v>
      </c>
      <c r="M25" s="96">
        <v>93.7</v>
      </c>
      <c r="N25" s="84"/>
      <c r="O25" s="94">
        <v>844.84199196899999</v>
      </c>
      <c r="P25" s="95">
        <v>7.0965856437181071E-5</v>
      </c>
      <c r="Q25" s="95">
        <v>6.8729711289899961E-3</v>
      </c>
      <c r="R25" s="95">
        <f>O25/'סכום נכסי הקרן'!$C$42</f>
        <v>1.2354855854656134E-3</v>
      </c>
    </row>
    <row r="26" spans="2:48" s="133" customFormat="1">
      <c r="B26" s="86" t="s">
        <v>291</v>
      </c>
      <c r="C26" s="84" t="s">
        <v>292</v>
      </c>
      <c r="D26" s="97" t="s">
        <v>129</v>
      </c>
      <c r="E26" s="84" t="s">
        <v>270</v>
      </c>
      <c r="F26" s="84"/>
      <c r="G26" s="84"/>
      <c r="H26" s="94">
        <v>3.1100000000000971</v>
      </c>
      <c r="I26" s="97" t="s">
        <v>173</v>
      </c>
      <c r="J26" s="98">
        <v>2.75E-2</v>
      </c>
      <c r="K26" s="95">
        <v>-7.8000000000007586E-3</v>
      </c>
      <c r="L26" s="94">
        <v>6168381.2735440005</v>
      </c>
      <c r="M26" s="96">
        <v>119.68</v>
      </c>
      <c r="N26" s="84"/>
      <c r="O26" s="94">
        <v>7382.3186346479997</v>
      </c>
      <c r="P26" s="95">
        <v>3.7200964906991275E-4</v>
      </c>
      <c r="Q26" s="95">
        <v>6.0056748271577753E-2</v>
      </c>
      <c r="R26" s="95">
        <f>O26/'סכום נכסי הקרן'!$C$42</f>
        <v>1.0795803649821968E-2</v>
      </c>
    </row>
    <row r="27" spans="2:48" s="133" customFormat="1">
      <c r="B27" s="87"/>
      <c r="C27" s="84"/>
      <c r="D27" s="84"/>
      <c r="E27" s="84"/>
      <c r="F27" s="84"/>
      <c r="G27" s="84"/>
      <c r="H27" s="84"/>
      <c r="I27" s="84"/>
      <c r="J27" s="84"/>
      <c r="K27" s="95"/>
      <c r="L27" s="94"/>
      <c r="M27" s="96"/>
      <c r="N27" s="84"/>
      <c r="O27" s="84"/>
      <c r="P27" s="84"/>
      <c r="Q27" s="95"/>
      <c r="R27" s="84"/>
    </row>
    <row r="28" spans="2:48" s="134" customFormat="1">
      <c r="B28" s="117" t="s">
        <v>49</v>
      </c>
      <c r="C28" s="118"/>
      <c r="D28" s="118"/>
      <c r="E28" s="118"/>
      <c r="F28" s="118"/>
      <c r="G28" s="118"/>
      <c r="H28" s="119">
        <v>4.791041158295771</v>
      </c>
      <c r="I28" s="118"/>
      <c r="J28" s="118"/>
      <c r="K28" s="120">
        <v>9.2549108950035503E-3</v>
      </c>
      <c r="L28" s="119"/>
      <c r="M28" s="121"/>
      <c r="N28" s="118"/>
      <c r="O28" s="119">
        <v>82975.19454090597</v>
      </c>
      <c r="P28" s="118"/>
      <c r="Q28" s="120">
        <v>0.67502103579494033</v>
      </c>
      <c r="R28" s="120">
        <f>O28/'סכום נכסי הקרן'!$C$42</f>
        <v>0.12134181039885621</v>
      </c>
    </row>
    <row r="29" spans="2:48" s="133" customFormat="1">
      <c r="B29" s="85" t="s">
        <v>23</v>
      </c>
      <c r="C29" s="82"/>
      <c r="D29" s="82"/>
      <c r="E29" s="82"/>
      <c r="F29" s="82"/>
      <c r="G29" s="82"/>
      <c r="H29" s="91">
        <v>0.56463242943620362</v>
      </c>
      <c r="I29" s="82"/>
      <c r="J29" s="82"/>
      <c r="K29" s="92">
        <v>3.1417396707491096E-3</v>
      </c>
      <c r="L29" s="91"/>
      <c r="M29" s="93"/>
      <c r="N29" s="82"/>
      <c r="O29" s="91">
        <v>16895.860928822003</v>
      </c>
      <c r="P29" s="82"/>
      <c r="Q29" s="92">
        <v>0.13745145893208008</v>
      </c>
      <c r="R29" s="92">
        <f>O29/'סכום נכסי הקרן'!$C$42</f>
        <v>2.4708280163655966E-2</v>
      </c>
    </row>
    <row r="30" spans="2:48" s="133" customFormat="1">
      <c r="B30" s="86" t="s">
        <v>293</v>
      </c>
      <c r="C30" s="84" t="s">
        <v>294</v>
      </c>
      <c r="D30" s="97" t="s">
        <v>129</v>
      </c>
      <c r="E30" s="84" t="s">
        <v>270</v>
      </c>
      <c r="F30" s="84"/>
      <c r="G30" s="84"/>
      <c r="H30" s="94">
        <v>0.26000000000015244</v>
      </c>
      <c r="I30" s="97" t="s">
        <v>173</v>
      </c>
      <c r="J30" s="98">
        <v>0</v>
      </c>
      <c r="K30" s="95">
        <v>2.7000000000003267E-3</v>
      </c>
      <c r="L30" s="94">
        <v>1838269.0000150001</v>
      </c>
      <c r="M30" s="96">
        <v>99.93</v>
      </c>
      <c r="N30" s="84"/>
      <c r="O30" s="94">
        <v>1836.9822117220001</v>
      </c>
      <c r="P30" s="95">
        <v>1.838269000015E-4</v>
      </c>
      <c r="Q30" s="95">
        <v>1.4944244989774097E-2</v>
      </c>
      <c r="R30" s="95">
        <f>O30/'סכום נכסי הקרן'!$C$42</f>
        <v>2.6863781214873025E-3</v>
      </c>
    </row>
    <row r="31" spans="2:48" s="133" customFormat="1">
      <c r="B31" s="86" t="s">
        <v>295</v>
      </c>
      <c r="C31" s="84" t="s">
        <v>296</v>
      </c>
      <c r="D31" s="97" t="s">
        <v>129</v>
      </c>
      <c r="E31" s="84" t="s">
        <v>270</v>
      </c>
      <c r="F31" s="84"/>
      <c r="G31" s="84"/>
      <c r="H31" s="94">
        <v>0.35000000001507359</v>
      </c>
      <c r="I31" s="97" t="s">
        <v>173</v>
      </c>
      <c r="J31" s="98">
        <v>0</v>
      </c>
      <c r="K31" s="95">
        <v>2.8999999997803548E-3</v>
      </c>
      <c r="L31" s="94">
        <v>23242.581300000005</v>
      </c>
      <c r="M31" s="96">
        <v>99.9</v>
      </c>
      <c r="N31" s="84"/>
      <c r="O31" s="94">
        <v>23.219338719000003</v>
      </c>
      <c r="P31" s="95">
        <v>2.3242581300000007E-6</v>
      </c>
      <c r="Q31" s="95">
        <v>1.8889430942938061E-4</v>
      </c>
      <c r="R31" s="95">
        <f>O31/'סכום נכסי הקרן'!$C$42</f>
        <v>3.3955649179451219E-5</v>
      </c>
    </row>
    <row r="32" spans="2:48" s="133" customFormat="1">
      <c r="B32" s="86" t="s">
        <v>297</v>
      </c>
      <c r="C32" s="84" t="s">
        <v>298</v>
      </c>
      <c r="D32" s="97" t="s">
        <v>129</v>
      </c>
      <c r="E32" s="84" t="s">
        <v>270</v>
      </c>
      <c r="F32" s="84"/>
      <c r="G32" s="84"/>
      <c r="H32" s="94">
        <v>0.52000000000361923</v>
      </c>
      <c r="I32" s="97" t="s">
        <v>173</v>
      </c>
      <c r="J32" s="98">
        <v>0</v>
      </c>
      <c r="K32" s="95">
        <v>2.9000000000271435E-3</v>
      </c>
      <c r="L32" s="94">
        <v>110691.23848</v>
      </c>
      <c r="M32" s="96">
        <v>99.85</v>
      </c>
      <c r="N32" s="84"/>
      <c r="O32" s="94">
        <v>110.52520162999998</v>
      </c>
      <c r="P32" s="95">
        <v>1.2299026497777778E-5</v>
      </c>
      <c r="Q32" s="95">
        <v>8.9914626291049879E-4</v>
      </c>
      <c r="R32" s="95">
        <f>O32/'סכום נכסי הקרן'!$C$42</f>
        <v>1.616305708553796E-4</v>
      </c>
    </row>
    <row r="33" spans="2:18" s="133" customFormat="1">
      <c r="B33" s="86" t="s">
        <v>299</v>
      </c>
      <c r="C33" s="84" t="s">
        <v>300</v>
      </c>
      <c r="D33" s="97" t="s">
        <v>129</v>
      </c>
      <c r="E33" s="84" t="s">
        <v>270</v>
      </c>
      <c r="F33" s="84"/>
      <c r="G33" s="84"/>
      <c r="H33" s="94">
        <v>0.43000000000213573</v>
      </c>
      <c r="I33" s="97" t="s">
        <v>173</v>
      </c>
      <c r="J33" s="98">
        <v>0</v>
      </c>
      <c r="K33" s="95">
        <v>2.6000000000308498E-3</v>
      </c>
      <c r="L33" s="94">
        <v>168744.17814199999</v>
      </c>
      <c r="M33" s="96">
        <v>99.89</v>
      </c>
      <c r="N33" s="84"/>
      <c r="O33" s="94">
        <v>168.55855954799998</v>
      </c>
      <c r="P33" s="95">
        <v>1.6874417814199997E-5</v>
      </c>
      <c r="Q33" s="95">
        <v>1.3712600987286791E-3</v>
      </c>
      <c r="R33" s="95">
        <f>O33/'סכום נכסי הקרן'!$C$42</f>
        <v>2.4649777426788069E-4</v>
      </c>
    </row>
    <row r="34" spans="2:18" s="133" customFormat="1">
      <c r="B34" s="86" t="s">
        <v>301</v>
      </c>
      <c r="C34" s="84" t="s">
        <v>302</v>
      </c>
      <c r="D34" s="97" t="s">
        <v>129</v>
      </c>
      <c r="E34" s="84" t="s">
        <v>270</v>
      </c>
      <c r="F34" s="84"/>
      <c r="G34" s="84"/>
      <c r="H34" s="94">
        <v>0.6</v>
      </c>
      <c r="I34" s="97" t="s">
        <v>173</v>
      </c>
      <c r="J34" s="98">
        <v>0</v>
      </c>
      <c r="K34" s="95">
        <v>2.8000000000018115E-3</v>
      </c>
      <c r="L34" s="94">
        <v>2211318.8265</v>
      </c>
      <c r="M34" s="96">
        <v>99.83</v>
      </c>
      <c r="N34" s="84"/>
      <c r="O34" s="94">
        <v>2207.5595844949999</v>
      </c>
      <c r="P34" s="95">
        <v>2.4570209183333335E-4</v>
      </c>
      <c r="Q34" s="95">
        <v>1.7958971540226205E-2</v>
      </c>
      <c r="R34" s="95">
        <f>O34/'סכום נכסי הקרן'!$C$42</f>
        <v>3.2283054957335843E-3</v>
      </c>
    </row>
    <row r="35" spans="2:18" s="133" customFormat="1">
      <c r="B35" s="86" t="s">
        <v>303</v>
      </c>
      <c r="C35" s="84" t="s">
        <v>304</v>
      </c>
      <c r="D35" s="97" t="s">
        <v>129</v>
      </c>
      <c r="E35" s="84" t="s">
        <v>270</v>
      </c>
      <c r="F35" s="84"/>
      <c r="G35" s="84"/>
      <c r="H35" s="94">
        <v>0.68000000000020122</v>
      </c>
      <c r="I35" s="97" t="s">
        <v>173</v>
      </c>
      <c r="J35" s="98">
        <v>0</v>
      </c>
      <c r="K35" s="95">
        <v>2.8000000000003352E-3</v>
      </c>
      <c r="L35" s="94">
        <v>2389730.19</v>
      </c>
      <c r="M35" s="96">
        <v>99.81</v>
      </c>
      <c r="N35" s="84"/>
      <c r="O35" s="94">
        <v>2385.1897026390002</v>
      </c>
      <c r="P35" s="95">
        <v>2.6552557666666664E-4</v>
      </c>
      <c r="Q35" s="95">
        <v>1.9404030717265302E-2</v>
      </c>
      <c r="R35" s="95">
        <f>O35/'סכום נכסי הקרן'!$C$42</f>
        <v>3.4880693954895507E-3</v>
      </c>
    </row>
    <row r="36" spans="2:18" s="133" customFormat="1">
      <c r="B36" s="86" t="s">
        <v>305</v>
      </c>
      <c r="C36" s="84" t="s">
        <v>306</v>
      </c>
      <c r="D36" s="97" t="s">
        <v>129</v>
      </c>
      <c r="E36" s="84" t="s">
        <v>270</v>
      </c>
      <c r="F36" s="84"/>
      <c r="G36" s="84"/>
      <c r="H36" s="94">
        <v>0.76999999999929403</v>
      </c>
      <c r="I36" s="97" t="s">
        <v>173</v>
      </c>
      <c r="J36" s="98">
        <v>0</v>
      </c>
      <c r="K36" s="95">
        <v>2.7000000000039709E-3</v>
      </c>
      <c r="L36" s="94">
        <v>908496.19704500004</v>
      </c>
      <c r="M36" s="96">
        <v>99.79</v>
      </c>
      <c r="N36" s="84"/>
      <c r="O36" s="94">
        <v>906.58835503199998</v>
      </c>
      <c r="P36" s="95">
        <v>1.009440218938889E-4</v>
      </c>
      <c r="Q36" s="95">
        <v>7.3752910594459447E-3</v>
      </c>
      <c r="R36" s="95">
        <f>O36/'סכום נכסי הקרן'!$C$42</f>
        <v>1.3257826377480978E-3</v>
      </c>
    </row>
    <row r="37" spans="2:18" s="133" customFormat="1">
      <c r="B37" s="86" t="s">
        <v>307</v>
      </c>
      <c r="C37" s="84" t="s">
        <v>308</v>
      </c>
      <c r="D37" s="97" t="s">
        <v>129</v>
      </c>
      <c r="E37" s="84" t="s">
        <v>270</v>
      </c>
      <c r="F37" s="84"/>
      <c r="G37" s="84"/>
      <c r="H37" s="94">
        <v>0.85000000000005105</v>
      </c>
      <c r="I37" s="97" t="s">
        <v>173</v>
      </c>
      <c r="J37" s="98">
        <v>0</v>
      </c>
      <c r="K37" s="95">
        <v>2.8000000000009172E-3</v>
      </c>
      <c r="L37" s="94">
        <v>3932135.7106940001</v>
      </c>
      <c r="M37" s="96">
        <v>99.76</v>
      </c>
      <c r="N37" s="84"/>
      <c r="O37" s="94">
        <v>3922.6985849879998</v>
      </c>
      <c r="P37" s="95">
        <v>4.3690396785488889E-4</v>
      </c>
      <c r="Q37" s="95">
        <v>3.1911995827193333E-2</v>
      </c>
      <c r="R37" s="95">
        <f>O37/'סכום נכסי הקרן'!$C$42</f>
        <v>5.7365017410934563E-3</v>
      </c>
    </row>
    <row r="38" spans="2:18" s="133" customFormat="1">
      <c r="B38" s="86" t="s">
        <v>309</v>
      </c>
      <c r="C38" s="84" t="s">
        <v>310</v>
      </c>
      <c r="D38" s="97" t="s">
        <v>129</v>
      </c>
      <c r="E38" s="84" t="s">
        <v>270</v>
      </c>
      <c r="F38" s="84"/>
      <c r="G38" s="84"/>
      <c r="H38" s="94">
        <v>0.92999999999993077</v>
      </c>
      <c r="I38" s="97" t="s">
        <v>173</v>
      </c>
      <c r="J38" s="98">
        <v>0</v>
      </c>
      <c r="K38" s="95">
        <v>2.9000000000010684E-3</v>
      </c>
      <c r="L38" s="94">
        <v>1595136.0630969999</v>
      </c>
      <c r="M38" s="96">
        <v>99.73</v>
      </c>
      <c r="N38" s="84"/>
      <c r="O38" s="94">
        <v>1590.8291957270001</v>
      </c>
      <c r="P38" s="95">
        <v>1.7723734034411109E-4</v>
      </c>
      <c r="Q38" s="95">
        <v>1.2941737315759799E-2</v>
      </c>
      <c r="R38" s="95">
        <f>O38/'סכום נכסי הקרן'!$C$42</f>
        <v>2.3264072559625827E-3</v>
      </c>
    </row>
    <row r="39" spans="2:18" s="133" customFormat="1">
      <c r="B39" s="86" t="s">
        <v>311</v>
      </c>
      <c r="C39" s="84" t="s">
        <v>312</v>
      </c>
      <c r="D39" s="97" t="s">
        <v>129</v>
      </c>
      <c r="E39" s="84" t="s">
        <v>270</v>
      </c>
      <c r="F39" s="84"/>
      <c r="G39" s="84"/>
      <c r="H39" s="94">
        <v>1.0000000000366015E-2</v>
      </c>
      <c r="I39" s="97" t="s">
        <v>173</v>
      </c>
      <c r="J39" s="98">
        <v>0</v>
      </c>
      <c r="K39" s="95">
        <v>1.8400000000025906E-2</v>
      </c>
      <c r="L39" s="94">
        <v>355212.448232</v>
      </c>
      <c r="M39" s="96">
        <v>99.99</v>
      </c>
      <c r="N39" s="84"/>
      <c r="O39" s="94">
        <v>355.176926987</v>
      </c>
      <c r="P39" s="95">
        <v>3.2292040748363636E-5</v>
      </c>
      <c r="Q39" s="95">
        <v>2.8894406150145667E-3</v>
      </c>
      <c r="R39" s="95">
        <f>O39/'סכום נכסי הקרן'!$C$42</f>
        <v>5.1940596910873338E-4</v>
      </c>
    </row>
    <row r="40" spans="2:18" s="133" customFormat="1">
      <c r="B40" s="86" t="s">
        <v>313</v>
      </c>
      <c r="C40" s="84" t="s">
        <v>314</v>
      </c>
      <c r="D40" s="97" t="s">
        <v>129</v>
      </c>
      <c r="E40" s="84" t="s">
        <v>270</v>
      </c>
      <c r="F40" s="84"/>
      <c r="G40" s="84"/>
      <c r="H40" s="94">
        <v>9.9999999999783096E-2</v>
      </c>
      <c r="I40" s="97" t="s">
        <v>173</v>
      </c>
      <c r="J40" s="98">
        <v>0</v>
      </c>
      <c r="K40" s="95">
        <v>2.9999999999989159E-3</v>
      </c>
      <c r="L40" s="94">
        <v>1844739.8459509998</v>
      </c>
      <c r="M40" s="96">
        <v>99.97</v>
      </c>
      <c r="N40" s="84"/>
      <c r="O40" s="94">
        <v>1844.1864239839999</v>
      </c>
      <c r="P40" s="95">
        <v>1.677036223591818E-4</v>
      </c>
      <c r="Q40" s="95">
        <v>1.5002852804435914E-2</v>
      </c>
      <c r="R40" s="95">
        <f>O40/'סכום נכסי הקרן'!$C$42</f>
        <v>2.6969134647691763E-3</v>
      </c>
    </row>
    <row r="41" spans="2:18" s="133" customFormat="1">
      <c r="B41" s="86" t="s">
        <v>315</v>
      </c>
      <c r="C41" s="84" t="s">
        <v>316</v>
      </c>
      <c r="D41" s="97" t="s">
        <v>129</v>
      </c>
      <c r="E41" s="84" t="s">
        <v>270</v>
      </c>
      <c r="F41" s="84"/>
      <c r="G41" s="84"/>
      <c r="H41" s="94">
        <v>0.17999999999988345</v>
      </c>
      <c r="I41" s="97" t="s">
        <v>173</v>
      </c>
      <c r="J41" s="98">
        <v>0</v>
      </c>
      <c r="K41" s="95">
        <v>2.7999999999981868E-3</v>
      </c>
      <c r="L41" s="94">
        <v>1545119.4030529999</v>
      </c>
      <c r="M41" s="96">
        <v>99.95</v>
      </c>
      <c r="N41" s="84"/>
      <c r="O41" s="94">
        <v>1544.346843351</v>
      </c>
      <c r="P41" s="95">
        <v>1.4046540027754545E-4</v>
      </c>
      <c r="Q41" s="95">
        <v>1.2563593391896328E-2</v>
      </c>
      <c r="R41" s="95">
        <f>O41/'סכום נכסי הקרן'!$C$42</f>
        <v>2.258432087960767E-3</v>
      </c>
    </row>
    <row r="42" spans="2:18" s="133" customFormat="1">
      <c r="B42" s="87"/>
      <c r="C42" s="84"/>
      <c r="D42" s="84"/>
      <c r="E42" s="84"/>
      <c r="F42" s="84"/>
      <c r="G42" s="84"/>
      <c r="H42" s="84"/>
      <c r="I42" s="84"/>
      <c r="J42" s="84"/>
      <c r="K42" s="95"/>
      <c r="L42" s="94"/>
      <c r="M42" s="96"/>
      <c r="N42" s="84"/>
      <c r="O42" s="84"/>
      <c r="P42" s="84"/>
      <c r="Q42" s="95"/>
      <c r="R42" s="84"/>
    </row>
    <row r="43" spans="2:18" s="133" customFormat="1">
      <c r="B43" s="85" t="s">
        <v>24</v>
      </c>
      <c r="C43" s="82"/>
      <c r="D43" s="82"/>
      <c r="E43" s="82"/>
      <c r="F43" s="82"/>
      <c r="G43" s="82"/>
      <c r="H43" s="91">
        <v>5.8809633839257307</v>
      </c>
      <c r="I43" s="82"/>
      <c r="J43" s="82"/>
      <c r="K43" s="92">
        <v>1.083206450890945E-2</v>
      </c>
      <c r="L43" s="91"/>
      <c r="M43" s="93"/>
      <c r="N43" s="82"/>
      <c r="O43" s="91">
        <v>65955.865607978005</v>
      </c>
      <c r="P43" s="82"/>
      <c r="Q43" s="92">
        <v>0.53656513812089324</v>
      </c>
      <c r="R43" s="92">
        <f>O43/'סכום נכסי הקרן'!$C$42</f>
        <v>9.6452972283785424E-2</v>
      </c>
    </row>
    <row r="44" spans="2:18" s="133" customFormat="1">
      <c r="B44" s="86" t="s">
        <v>317</v>
      </c>
      <c r="C44" s="84" t="s">
        <v>318</v>
      </c>
      <c r="D44" s="97" t="s">
        <v>129</v>
      </c>
      <c r="E44" s="84" t="s">
        <v>270</v>
      </c>
      <c r="F44" s="84"/>
      <c r="G44" s="84"/>
      <c r="H44" s="94">
        <v>0.41000000000012898</v>
      </c>
      <c r="I44" s="97" t="s">
        <v>173</v>
      </c>
      <c r="J44" s="98">
        <v>0</v>
      </c>
      <c r="K44" s="95">
        <v>2.9000000000003225E-3</v>
      </c>
      <c r="L44" s="94">
        <v>2483282.8019130002</v>
      </c>
      <c r="M44" s="96">
        <v>99.88</v>
      </c>
      <c r="N44" s="84"/>
      <c r="O44" s="94">
        <v>2480.3028625480001</v>
      </c>
      <c r="P44" s="95">
        <v>7.3411892611282626E-4</v>
      </c>
      <c r="Q44" s="95">
        <v>2.017779670931551E-2</v>
      </c>
      <c r="R44" s="95">
        <f>O44/'סכום נכסי הקרן'!$C$42</f>
        <v>3.6271616034677348E-3</v>
      </c>
    </row>
    <row r="45" spans="2:18" s="133" customFormat="1">
      <c r="B45" s="86" t="s">
        <v>319</v>
      </c>
      <c r="C45" s="84" t="s">
        <v>320</v>
      </c>
      <c r="D45" s="97" t="s">
        <v>129</v>
      </c>
      <c r="E45" s="84" t="s">
        <v>270</v>
      </c>
      <c r="F45" s="84"/>
      <c r="G45" s="84"/>
      <c r="H45" s="94">
        <v>6.1099999999996468</v>
      </c>
      <c r="I45" s="97" t="s">
        <v>173</v>
      </c>
      <c r="J45" s="98">
        <v>6.25E-2</v>
      </c>
      <c r="K45" s="95">
        <v>1.2699999999996466E-2</v>
      </c>
      <c r="L45" s="94">
        <v>1019313.8592750001</v>
      </c>
      <c r="M45" s="96">
        <v>138.83000000000001</v>
      </c>
      <c r="N45" s="84"/>
      <c r="O45" s="94">
        <v>1415.11341965</v>
      </c>
      <c r="P45" s="95">
        <v>6.0092581528300259E-5</v>
      </c>
      <c r="Q45" s="95">
        <v>1.1512251722754845E-2</v>
      </c>
      <c r="R45" s="95">
        <f>O45/'סכום נכסי הקרן'!$C$42</f>
        <v>2.0694428643417613E-3</v>
      </c>
    </row>
    <row r="46" spans="2:18" s="133" customFormat="1">
      <c r="B46" s="86" t="s">
        <v>321</v>
      </c>
      <c r="C46" s="84" t="s">
        <v>322</v>
      </c>
      <c r="D46" s="97" t="s">
        <v>129</v>
      </c>
      <c r="E46" s="84" t="s">
        <v>270</v>
      </c>
      <c r="F46" s="84"/>
      <c r="G46" s="84"/>
      <c r="H46" s="94">
        <v>4.430000000000784</v>
      </c>
      <c r="I46" s="97" t="s">
        <v>173</v>
      </c>
      <c r="J46" s="98">
        <v>3.7499999999999999E-2</v>
      </c>
      <c r="K46" s="95">
        <v>8.8000000000036036E-3</v>
      </c>
      <c r="L46" s="94">
        <v>1651083.0868240001</v>
      </c>
      <c r="M46" s="96">
        <v>114.26</v>
      </c>
      <c r="N46" s="84"/>
      <c r="O46" s="94">
        <v>1886.5275598640003</v>
      </c>
      <c r="P46" s="95">
        <v>1.0174921496968076E-4</v>
      </c>
      <c r="Q46" s="95">
        <v>1.5347307042314946E-2</v>
      </c>
      <c r="R46" s="95">
        <f>O46/'סכום נכסי הקרן'!$C$42</f>
        <v>2.7588325733708483E-3</v>
      </c>
    </row>
    <row r="47" spans="2:18" s="133" customFormat="1">
      <c r="B47" s="86" t="s">
        <v>323</v>
      </c>
      <c r="C47" s="84" t="s">
        <v>324</v>
      </c>
      <c r="D47" s="97" t="s">
        <v>129</v>
      </c>
      <c r="E47" s="84" t="s">
        <v>270</v>
      </c>
      <c r="F47" s="84"/>
      <c r="G47" s="84"/>
      <c r="H47" s="94">
        <v>18.339999999999815</v>
      </c>
      <c r="I47" s="97" t="s">
        <v>173</v>
      </c>
      <c r="J47" s="98">
        <v>3.7499999999999999E-2</v>
      </c>
      <c r="K47" s="95">
        <v>2.8999999999999998E-2</v>
      </c>
      <c r="L47" s="94">
        <v>6467664.1577580003</v>
      </c>
      <c r="M47" s="96">
        <v>116.95</v>
      </c>
      <c r="N47" s="84"/>
      <c r="O47" s="94">
        <v>7563.9333299599994</v>
      </c>
      <c r="P47" s="95">
        <v>5.4281464324055346E-4</v>
      </c>
      <c r="Q47" s="95">
        <v>6.1534222840012191E-2</v>
      </c>
      <c r="R47" s="95">
        <f>O47/'סכום נכסי הקרן'!$C$42</f>
        <v>1.1061394541727988E-2</v>
      </c>
    </row>
    <row r="48" spans="2:18" s="133" customFormat="1">
      <c r="B48" s="86" t="s">
        <v>325</v>
      </c>
      <c r="C48" s="84" t="s">
        <v>326</v>
      </c>
      <c r="D48" s="97" t="s">
        <v>129</v>
      </c>
      <c r="E48" s="84" t="s">
        <v>270</v>
      </c>
      <c r="F48" s="84"/>
      <c r="G48" s="84"/>
      <c r="H48" s="94">
        <v>3.350000000000398</v>
      </c>
      <c r="I48" s="97" t="s">
        <v>173</v>
      </c>
      <c r="J48" s="98">
        <v>1.2500000000000001E-2</v>
      </c>
      <c r="K48" s="95">
        <v>6.4999999999992043E-3</v>
      </c>
      <c r="L48" s="94">
        <v>3059305.0519059999</v>
      </c>
      <c r="M48" s="96">
        <v>102.74</v>
      </c>
      <c r="N48" s="84"/>
      <c r="O48" s="94">
        <v>3143.1299307449999</v>
      </c>
      <c r="P48" s="95">
        <v>2.6331955792126808E-4</v>
      </c>
      <c r="Q48" s="95">
        <v>2.5570037325355132E-2</v>
      </c>
      <c r="R48" s="95">
        <f>O48/'סכום נכסי הקרן'!$C$42</f>
        <v>4.596471008301242E-3</v>
      </c>
    </row>
    <row r="49" spans="2:18" s="133" customFormat="1">
      <c r="B49" s="86" t="s">
        <v>327</v>
      </c>
      <c r="C49" s="84" t="s">
        <v>328</v>
      </c>
      <c r="D49" s="97" t="s">
        <v>129</v>
      </c>
      <c r="E49" s="84" t="s">
        <v>270</v>
      </c>
      <c r="F49" s="84"/>
      <c r="G49" s="84"/>
      <c r="H49" s="94">
        <v>4.2800000000013494</v>
      </c>
      <c r="I49" s="97" t="s">
        <v>173</v>
      </c>
      <c r="J49" s="98">
        <v>1.4999999999999999E-2</v>
      </c>
      <c r="K49" s="95">
        <v>8.3000000000045624E-3</v>
      </c>
      <c r="L49" s="94">
        <v>1457312.6314640001</v>
      </c>
      <c r="M49" s="96">
        <v>103.76</v>
      </c>
      <c r="N49" s="84"/>
      <c r="O49" s="94">
        <v>1512.1076283569998</v>
      </c>
      <c r="P49" s="95">
        <v>1.3901549413260111E-4</v>
      </c>
      <c r="Q49" s="95">
        <v>1.2301320450942423E-2</v>
      </c>
      <c r="R49" s="95">
        <f>O49/'סכום נכסי הקרן'!$C$42</f>
        <v>2.2112858928255287E-3</v>
      </c>
    </row>
    <row r="50" spans="2:18" s="133" customFormat="1">
      <c r="B50" s="86" t="s">
        <v>329</v>
      </c>
      <c r="C50" s="84" t="s">
        <v>330</v>
      </c>
      <c r="D50" s="97" t="s">
        <v>129</v>
      </c>
      <c r="E50" s="84" t="s">
        <v>270</v>
      </c>
      <c r="F50" s="84"/>
      <c r="G50" s="84"/>
      <c r="H50" s="94">
        <v>1.5799999999999654</v>
      </c>
      <c r="I50" s="97" t="s">
        <v>173</v>
      </c>
      <c r="J50" s="98">
        <v>5.0000000000000001E-3</v>
      </c>
      <c r="K50" s="95">
        <v>3.5000000000000664E-3</v>
      </c>
      <c r="L50" s="94">
        <v>7464394.8180050002</v>
      </c>
      <c r="M50" s="96">
        <v>100.44</v>
      </c>
      <c r="N50" s="84"/>
      <c r="O50" s="94">
        <v>7497.2381142969998</v>
      </c>
      <c r="P50" s="95">
        <v>4.7714637186612791E-4</v>
      </c>
      <c r="Q50" s="95">
        <v>6.0991642930335571E-2</v>
      </c>
      <c r="R50" s="95">
        <f>O50/'סכום נכסי הקרן'!$C$42</f>
        <v>1.0963860353850902E-2</v>
      </c>
    </row>
    <row r="51" spans="2:18" s="133" customFormat="1">
      <c r="B51" s="86" t="s">
        <v>331</v>
      </c>
      <c r="C51" s="84" t="s">
        <v>332</v>
      </c>
      <c r="D51" s="97" t="s">
        <v>129</v>
      </c>
      <c r="E51" s="84" t="s">
        <v>270</v>
      </c>
      <c r="F51" s="84"/>
      <c r="G51" s="84"/>
      <c r="H51" s="94">
        <v>2.4500000000002364</v>
      </c>
      <c r="I51" s="97" t="s">
        <v>173</v>
      </c>
      <c r="J51" s="98">
        <v>5.5E-2</v>
      </c>
      <c r="K51" s="95">
        <v>5.1000000000004419E-3</v>
      </c>
      <c r="L51" s="94">
        <v>5706261.2399850003</v>
      </c>
      <c r="M51" s="96">
        <v>115.06</v>
      </c>
      <c r="N51" s="84"/>
      <c r="O51" s="94">
        <v>6565.6244094209997</v>
      </c>
      <c r="P51" s="95">
        <v>3.2199586087272548E-4</v>
      </c>
      <c r="Q51" s="95">
        <v>5.3412765272915462E-2</v>
      </c>
      <c r="R51" s="95">
        <f>O51/'סכום נכסי הקרן'!$C$42</f>
        <v>9.6014809805032419E-3</v>
      </c>
    </row>
    <row r="52" spans="2:18" s="133" customFormat="1">
      <c r="B52" s="86" t="s">
        <v>333</v>
      </c>
      <c r="C52" s="84" t="s">
        <v>334</v>
      </c>
      <c r="D52" s="97" t="s">
        <v>129</v>
      </c>
      <c r="E52" s="84" t="s">
        <v>270</v>
      </c>
      <c r="F52" s="84"/>
      <c r="G52" s="84"/>
      <c r="H52" s="94">
        <v>14.979999999998844</v>
      </c>
      <c r="I52" s="97" t="s">
        <v>173</v>
      </c>
      <c r="J52" s="98">
        <v>5.5E-2</v>
      </c>
      <c r="K52" s="95">
        <v>2.569999999999734E-2</v>
      </c>
      <c r="L52" s="94">
        <v>3577925.1411910001</v>
      </c>
      <c r="M52" s="96">
        <v>152.13</v>
      </c>
      <c r="N52" s="84"/>
      <c r="O52" s="94">
        <v>5443.0976054849998</v>
      </c>
      <c r="P52" s="95">
        <v>1.9569012958321289E-4</v>
      </c>
      <c r="Q52" s="95">
        <v>4.4280768534698603E-2</v>
      </c>
      <c r="R52" s="95">
        <f>O52/'סכום נכסי הקרן'!$C$42</f>
        <v>7.9599128544570151E-3</v>
      </c>
    </row>
    <row r="53" spans="2:18" s="133" customFormat="1">
      <c r="B53" s="86" t="s">
        <v>335</v>
      </c>
      <c r="C53" s="84" t="s">
        <v>336</v>
      </c>
      <c r="D53" s="97" t="s">
        <v>129</v>
      </c>
      <c r="E53" s="84" t="s">
        <v>270</v>
      </c>
      <c r="F53" s="84"/>
      <c r="G53" s="84"/>
      <c r="H53" s="94">
        <v>3.5299999999999376</v>
      </c>
      <c r="I53" s="97" t="s">
        <v>173</v>
      </c>
      <c r="J53" s="98">
        <v>4.2500000000000003E-2</v>
      </c>
      <c r="K53" s="95">
        <v>6.9999999999989029E-3</v>
      </c>
      <c r="L53" s="94">
        <v>2395270.2600690001</v>
      </c>
      <c r="M53" s="96">
        <v>114.16</v>
      </c>
      <c r="N53" s="84"/>
      <c r="O53" s="94">
        <v>2734.440505989</v>
      </c>
      <c r="P53" s="95">
        <v>1.4155449640495399E-4</v>
      </c>
      <c r="Q53" s="95">
        <v>2.2245261043194922E-2</v>
      </c>
      <c r="R53" s="95">
        <f>O53/'סכום נכסי הקרן'!$C$42</f>
        <v>3.9988090809608707E-3</v>
      </c>
    </row>
    <row r="54" spans="2:18" s="133" customFormat="1">
      <c r="B54" s="86" t="s">
        <v>337</v>
      </c>
      <c r="C54" s="84" t="s">
        <v>338</v>
      </c>
      <c r="D54" s="97" t="s">
        <v>129</v>
      </c>
      <c r="E54" s="84" t="s">
        <v>270</v>
      </c>
      <c r="F54" s="84"/>
      <c r="G54" s="84"/>
      <c r="H54" s="94">
        <v>7.2399999999993714</v>
      </c>
      <c r="I54" s="97" t="s">
        <v>173</v>
      </c>
      <c r="J54" s="98">
        <v>0.02</v>
      </c>
      <c r="K54" s="95">
        <v>1.3799999999999148E-2</v>
      </c>
      <c r="L54" s="94">
        <v>3571640.3016759995</v>
      </c>
      <c r="M54" s="96">
        <v>105.01</v>
      </c>
      <c r="N54" s="84"/>
      <c r="O54" s="94">
        <v>3750.579485664</v>
      </c>
      <c r="P54" s="95">
        <v>2.3883747432464265E-4</v>
      </c>
      <c r="Q54" s="95">
        <v>3.0511769972362698E-2</v>
      </c>
      <c r="R54" s="95">
        <f>O54/'סכום נכסי הקרן'!$C$42</f>
        <v>5.4847970812640853E-3</v>
      </c>
    </row>
    <row r="55" spans="2:18" s="133" customFormat="1">
      <c r="B55" s="86" t="s">
        <v>339</v>
      </c>
      <c r="C55" s="84" t="s">
        <v>340</v>
      </c>
      <c r="D55" s="97" t="s">
        <v>129</v>
      </c>
      <c r="E55" s="84" t="s">
        <v>270</v>
      </c>
      <c r="F55" s="84"/>
      <c r="G55" s="84"/>
      <c r="H55" s="94">
        <v>1.8199999999998717</v>
      </c>
      <c r="I55" s="97" t="s">
        <v>173</v>
      </c>
      <c r="J55" s="98">
        <v>0.01</v>
      </c>
      <c r="K55" s="95">
        <v>3.6999999999995192E-3</v>
      </c>
      <c r="L55" s="94">
        <v>4926605.6503440002</v>
      </c>
      <c r="M55" s="96">
        <v>101.31</v>
      </c>
      <c r="N55" s="84"/>
      <c r="O55" s="94">
        <v>4991.1444033520002</v>
      </c>
      <c r="P55" s="95">
        <v>3.3828206181835634E-4</v>
      </c>
      <c r="Q55" s="95">
        <v>4.0604032127840806E-2</v>
      </c>
      <c r="R55" s="95">
        <f>O55/'סכום נכסי הקרן'!$C$42</f>
        <v>7.2989825599779545E-3</v>
      </c>
    </row>
    <row r="56" spans="2:18" s="133" customFormat="1">
      <c r="B56" s="86" t="s">
        <v>341</v>
      </c>
      <c r="C56" s="84" t="s">
        <v>342</v>
      </c>
      <c r="D56" s="97" t="s">
        <v>129</v>
      </c>
      <c r="E56" s="84" t="s">
        <v>270</v>
      </c>
      <c r="F56" s="84"/>
      <c r="G56" s="84"/>
      <c r="H56" s="94">
        <v>3.060000000000775</v>
      </c>
      <c r="I56" s="97" t="s">
        <v>173</v>
      </c>
      <c r="J56" s="98">
        <v>7.4999999999999997E-3</v>
      </c>
      <c r="K56" s="95">
        <v>5.8000000000011072E-3</v>
      </c>
      <c r="L56" s="94">
        <v>538909.1</v>
      </c>
      <c r="M56" s="96">
        <v>100.58</v>
      </c>
      <c r="N56" s="84"/>
      <c r="O56" s="94">
        <v>542.0347978929999</v>
      </c>
      <c r="P56" s="95">
        <v>2.6612795061728395E-4</v>
      </c>
      <c r="Q56" s="95">
        <v>4.4095695434646582E-3</v>
      </c>
      <c r="R56" s="95">
        <f>O56/'סכום נכסי הקרן'!$C$42</f>
        <v>7.9266441060394299E-4</v>
      </c>
    </row>
    <row r="57" spans="2:18" s="133" customFormat="1">
      <c r="B57" s="86" t="s">
        <v>343</v>
      </c>
      <c r="C57" s="84" t="s">
        <v>344</v>
      </c>
      <c r="D57" s="97" t="s">
        <v>129</v>
      </c>
      <c r="E57" s="84" t="s">
        <v>270</v>
      </c>
      <c r="F57" s="84"/>
      <c r="G57" s="84"/>
      <c r="H57" s="94">
        <v>0.15999999999992312</v>
      </c>
      <c r="I57" s="97" t="s">
        <v>173</v>
      </c>
      <c r="J57" s="98">
        <v>0</v>
      </c>
      <c r="K57" s="95">
        <v>3.6999999999994234E-3</v>
      </c>
      <c r="L57" s="94">
        <v>1561758.5718</v>
      </c>
      <c r="M57" s="96">
        <v>99.94</v>
      </c>
      <c r="N57" s="84"/>
      <c r="O57" s="94">
        <v>1560.8215166569998</v>
      </c>
      <c r="P57" s="95">
        <v>7.1453048584146223E-4</v>
      </c>
      <c r="Q57" s="95">
        <v>1.2697618399019594E-2</v>
      </c>
      <c r="R57" s="95">
        <f>O57/'סכום נכסי הקרן'!$C$42</f>
        <v>2.2825244290000427E-3</v>
      </c>
    </row>
    <row r="58" spans="2:18" s="133" customFormat="1">
      <c r="B58" s="86" t="s">
        <v>345</v>
      </c>
      <c r="C58" s="84" t="s">
        <v>346</v>
      </c>
      <c r="D58" s="97" t="s">
        <v>129</v>
      </c>
      <c r="E58" s="84" t="s">
        <v>270</v>
      </c>
      <c r="F58" s="84"/>
      <c r="G58" s="84"/>
      <c r="H58" s="94">
        <v>5.8300000000009051</v>
      </c>
      <c r="I58" s="97" t="s">
        <v>173</v>
      </c>
      <c r="J58" s="98">
        <v>1.7500000000000002E-2</v>
      </c>
      <c r="K58" s="95">
        <v>1.1300000000001711E-2</v>
      </c>
      <c r="L58" s="94">
        <v>2331038.6190160001</v>
      </c>
      <c r="M58" s="96">
        <v>105.12</v>
      </c>
      <c r="N58" s="84"/>
      <c r="O58" s="94">
        <v>2450.3878952660002</v>
      </c>
      <c r="P58" s="95">
        <v>1.2678840866463395E-4</v>
      </c>
      <c r="Q58" s="95">
        <v>1.9934432022890913E-2</v>
      </c>
      <c r="R58" s="95">
        <f>O58/'סכום נכסי הקרן'!$C$42</f>
        <v>3.5834143569791364E-3</v>
      </c>
    </row>
    <row r="59" spans="2:18" s="133" customFormat="1">
      <c r="B59" s="86" t="s">
        <v>347</v>
      </c>
      <c r="C59" s="84" t="s">
        <v>348</v>
      </c>
      <c r="D59" s="97" t="s">
        <v>129</v>
      </c>
      <c r="E59" s="84" t="s">
        <v>270</v>
      </c>
      <c r="F59" s="84"/>
      <c r="G59" s="84"/>
      <c r="H59" s="94">
        <v>8.3500000000000227</v>
      </c>
      <c r="I59" s="97" t="s">
        <v>173</v>
      </c>
      <c r="J59" s="98">
        <v>2.2499999999999999E-2</v>
      </c>
      <c r="K59" s="95">
        <v>1.5999999999999123E-2</v>
      </c>
      <c r="L59" s="94">
        <v>4238437.8824730003</v>
      </c>
      <c r="M59" s="96">
        <v>107.2</v>
      </c>
      <c r="N59" s="84"/>
      <c r="O59" s="94">
        <v>4543.6052707139997</v>
      </c>
      <c r="P59" s="95">
        <v>3.5273252350326577E-4</v>
      </c>
      <c r="Q59" s="95">
        <v>3.6963205124740009E-2</v>
      </c>
      <c r="R59" s="95">
        <f>O59/'סכום נכסי הקרן'!$C$42</f>
        <v>6.64450734146121E-3</v>
      </c>
    </row>
    <row r="60" spans="2:18" s="133" customFormat="1">
      <c r="B60" s="86" t="s">
        <v>349</v>
      </c>
      <c r="C60" s="84" t="s">
        <v>350</v>
      </c>
      <c r="D60" s="97" t="s">
        <v>129</v>
      </c>
      <c r="E60" s="84" t="s">
        <v>270</v>
      </c>
      <c r="F60" s="84"/>
      <c r="G60" s="84"/>
      <c r="H60" s="94">
        <v>0.58999999999994412</v>
      </c>
      <c r="I60" s="97" t="s">
        <v>173</v>
      </c>
      <c r="J60" s="98">
        <v>0.05</v>
      </c>
      <c r="K60" s="95">
        <v>2.7999999999993902E-3</v>
      </c>
      <c r="L60" s="94">
        <v>7512903.302933</v>
      </c>
      <c r="M60" s="96">
        <v>104.83</v>
      </c>
      <c r="N60" s="84"/>
      <c r="O60" s="94">
        <v>7875.776872116</v>
      </c>
      <c r="P60" s="95">
        <v>4.0590168564733049E-4</v>
      </c>
      <c r="Q60" s="95">
        <v>6.4071137058734892E-2</v>
      </c>
      <c r="R60" s="95">
        <f>O60/'סכום נכסי הקרן'!$C$42</f>
        <v>1.1517430350691913E-2</v>
      </c>
    </row>
    <row r="61" spans="2:18" s="133" customFormat="1">
      <c r="B61" s="87"/>
      <c r="C61" s="84"/>
      <c r="D61" s="84"/>
      <c r="E61" s="84"/>
      <c r="F61" s="84"/>
      <c r="G61" s="84"/>
      <c r="H61" s="84"/>
      <c r="I61" s="84"/>
      <c r="J61" s="84"/>
      <c r="K61" s="95"/>
      <c r="L61" s="94"/>
      <c r="M61" s="96"/>
      <c r="N61" s="84"/>
      <c r="O61" s="84"/>
      <c r="P61" s="84"/>
      <c r="Q61" s="95"/>
      <c r="R61" s="84"/>
    </row>
    <row r="62" spans="2:18" s="133" customFormat="1">
      <c r="B62" s="85" t="s">
        <v>25</v>
      </c>
      <c r="C62" s="82"/>
      <c r="D62" s="82"/>
      <c r="E62" s="82"/>
      <c r="F62" s="82"/>
      <c r="G62" s="82"/>
      <c r="H62" s="91">
        <v>0.91999999999578841</v>
      </c>
      <c r="I62" s="82"/>
      <c r="J62" s="82"/>
      <c r="K62" s="92">
        <v>3.3000000000016206E-3</v>
      </c>
      <c r="L62" s="91"/>
      <c r="M62" s="93"/>
      <c r="N62" s="82"/>
      <c r="O62" s="91">
        <v>123.468004106</v>
      </c>
      <c r="P62" s="82"/>
      <c r="Q62" s="92">
        <v>1.0044387419673782E-3</v>
      </c>
      <c r="R62" s="92">
        <f>O62/'סכום נכסי הקרן'!$C$42</f>
        <v>1.8055795141485993E-4</v>
      </c>
    </row>
    <row r="63" spans="2:18" s="133" customFormat="1">
      <c r="B63" s="86" t="s">
        <v>351</v>
      </c>
      <c r="C63" s="84" t="s">
        <v>352</v>
      </c>
      <c r="D63" s="97" t="s">
        <v>129</v>
      </c>
      <c r="E63" s="84" t="s">
        <v>270</v>
      </c>
      <c r="F63" s="84"/>
      <c r="G63" s="84"/>
      <c r="H63" s="94">
        <v>0.91999999999578841</v>
      </c>
      <c r="I63" s="97" t="s">
        <v>173</v>
      </c>
      <c r="J63" s="98">
        <v>3.4999999999999996E-3</v>
      </c>
      <c r="K63" s="95">
        <v>3.3000000000016206E-3</v>
      </c>
      <c r="L63" s="94">
        <v>123468.009507</v>
      </c>
      <c r="M63" s="96">
        <v>100</v>
      </c>
      <c r="N63" s="84"/>
      <c r="O63" s="94">
        <v>123.468004106</v>
      </c>
      <c r="P63" s="95">
        <v>6.7015586932483461E-6</v>
      </c>
      <c r="Q63" s="95">
        <v>1.0044387419673782E-3</v>
      </c>
      <c r="R63" s="95">
        <f>O63/'סכום נכסי הקרן'!$C$42</f>
        <v>1.8055795141485993E-4</v>
      </c>
    </row>
    <row r="64" spans="2:18" s="133" customFormat="1">
      <c r="B64" s="135"/>
    </row>
    <row r="65" spans="2:4" s="133" customFormat="1">
      <c r="B65" s="135"/>
    </row>
    <row r="66" spans="2:4">
      <c r="C66" s="1"/>
      <c r="D66" s="1"/>
    </row>
    <row r="67" spans="2:4">
      <c r="B67" s="99" t="s">
        <v>121</v>
      </c>
      <c r="C67" s="100"/>
      <c r="D67" s="100"/>
    </row>
    <row r="68" spans="2:4">
      <c r="B68" s="99" t="s">
        <v>246</v>
      </c>
      <c r="C68" s="100"/>
      <c r="D68" s="100"/>
    </row>
    <row r="69" spans="2:4">
      <c r="B69" s="154" t="s">
        <v>254</v>
      </c>
      <c r="C69" s="154"/>
      <c r="D69" s="154"/>
    </row>
    <row r="70" spans="2:4">
      <c r="C70" s="1"/>
      <c r="D70" s="1"/>
    </row>
    <row r="71" spans="2:4">
      <c r="C71" s="1"/>
      <c r="D71" s="1"/>
    </row>
    <row r="72" spans="2:4">
      <c r="C72" s="1"/>
      <c r="D72" s="1"/>
    </row>
    <row r="73" spans="2:4">
      <c r="C73" s="1"/>
      <c r="D73" s="1"/>
    </row>
    <row r="74" spans="2:4">
      <c r="C74" s="1"/>
      <c r="D74" s="1"/>
    </row>
    <row r="75" spans="2:4">
      <c r="C75" s="1"/>
      <c r="D75" s="1"/>
    </row>
    <row r="76" spans="2:4">
      <c r="C76" s="1"/>
      <c r="D76" s="1"/>
    </row>
    <row r="77" spans="2:4">
      <c r="C77" s="1"/>
      <c r="D77" s="1"/>
    </row>
    <row r="78" spans="2:4">
      <c r="C78" s="1"/>
      <c r="D78" s="1"/>
    </row>
    <row r="79" spans="2:4">
      <c r="C79" s="1"/>
      <c r="D79" s="1"/>
    </row>
    <row r="80" spans="2:4">
      <c r="C80" s="1"/>
      <c r="D80" s="1"/>
    </row>
    <row r="81" spans="3:4">
      <c r="C81" s="1"/>
      <c r="D81" s="1"/>
    </row>
    <row r="82" spans="3:4">
      <c r="C82" s="1"/>
      <c r="D82" s="1"/>
    </row>
    <row r="83" spans="3:4">
      <c r="C83" s="1"/>
      <c r="D83" s="1"/>
    </row>
    <row r="84" spans="3:4">
      <c r="C84" s="1"/>
      <c r="D84" s="1"/>
    </row>
    <row r="85" spans="3:4">
      <c r="C85" s="1"/>
      <c r="D85" s="1"/>
    </row>
    <row r="86" spans="3:4">
      <c r="C86" s="1"/>
      <c r="D86" s="1"/>
    </row>
    <row r="87" spans="3:4">
      <c r="C87" s="1"/>
      <c r="D87" s="1"/>
    </row>
    <row r="88" spans="3:4">
      <c r="C88" s="1"/>
      <c r="D88" s="1"/>
    </row>
    <row r="89" spans="3:4">
      <c r="C89" s="1"/>
      <c r="D89" s="1"/>
    </row>
    <row r="90" spans="3:4">
      <c r="C90" s="1"/>
      <c r="D90" s="1"/>
    </row>
    <row r="91" spans="3:4">
      <c r="C91" s="1"/>
      <c r="D91" s="1"/>
    </row>
    <row r="92" spans="3:4">
      <c r="C92" s="1"/>
      <c r="D92" s="1"/>
    </row>
    <row r="93" spans="3:4">
      <c r="C93" s="1"/>
      <c r="D93" s="1"/>
    </row>
    <row r="94" spans="3:4">
      <c r="C94" s="1"/>
      <c r="D94" s="1"/>
    </row>
    <row r="95" spans="3:4">
      <c r="C95" s="1"/>
      <c r="D95" s="1"/>
    </row>
    <row r="96" spans="3:4">
      <c r="C96" s="1"/>
      <c r="D96" s="1"/>
    </row>
    <row r="97" spans="3:4">
      <c r="C97" s="1"/>
      <c r="D97" s="1"/>
    </row>
    <row r="98" spans="3:4">
      <c r="C98" s="1"/>
      <c r="D98" s="1"/>
    </row>
    <row r="99" spans="3:4">
      <c r="C99" s="1"/>
      <c r="D99" s="1"/>
    </row>
    <row r="100" spans="3:4">
      <c r="C100" s="1"/>
      <c r="D100" s="1"/>
    </row>
    <row r="101" spans="3:4">
      <c r="C101" s="1"/>
      <c r="D101" s="1"/>
    </row>
    <row r="102" spans="3:4">
      <c r="C102" s="1"/>
      <c r="D102" s="1"/>
    </row>
    <row r="103" spans="3:4">
      <c r="C103" s="1"/>
      <c r="D103" s="1"/>
    </row>
    <row r="104" spans="3:4">
      <c r="C104" s="1"/>
      <c r="D104" s="1"/>
    </row>
    <row r="105" spans="3:4">
      <c r="C105" s="1"/>
      <c r="D105" s="1"/>
    </row>
    <row r="106" spans="3:4">
      <c r="C106" s="1"/>
      <c r="D106" s="1"/>
    </row>
    <row r="107" spans="3:4">
      <c r="C107" s="1"/>
      <c r="D107" s="1"/>
    </row>
    <row r="108" spans="3:4">
      <c r="C108" s="1"/>
      <c r="D108" s="1"/>
    </row>
    <row r="109" spans="3:4">
      <c r="C109" s="1"/>
      <c r="D109" s="1"/>
    </row>
    <row r="110" spans="3:4">
      <c r="C110" s="1"/>
      <c r="D110" s="1"/>
    </row>
    <row r="111" spans="3:4">
      <c r="C111" s="1"/>
      <c r="D111" s="1"/>
    </row>
    <row r="112" spans="3:4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sheetProtection sheet="1" objects="1" scenarios="1"/>
  <mergeCells count="3">
    <mergeCell ref="B6:R6"/>
    <mergeCell ref="B7:R7"/>
    <mergeCell ref="B69:D69"/>
  </mergeCells>
  <phoneticPr fontId="3" type="noConversion"/>
  <dataValidations count="1">
    <dataValidation allowBlank="1" showInputMessage="1" showErrorMessage="1" sqref="N10:Q10 N9 N1:N7 N32:N1048576 C5:C29 O1:Q9 O11:Q1048576 B70:B1048576 J1:M1048576 E1:I30 B67:B69 D1:D29 R1:AF1048576 AJ1:XFD1048576 AG1:AI27 AG31:AI1048576 C67:D68 A1:A1048576 B1:B66 E32:I1048576 C32:D66 C70: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O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1" width="7.5703125" style="1" customWidth="1"/>
    <col min="22" max="22" width="6.7109375" style="1" customWidth="1"/>
    <col min="23" max="23" width="7.7109375" style="1" customWidth="1"/>
    <col min="24" max="24" width="7.140625" style="1" customWidth="1"/>
    <col min="25" max="25" width="6" style="1" customWidth="1"/>
    <col min="26" max="26" width="7.85546875" style="1" customWidth="1"/>
    <col min="27" max="27" width="8.140625" style="1" customWidth="1"/>
    <col min="28" max="28" width="6.28515625" style="1" customWidth="1"/>
    <col min="29" max="29" width="8" style="1" customWidth="1"/>
    <col min="30" max="30" width="8.7109375" style="1" customWidth="1"/>
    <col min="31" max="31" width="10" style="1" customWidth="1"/>
    <col min="32" max="32" width="9.5703125" style="1" customWidth="1"/>
    <col min="33" max="33" width="6.140625" style="1" customWidth="1"/>
    <col min="34" max="35" width="5.7109375" style="1" customWidth="1"/>
    <col min="36" max="36" width="6.85546875" style="1" customWidth="1"/>
    <col min="37" max="37" width="6.42578125" style="1" customWidth="1"/>
    <col min="38" max="38" width="6.7109375" style="1" customWidth="1"/>
    <col min="39" max="39" width="7.28515625" style="1" customWidth="1"/>
    <col min="40" max="51" width="5.7109375" style="1" customWidth="1"/>
    <col min="52" max="16384" width="9.140625" style="1"/>
  </cols>
  <sheetData>
    <row r="1" spans="2:67">
      <c r="B1" s="57" t="s">
        <v>188</v>
      </c>
      <c r="C1" s="78" t="s" vm="1">
        <v>265</v>
      </c>
    </row>
    <row r="2" spans="2:67">
      <c r="B2" s="57" t="s">
        <v>187</v>
      </c>
      <c r="C2" s="78" t="s">
        <v>266</v>
      </c>
    </row>
    <row r="3" spans="2:67">
      <c r="B3" s="57" t="s">
        <v>189</v>
      </c>
      <c r="C3" s="78" t="s">
        <v>267</v>
      </c>
    </row>
    <row r="4" spans="2:67">
      <c r="B4" s="57" t="s">
        <v>190</v>
      </c>
      <c r="C4" s="78">
        <v>2145</v>
      </c>
    </row>
    <row r="6" spans="2:67" ht="26.25" customHeight="1">
      <c r="B6" s="151" t="s">
        <v>218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6"/>
      <c r="BO6" s="3"/>
    </row>
    <row r="7" spans="2:67" ht="26.25" customHeight="1">
      <c r="B7" s="151" t="s">
        <v>96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6"/>
      <c r="AZ7" s="44"/>
      <c r="BJ7" s="3"/>
      <c r="BO7" s="3"/>
    </row>
    <row r="8" spans="2:67" s="3" customFormat="1" ht="78.75">
      <c r="B8" s="38" t="s">
        <v>124</v>
      </c>
      <c r="C8" s="14" t="s">
        <v>48</v>
      </c>
      <c r="D8" s="14" t="s">
        <v>128</v>
      </c>
      <c r="E8" s="14" t="s">
        <v>234</v>
      </c>
      <c r="F8" s="14" t="s">
        <v>126</v>
      </c>
      <c r="G8" s="14" t="s">
        <v>69</v>
      </c>
      <c r="H8" s="14" t="s">
        <v>15</v>
      </c>
      <c r="I8" s="14" t="s">
        <v>70</v>
      </c>
      <c r="J8" s="14" t="s">
        <v>111</v>
      </c>
      <c r="K8" s="14" t="s">
        <v>18</v>
      </c>
      <c r="L8" s="14" t="s">
        <v>110</v>
      </c>
      <c r="M8" s="14" t="s">
        <v>17</v>
      </c>
      <c r="N8" s="14" t="s">
        <v>19</v>
      </c>
      <c r="O8" s="14" t="s">
        <v>248</v>
      </c>
      <c r="P8" s="14" t="s">
        <v>247</v>
      </c>
      <c r="Q8" s="14" t="s">
        <v>66</v>
      </c>
      <c r="R8" s="14" t="s">
        <v>63</v>
      </c>
      <c r="S8" s="14" t="s">
        <v>191</v>
      </c>
      <c r="T8" s="39" t="s">
        <v>193</v>
      </c>
      <c r="V8" s="1"/>
      <c r="AZ8" s="44"/>
      <c r="BJ8" s="1"/>
      <c r="BK8" s="1"/>
      <c r="BL8" s="1"/>
      <c r="BO8" s="4"/>
    </row>
    <row r="9" spans="2:67" s="3" customFormat="1" ht="20.25" customHeight="1">
      <c r="B9" s="40"/>
      <c r="C9" s="17"/>
      <c r="D9" s="17"/>
      <c r="E9" s="17"/>
      <c r="F9" s="17"/>
      <c r="G9" s="17"/>
      <c r="H9" s="17"/>
      <c r="I9" s="17"/>
      <c r="J9" s="17" t="s">
        <v>22</v>
      </c>
      <c r="K9" s="17" t="s">
        <v>21</v>
      </c>
      <c r="L9" s="17"/>
      <c r="M9" s="17" t="s">
        <v>20</v>
      </c>
      <c r="N9" s="17" t="s">
        <v>20</v>
      </c>
      <c r="O9" s="17" t="s">
        <v>255</v>
      </c>
      <c r="P9" s="17"/>
      <c r="Q9" s="17" t="s">
        <v>251</v>
      </c>
      <c r="R9" s="17" t="s">
        <v>20</v>
      </c>
      <c r="S9" s="17" t="s">
        <v>20</v>
      </c>
      <c r="T9" s="74" t="s">
        <v>20</v>
      </c>
      <c r="BJ9" s="1"/>
      <c r="BL9" s="1"/>
      <c r="BO9" s="4"/>
    </row>
    <row r="10" spans="2:67" s="4" customFormat="1" ht="18" customHeight="1">
      <c r="B10" s="41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0" t="s">
        <v>122</v>
      </c>
      <c r="R10" s="20" t="s">
        <v>123</v>
      </c>
      <c r="S10" s="46" t="s">
        <v>194</v>
      </c>
      <c r="T10" s="73" t="s">
        <v>235</v>
      </c>
      <c r="U10" s="5"/>
      <c r="BJ10" s="1"/>
      <c r="BK10" s="3"/>
      <c r="BL10" s="1"/>
      <c r="BO10" s="1"/>
    </row>
    <row r="11" spans="2:67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5"/>
      <c r="BJ11" s="1"/>
      <c r="BK11" s="3"/>
      <c r="BL11" s="1"/>
      <c r="BO11" s="1"/>
    </row>
    <row r="12" spans="2:67" ht="20.25">
      <c r="B12" s="99" t="s">
        <v>264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BK12" s="4"/>
    </row>
    <row r="13" spans="2:67">
      <c r="B13" s="99" t="s">
        <v>121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</row>
    <row r="14" spans="2:67">
      <c r="B14" s="99" t="s">
        <v>246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</row>
    <row r="15" spans="2:67">
      <c r="B15" s="99" t="s">
        <v>254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</row>
    <row r="16" spans="2:67" ht="20.25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BJ16" s="4"/>
    </row>
    <row r="17" spans="2:20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</row>
    <row r="18" spans="2:20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</row>
    <row r="19" spans="2:20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</row>
    <row r="20" spans="2:20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</row>
    <row r="21" spans="2:20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</row>
    <row r="22" spans="2:20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</row>
    <row r="23" spans="2:20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</row>
    <row r="24" spans="2:20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</row>
    <row r="25" spans="2:20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</row>
    <row r="26" spans="2:20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</row>
    <row r="27" spans="2:20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</row>
    <row r="28" spans="2:20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</row>
    <row r="29" spans="2:20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</row>
    <row r="30" spans="2:20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</row>
    <row r="31" spans="2:20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</row>
    <row r="32" spans="2:20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</row>
    <row r="33" spans="2:20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</row>
    <row r="34" spans="2:20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</row>
    <row r="35" spans="2:20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</row>
    <row r="36" spans="2:20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</row>
    <row r="37" spans="2:20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</row>
    <row r="38" spans="2:20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</row>
    <row r="39" spans="2:20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</row>
    <row r="40" spans="2:20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</row>
    <row r="41" spans="2:20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</row>
    <row r="42" spans="2:20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</row>
    <row r="43" spans="2:20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</row>
    <row r="44" spans="2:20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</row>
    <row r="45" spans="2:20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</row>
    <row r="46" spans="2:20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</row>
    <row r="47" spans="2:20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</row>
    <row r="48" spans="2:20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</row>
    <row r="49" spans="2:20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</row>
    <row r="50" spans="2:20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</row>
    <row r="51" spans="2:20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</row>
    <row r="52" spans="2:20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</row>
    <row r="53" spans="2:20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</row>
    <row r="54" spans="2:20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</row>
    <row r="55" spans="2:20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</row>
    <row r="56" spans="2:20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</row>
    <row r="57" spans="2:20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</row>
    <row r="58" spans="2:20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</row>
    <row r="59" spans="2:20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</row>
    <row r="60" spans="2:20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</row>
    <row r="61" spans="2:20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</row>
    <row r="62" spans="2:20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</row>
    <row r="63" spans="2:20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</row>
    <row r="64" spans="2:20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</row>
    <row r="65" spans="2:20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</row>
    <row r="66" spans="2:20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</row>
    <row r="67" spans="2:20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</row>
    <row r="68" spans="2:20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</row>
    <row r="69" spans="2:20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</row>
    <row r="70" spans="2:20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</row>
    <row r="71" spans="2:20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</row>
    <row r="72" spans="2:20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</row>
    <row r="73" spans="2:20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</row>
    <row r="74" spans="2:20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</row>
    <row r="75" spans="2:20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</row>
    <row r="76" spans="2:20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</row>
    <row r="77" spans="2:20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</row>
    <row r="78" spans="2:20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</row>
    <row r="79" spans="2:20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</row>
    <row r="80" spans="2:20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</row>
    <row r="81" spans="2:20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</row>
    <row r="82" spans="2:20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</row>
    <row r="83" spans="2:20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</row>
    <row r="84" spans="2:20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</row>
    <row r="85" spans="2:20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</row>
    <row r="86" spans="2:20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</row>
    <row r="87" spans="2:20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</row>
    <row r="88" spans="2:20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</row>
    <row r="89" spans="2:20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</row>
    <row r="90" spans="2:20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</row>
    <row r="91" spans="2:20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</row>
    <row r="92" spans="2:20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</row>
    <row r="93" spans="2:20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</row>
    <row r="94" spans="2:20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</row>
    <row r="95" spans="2:20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</row>
    <row r="96" spans="2:20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</row>
    <row r="97" spans="2:20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</row>
    <row r="98" spans="2:20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</row>
    <row r="99" spans="2:20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</row>
    <row r="100" spans="2:20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</row>
    <row r="101" spans="2:20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</row>
    <row r="102" spans="2:20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</row>
    <row r="103" spans="2:20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</row>
    <row r="104" spans="2:20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</row>
    <row r="105" spans="2:20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</row>
    <row r="106" spans="2:20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</row>
    <row r="107" spans="2:20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</row>
    <row r="108" spans="2:20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</row>
    <row r="109" spans="2:20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</row>
    <row r="110" spans="2:20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4"/>
      <c r="C697" s="1"/>
      <c r="D697" s="1"/>
      <c r="E697" s="1"/>
      <c r="F697" s="1"/>
      <c r="G697" s="1"/>
    </row>
    <row r="698" spans="2:7">
      <c r="B698" s="44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6">
    <dataValidation type="list" allowBlank="1" showInputMessage="1" showErrorMessage="1" sqref="E205:E712">
      <formula1>$AL$6:$AL$8</formula1>
    </dataValidation>
    <dataValidation allowBlank="1" showInputMessage="1" showErrorMessage="1" sqref="A1 B31:B33 B14:B15"/>
    <dataValidation type="list" allowBlank="1" showInputMessage="1" showErrorMessage="1" sqref="I12:I32 I34:I487">
      <formula1>$BN$6:$BN$9</formula1>
    </dataValidation>
    <dataValidation type="list" allowBlank="1" showInputMessage="1" showErrorMessage="1" sqref="E12:E32 E34:E204">
      <formula1>$BJ$6:$BJ$22</formula1>
    </dataValidation>
    <dataValidation type="list" allowBlank="1" showInputMessage="1" showErrorMessage="1" sqref="L12:L487">
      <formula1>$BO$6:$BO$19</formula1>
    </dataValidation>
    <dataValidation type="list" allowBlank="1" showInputMessage="1" showErrorMessage="1" sqref="G12:G32 G34:G705">
      <formula1>$BL$6:$BL$28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30"/>
  <sheetViews>
    <sheetView rightToLeft="1" zoomScale="80" zoomScaleNormal="80" workbookViewId="0">
      <selection activeCell="F158" sqref="F158"/>
    </sheetView>
  </sheetViews>
  <sheetFormatPr defaultColWidth="9.140625" defaultRowHeight="18"/>
  <cols>
    <col min="1" max="1" width="6.28515625" style="1" customWidth="1"/>
    <col min="2" max="2" width="46" style="2" bestFit="1" customWidth="1"/>
    <col min="3" max="3" width="41.7109375" style="2" bestFit="1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35.7109375" style="1" bestFit="1" customWidth="1"/>
    <col min="8" max="8" width="8.7109375" style="1" bestFit="1" customWidth="1"/>
    <col min="9" max="9" width="11.140625" style="1" bestFit="1" customWidth="1"/>
    <col min="10" max="10" width="7.140625" style="1" bestFit="1" customWidth="1"/>
    <col min="11" max="11" width="7.5703125" style="1" customWidth="1"/>
    <col min="12" max="12" width="12.28515625" style="1" bestFit="1" customWidth="1"/>
    <col min="13" max="18" width="14.5703125" style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22" width="7.5703125" style="1" customWidth="1"/>
    <col min="23" max="23" width="6.7109375" style="1" customWidth="1"/>
    <col min="24" max="24" width="7.7109375" style="1" customWidth="1"/>
    <col min="25" max="25" width="7.140625" style="1" customWidth="1"/>
    <col min="26" max="26" width="6" style="1" customWidth="1"/>
    <col min="27" max="27" width="7.85546875" style="1" customWidth="1"/>
    <col min="28" max="28" width="8.140625" style="1" customWidth="1"/>
    <col min="29" max="29" width="6.28515625" style="1" customWidth="1"/>
    <col min="30" max="30" width="8" style="1" customWidth="1"/>
    <col min="31" max="31" width="8.7109375" style="1" customWidth="1"/>
    <col min="32" max="32" width="10" style="1" customWidth="1"/>
    <col min="33" max="33" width="9.5703125" style="1" customWidth="1"/>
    <col min="34" max="34" width="6.140625" style="1" customWidth="1"/>
    <col min="35" max="36" width="5.7109375" style="1" customWidth="1"/>
    <col min="37" max="37" width="6.85546875" style="1" customWidth="1"/>
    <col min="38" max="38" width="6.42578125" style="1" customWidth="1"/>
    <col min="39" max="39" width="6.7109375" style="1" customWidth="1"/>
    <col min="40" max="40" width="7.28515625" style="1" customWidth="1"/>
    <col min="41" max="52" width="5.7109375" style="1" customWidth="1"/>
    <col min="53" max="16384" width="9.140625" style="1"/>
  </cols>
  <sheetData>
    <row r="1" spans="2:66">
      <c r="B1" s="57" t="s">
        <v>188</v>
      </c>
      <c r="C1" s="78" t="s" vm="1">
        <v>265</v>
      </c>
    </row>
    <row r="2" spans="2:66">
      <c r="B2" s="57" t="s">
        <v>187</v>
      </c>
      <c r="C2" s="78" t="s">
        <v>266</v>
      </c>
    </row>
    <row r="3" spans="2:66">
      <c r="B3" s="57" t="s">
        <v>189</v>
      </c>
      <c r="C3" s="78" t="s">
        <v>267</v>
      </c>
    </row>
    <row r="4" spans="2:66">
      <c r="B4" s="57" t="s">
        <v>190</v>
      </c>
      <c r="C4" s="78">
        <v>2145</v>
      </c>
    </row>
    <row r="6" spans="2:66" ht="26.25" customHeight="1">
      <c r="B6" s="157" t="s">
        <v>218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9"/>
    </row>
    <row r="7" spans="2:66" ht="26.25" customHeight="1">
      <c r="B7" s="157" t="s">
        <v>97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9"/>
      <c r="BN7" s="3"/>
    </row>
    <row r="8" spans="2:66" s="3" customFormat="1" ht="78.75">
      <c r="B8" s="23" t="s">
        <v>124</v>
      </c>
      <c r="C8" s="31" t="s">
        <v>48</v>
      </c>
      <c r="D8" s="31" t="s">
        <v>128</v>
      </c>
      <c r="E8" s="31" t="s">
        <v>234</v>
      </c>
      <c r="F8" s="31" t="s">
        <v>126</v>
      </c>
      <c r="G8" s="31" t="s">
        <v>69</v>
      </c>
      <c r="H8" s="31" t="s">
        <v>15</v>
      </c>
      <c r="I8" s="31" t="s">
        <v>70</v>
      </c>
      <c r="J8" s="31" t="s">
        <v>111</v>
      </c>
      <c r="K8" s="31" t="s">
        <v>18</v>
      </c>
      <c r="L8" s="31" t="s">
        <v>110</v>
      </c>
      <c r="M8" s="31" t="s">
        <v>17</v>
      </c>
      <c r="N8" s="31" t="s">
        <v>19</v>
      </c>
      <c r="O8" s="14" t="s">
        <v>248</v>
      </c>
      <c r="P8" s="31" t="s">
        <v>247</v>
      </c>
      <c r="Q8" s="31" t="s">
        <v>263</v>
      </c>
      <c r="R8" s="31" t="s">
        <v>66</v>
      </c>
      <c r="S8" s="14" t="s">
        <v>63</v>
      </c>
      <c r="T8" s="31" t="s">
        <v>191</v>
      </c>
      <c r="U8" s="15" t="s">
        <v>193</v>
      </c>
      <c r="V8" s="1"/>
      <c r="W8" s="1"/>
      <c r="BJ8" s="1"/>
      <c r="BK8" s="1"/>
    </row>
    <row r="9" spans="2:66" s="3" customFormat="1" ht="20.25">
      <c r="B9" s="16"/>
      <c r="C9" s="17"/>
      <c r="D9" s="17"/>
      <c r="E9" s="17"/>
      <c r="F9" s="17"/>
      <c r="G9" s="17"/>
      <c r="H9" s="33"/>
      <c r="I9" s="33"/>
      <c r="J9" s="33" t="s">
        <v>22</v>
      </c>
      <c r="K9" s="33" t="s">
        <v>21</v>
      </c>
      <c r="L9" s="33"/>
      <c r="M9" s="33" t="s">
        <v>20</v>
      </c>
      <c r="N9" s="33" t="s">
        <v>20</v>
      </c>
      <c r="O9" s="33" t="s">
        <v>255</v>
      </c>
      <c r="P9" s="33"/>
      <c r="Q9" s="17" t="s">
        <v>251</v>
      </c>
      <c r="R9" s="33" t="s">
        <v>251</v>
      </c>
      <c r="S9" s="17" t="s">
        <v>20</v>
      </c>
      <c r="T9" s="33" t="s">
        <v>251</v>
      </c>
      <c r="U9" s="18" t="s">
        <v>20</v>
      </c>
      <c r="BI9" s="1"/>
      <c r="BJ9" s="1"/>
      <c r="BK9" s="1"/>
      <c r="BN9" s="4"/>
    </row>
    <row r="10" spans="2:66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35" t="s">
        <v>14</v>
      </c>
      <c r="Q10" s="43" t="s">
        <v>122</v>
      </c>
      <c r="R10" s="20" t="s">
        <v>123</v>
      </c>
      <c r="S10" s="20" t="s">
        <v>194</v>
      </c>
      <c r="T10" s="21" t="s">
        <v>235</v>
      </c>
      <c r="U10" s="21" t="s">
        <v>257</v>
      </c>
      <c r="V10" s="5"/>
      <c r="BI10" s="1"/>
      <c r="BJ10" s="3"/>
      <c r="BK10" s="1"/>
    </row>
    <row r="11" spans="2:66" s="132" customFormat="1" ht="18" customHeight="1">
      <c r="B11" s="79" t="s">
        <v>36</v>
      </c>
      <c r="C11" s="80"/>
      <c r="D11" s="80"/>
      <c r="E11" s="80"/>
      <c r="F11" s="80"/>
      <c r="G11" s="80"/>
      <c r="H11" s="80"/>
      <c r="I11" s="80"/>
      <c r="J11" s="80"/>
      <c r="K11" s="88">
        <v>4.3112047781143401</v>
      </c>
      <c r="L11" s="80"/>
      <c r="M11" s="80"/>
      <c r="N11" s="103">
        <v>1.9062263160783327E-2</v>
      </c>
      <c r="O11" s="88"/>
      <c r="P11" s="90"/>
      <c r="Q11" s="88">
        <v>1108.3292332909998</v>
      </c>
      <c r="R11" s="88">
        <v>164490.05600470104</v>
      </c>
      <c r="S11" s="80"/>
      <c r="T11" s="89">
        <v>1</v>
      </c>
      <c r="U11" s="89">
        <f>R11/'סכום נכסי הקרן'!$C$42</f>
        <v>0.24054804931345861</v>
      </c>
      <c r="V11" s="138"/>
      <c r="BI11" s="133"/>
      <c r="BJ11" s="139"/>
      <c r="BK11" s="133"/>
      <c r="BN11" s="133"/>
    </row>
    <row r="12" spans="2:66" s="133" customFormat="1">
      <c r="B12" s="81" t="s">
        <v>243</v>
      </c>
      <c r="C12" s="82"/>
      <c r="D12" s="82"/>
      <c r="E12" s="82"/>
      <c r="F12" s="82"/>
      <c r="G12" s="82"/>
      <c r="H12" s="82"/>
      <c r="I12" s="82"/>
      <c r="J12" s="82"/>
      <c r="K12" s="91">
        <v>4.0465639408089409</v>
      </c>
      <c r="L12" s="82"/>
      <c r="M12" s="82"/>
      <c r="N12" s="104">
        <v>1.3540850001913639E-2</v>
      </c>
      <c r="O12" s="91"/>
      <c r="P12" s="93"/>
      <c r="Q12" s="91">
        <v>1108.3292332909998</v>
      </c>
      <c r="R12" s="91">
        <v>128902.19051400204</v>
      </c>
      <c r="S12" s="82"/>
      <c r="T12" s="92">
        <v>0.78364731367298024</v>
      </c>
      <c r="U12" s="92">
        <f>R12/'סכום נכסי הקרן'!$C$42</f>
        <v>0.18850483265376741</v>
      </c>
      <c r="BJ12" s="139"/>
    </row>
    <row r="13" spans="2:66" s="133" customFormat="1" ht="20.25">
      <c r="B13" s="102" t="s">
        <v>35</v>
      </c>
      <c r="C13" s="82"/>
      <c r="D13" s="82"/>
      <c r="E13" s="82"/>
      <c r="F13" s="82"/>
      <c r="G13" s="82"/>
      <c r="H13" s="82"/>
      <c r="I13" s="82"/>
      <c r="J13" s="82"/>
      <c r="K13" s="91">
        <v>4.0190737005969206</v>
      </c>
      <c r="L13" s="82"/>
      <c r="M13" s="82"/>
      <c r="N13" s="104">
        <v>1.0164685416720163E-2</v>
      </c>
      <c r="O13" s="91"/>
      <c r="P13" s="93"/>
      <c r="Q13" s="91">
        <v>1067.4969920830001</v>
      </c>
      <c r="R13" s="91">
        <v>103120.68208738898</v>
      </c>
      <c r="S13" s="82"/>
      <c r="T13" s="92">
        <v>0.62691134401730553</v>
      </c>
      <c r="U13" s="92">
        <f>R13/'סכום נכסי הקרן'!$C$42</f>
        <v>0.15080230089584143</v>
      </c>
      <c r="BJ13" s="132"/>
    </row>
    <row r="14" spans="2:66" s="133" customFormat="1">
      <c r="B14" s="87" t="s">
        <v>353</v>
      </c>
      <c r="C14" s="84" t="s">
        <v>354</v>
      </c>
      <c r="D14" s="97" t="s">
        <v>129</v>
      </c>
      <c r="E14" s="97" t="s">
        <v>355</v>
      </c>
      <c r="F14" s="84" t="s">
        <v>356</v>
      </c>
      <c r="G14" s="97" t="s">
        <v>357</v>
      </c>
      <c r="H14" s="84" t="s">
        <v>358</v>
      </c>
      <c r="I14" s="84" t="s">
        <v>359</v>
      </c>
      <c r="J14" s="84"/>
      <c r="K14" s="94">
        <v>3.300000000000642</v>
      </c>
      <c r="L14" s="97" t="s">
        <v>173</v>
      </c>
      <c r="M14" s="98">
        <v>6.1999999999999998E-3</v>
      </c>
      <c r="N14" s="98">
        <v>-1.1000000000004817E-3</v>
      </c>
      <c r="O14" s="94">
        <v>2366499.041098</v>
      </c>
      <c r="P14" s="96">
        <v>105.33</v>
      </c>
      <c r="Q14" s="84"/>
      <c r="R14" s="94">
        <v>2492.6335873079997</v>
      </c>
      <c r="S14" s="95">
        <v>5.0203956516715919E-4</v>
      </c>
      <c r="T14" s="95">
        <v>1.5153703803449138E-2</v>
      </c>
      <c r="U14" s="95">
        <f>R14/'סכום נכסי הקרן'!$C$42</f>
        <v>3.6451938897936287E-3</v>
      </c>
    </row>
    <row r="15" spans="2:66" s="133" customFormat="1">
      <c r="B15" s="87" t="s">
        <v>360</v>
      </c>
      <c r="C15" s="84" t="s">
        <v>361</v>
      </c>
      <c r="D15" s="97" t="s">
        <v>129</v>
      </c>
      <c r="E15" s="97" t="s">
        <v>355</v>
      </c>
      <c r="F15" s="84" t="s">
        <v>362</v>
      </c>
      <c r="G15" s="97" t="s">
        <v>363</v>
      </c>
      <c r="H15" s="84" t="s">
        <v>358</v>
      </c>
      <c r="I15" s="84" t="s">
        <v>169</v>
      </c>
      <c r="J15" s="84"/>
      <c r="K15" s="94">
        <v>1</v>
      </c>
      <c r="L15" s="97" t="s">
        <v>173</v>
      </c>
      <c r="M15" s="98">
        <v>5.8999999999999999E-3</v>
      </c>
      <c r="N15" s="98">
        <v>-1.5999999999984878E-3</v>
      </c>
      <c r="O15" s="94">
        <v>2581625.4688320002</v>
      </c>
      <c r="P15" s="96">
        <v>102.45</v>
      </c>
      <c r="Q15" s="84"/>
      <c r="R15" s="94">
        <v>2644.8752911899996</v>
      </c>
      <c r="S15" s="95">
        <v>4.836179172960825E-4</v>
      </c>
      <c r="T15" s="95">
        <v>1.6079241234585089E-2</v>
      </c>
      <c r="U15" s="95">
        <f>R15/'סכום נכסי הקרן'!$C$42</f>
        <v>3.8678301134199714E-3</v>
      </c>
    </row>
    <row r="16" spans="2:66" s="133" customFormat="1">
      <c r="B16" s="87" t="s">
        <v>364</v>
      </c>
      <c r="C16" s="84" t="s">
        <v>365</v>
      </c>
      <c r="D16" s="97" t="s">
        <v>129</v>
      </c>
      <c r="E16" s="97" t="s">
        <v>355</v>
      </c>
      <c r="F16" s="84" t="s">
        <v>362</v>
      </c>
      <c r="G16" s="97" t="s">
        <v>363</v>
      </c>
      <c r="H16" s="84" t="s">
        <v>358</v>
      </c>
      <c r="I16" s="84" t="s">
        <v>169</v>
      </c>
      <c r="J16" s="84"/>
      <c r="K16" s="94">
        <v>5.8899999999987829</v>
      </c>
      <c r="L16" s="97" t="s">
        <v>173</v>
      </c>
      <c r="M16" s="98">
        <v>8.3000000000000001E-3</v>
      </c>
      <c r="N16" s="98">
        <v>2.0999999999973852E-3</v>
      </c>
      <c r="O16" s="94">
        <v>835661.48643800011</v>
      </c>
      <c r="P16" s="96">
        <v>105.26</v>
      </c>
      <c r="Q16" s="84"/>
      <c r="R16" s="94">
        <v>879.61728266300008</v>
      </c>
      <c r="S16" s="95">
        <v>6.4982968999121292E-4</v>
      </c>
      <c r="T16" s="95">
        <v>5.3475407816619691E-3</v>
      </c>
      <c r="U16" s="95">
        <f>R16/'סכום נכסי הקרן'!$C$42</f>
        <v>1.2863405036529544E-3</v>
      </c>
    </row>
    <row r="17" spans="2:61" s="133" customFormat="1" ht="20.25">
      <c r="B17" s="87" t="s">
        <v>366</v>
      </c>
      <c r="C17" s="84" t="s">
        <v>367</v>
      </c>
      <c r="D17" s="97" t="s">
        <v>129</v>
      </c>
      <c r="E17" s="97" t="s">
        <v>355</v>
      </c>
      <c r="F17" s="84" t="s">
        <v>368</v>
      </c>
      <c r="G17" s="97" t="s">
        <v>363</v>
      </c>
      <c r="H17" s="84" t="s">
        <v>358</v>
      </c>
      <c r="I17" s="84" t="s">
        <v>169</v>
      </c>
      <c r="J17" s="84"/>
      <c r="K17" s="94">
        <v>1.1999999999985225</v>
      </c>
      <c r="L17" s="97" t="s">
        <v>173</v>
      </c>
      <c r="M17" s="98">
        <v>4.0999999999999995E-3</v>
      </c>
      <c r="N17" s="98">
        <v>-2.0999999999992613E-3</v>
      </c>
      <c r="O17" s="94">
        <v>264669.14467399998</v>
      </c>
      <c r="P17" s="96">
        <v>102.28</v>
      </c>
      <c r="Q17" s="84"/>
      <c r="R17" s="94">
        <v>270.70360496199999</v>
      </c>
      <c r="S17" s="95">
        <v>2.1468299187752665E-4</v>
      </c>
      <c r="T17" s="95">
        <v>1.6457141029501711E-3</v>
      </c>
      <c r="U17" s="95">
        <f>R17/'סכום נכסי הקרן'!$C$42</f>
        <v>3.9587331719231206E-4</v>
      </c>
      <c r="BI17" s="132"/>
    </row>
    <row r="18" spans="2:61" s="133" customFormat="1">
      <c r="B18" s="87" t="s">
        <v>369</v>
      </c>
      <c r="C18" s="84" t="s">
        <v>370</v>
      </c>
      <c r="D18" s="97" t="s">
        <v>129</v>
      </c>
      <c r="E18" s="97" t="s">
        <v>355</v>
      </c>
      <c r="F18" s="84" t="s">
        <v>368</v>
      </c>
      <c r="G18" s="97" t="s">
        <v>363</v>
      </c>
      <c r="H18" s="84" t="s">
        <v>358</v>
      </c>
      <c r="I18" s="84" t="s">
        <v>169</v>
      </c>
      <c r="J18" s="84"/>
      <c r="K18" s="94">
        <v>0.58999999999982822</v>
      </c>
      <c r="L18" s="97" t="s">
        <v>173</v>
      </c>
      <c r="M18" s="98">
        <v>6.4000000000000003E-3</v>
      </c>
      <c r="N18" s="98">
        <v>6.8000000000019321E-3</v>
      </c>
      <c r="O18" s="94">
        <v>1831069.5895440001</v>
      </c>
      <c r="P18" s="96">
        <v>101.73</v>
      </c>
      <c r="Q18" s="84"/>
      <c r="R18" s="94">
        <v>1862.746985348</v>
      </c>
      <c r="S18" s="95">
        <v>5.8127440269071249E-4</v>
      </c>
      <c r="T18" s="95">
        <v>1.1324374436925012E-2</v>
      </c>
      <c r="U18" s="95">
        <f>R18/'סכום נכסי הקרן'!$C$42</f>
        <v>2.7240561804975079E-3</v>
      </c>
    </row>
    <row r="19" spans="2:61" s="133" customFormat="1">
      <c r="B19" s="87" t="s">
        <v>371</v>
      </c>
      <c r="C19" s="84" t="s">
        <v>372</v>
      </c>
      <c r="D19" s="97" t="s">
        <v>129</v>
      </c>
      <c r="E19" s="97" t="s">
        <v>355</v>
      </c>
      <c r="F19" s="84" t="s">
        <v>368</v>
      </c>
      <c r="G19" s="97" t="s">
        <v>363</v>
      </c>
      <c r="H19" s="84" t="s">
        <v>358</v>
      </c>
      <c r="I19" s="84" t="s">
        <v>169</v>
      </c>
      <c r="J19" s="84"/>
      <c r="K19" s="94">
        <v>1.9799999999995386</v>
      </c>
      <c r="L19" s="97" t="s">
        <v>173</v>
      </c>
      <c r="M19" s="98">
        <v>0.04</v>
      </c>
      <c r="N19" s="98">
        <v>-2.8999999999976922E-3</v>
      </c>
      <c r="O19" s="94">
        <v>1306393.874697</v>
      </c>
      <c r="P19" s="96">
        <v>116.07</v>
      </c>
      <c r="Q19" s="84"/>
      <c r="R19" s="94">
        <v>1516.3314352149998</v>
      </c>
      <c r="S19" s="95">
        <v>6.3059149348987495E-4</v>
      </c>
      <c r="T19" s="95">
        <v>9.2183775241201447E-3</v>
      </c>
      <c r="U19" s="95">
        <f>R19/'סכום נכסי הקרן'!$C$42</f>
        <v>2.217462731262131E-3</v>
      </c>
      <c r="BI19" s="139"/>
    </row>
    <row r="20" spans="2:61" s="133" customFormat="1">
      <c r="B20" s="87" t="s">
        <v>373</v>
      </c>
      <c r="C20" s="84" t="s">
        <v>374</v>
      </c>
      <c r="D20" s="97" t="s">
        <v>129</v>
      </c>
      <c r="E20" s="97" t="s">
        <v>355</v>
      </c>
      <c r="F20" s="84" t="s">
        <v>368</v>
      </c>
      <c r="G20" s="97" t="s">
        <v>363</v>
      </c>
      <c r="H20" s="84" t="s">
        <v>358</v>
      </c>
      <c r="I20" s="84" t="s">
        <v>169</v>
      </c>
      <c r="J20" s="84"/>
      <c r="K20" s="94">
        <v>3.1800000000007955</v>
      </c>
      <c r="L20" s="97" t="s">
        <v>173</v>
      </c>
      <c r="M20" s="98">
        <v>9.8999999999999991E-3</v>
      </c>
      <c r="N20" s="98">
        <v>-2.4999999999986383E-3</v>
      </c>
      <c r="O20" s="94">
        <v>1711034.5325839999</v>
      </c>
      <c r="P20" s="96">
        <v>107.3</v>
      </c>
      <c r="Q20" s="84"/>
      <c r="R20" s="94">
        <v>1835.940136253</v>
      </c>
      <c r="S20" s="95">
        <v>5.6771933152613549E-4</v>
      </c>
      <c r="T20" s="95">
        <v>1.1161405016486405E-2</v>
      </c>
      <c r="U20" s="95">
        <f>R20/'סכום נכסי הקרן'!$C$42</f>
        <v>2.6848542043132564E-3</v>
      </c>
    </row>
    <row r="21" spans="2:61" s="133" customFormat="1">
      <c r="B21" s="87" t="s">
        <v>375</v>
      </c>
      <c r="C21" s="84" t="s">
        <v>376</v>
      </c>
      <c r="D21" s="97" t="s">
        <v>129</v>
      </c>
      <c r="E21" s="97" t="s">
        <v>355</v>
      </c>
      <c r="F21" s="84" t="s">
        <v>368</v>
      </c>
      <c r="G21" s="97" t="s">
        <v>363</v>
      </c>
      <c r="H21" s="84" t="s">
        <v>358</v>
      </c>
      <c r="I21" s="84" t="s">
        <v>169</v>
      </c>
      <c r="J21" s="84"/>
      <c r="K21" s="94">
        <v>5.1300000000002921</v>
      </c>
      <c r="L21" s="97" t="s">
        <v>173</v>
      </c>
      <c r="M21" s="98">
        <v>8.6E-3</v>
      </c>
      <c r="N21" s="98">
        <v>1.400000000000649E-3</v>
      </c>
      <c r="O21" s="94">
        <v>1439263.1004059999</v>
      </c>
      <c r="P21" s="96">
        <v>107.02</v>
      </c>
      <c r="Q21" s="84"/>
      <c r="R21" s="94">
        <v>1540.2993710350001</v>
      </c>
      <c r="S21" s="95">
        <v>5.7539429708425565E-4</v>
      </c>
      <c r="T21" s="95">
        <v>9.3640880698039226E-3</v>
      </c>
      <c r="U21" s="95">
        <f>R21/'סכום נכסי הקרן'!$C$42</f>
        <v>2.2525131187907635E-3</v>
      </c>
    </row>
    <row r="22" spans="2:61" s="133" customFormat="1">
      <c r="B22" s="87" t="s">
        <v>377</v>
      </c>
      <c r="C22" s="84" t="s">
        <v>378</v>
      </c>
      <c r="D22" s="97" t="s">
        <v>129</v>
      </c>
      <c r="E22" s="97" t="s">
        <v>355</v>
      </c>
      <c r="F22" s="84" t="s">
        <v>368</v>
      </c>
      <c r="G22" s="97" t="s">
        <v>363</v>
      </c>
      <c r="H22" s="84" t="s">
        <v>358</v>
      </c>
      <c r="I22" s="84" t="s">
        <v>169</v>
      </c>
      <c r="J22" s="84"/>
      <c r="K22" s="94">
        <v>7.8400000000020293</v>
      </c>
      <c r="L22" s="97" t="s">
        <v>173</v>
      </c>
      <c r="M22" s="98">
        <v>1.2199999999999999E-2</v>
      </c>
      <c r="N22" s="98">
        <v>5.9999999999661669E-3</v>
      </c>
      <c r="O22" s="94">
        <v>54478.54</v>
      </c>
      <c r="P22" s="96">
        <v>108.51</v>
      </c>
      <c r="Q22" s="84"/>
      <c r="R22" s="94">
        <v>59.114665007000006</v>
      </c>
      <c r="S22" s="95">
        <v>6.7961572239798009E-5</v>
      </c>
      <c r="T22" s="95">
        <v>3.5938139023620092E-4</v>
      </c>
      <c r="U22" s="95">
        <f>R22/'סכום נכסי הקרן'!$C$42</f>
        <v>8.6448492380876966E-5</v>
      </c>
    </row>
    <row r="23" spans="2:61" s="133" customFormat="1">
      <c r="B23" s="87" t="s">
        <v>379</v>
      </c>
      <c r="C23" s="84" t="s">
        <v>380</v>
      </c>
      <c r="D23" s="97" t="s">
        <v>129</v>
      </c>
      <c r="E23" s="97" t="s">
        <v>355</v>
      </c>
      <c r="F23" s="84" t="s">
        <v>368</v>
      </c>
      <c r="G23" s="97" t="s">
        <v>363</v>
      </c>
      <c r="H23" s="84" t="s">
        <v>358</v>
      </c>
      <c r="I23" s="84" t="s">
        <v>169</v>
      </c>
      <c r="J23" s="84"/>
      <c r="K23" s="94">
        <v>6.9000000000022856</v>
      </c>
      <c r="L23" s="97" t="s">
        <v>173</v>
      </c>
      <c r="M23" s="98">
        <v>3.8E-3</v>
      </c>
      <c r="N23" s="98">
        <v>4.600000000001523E-3</v>
      </c>
      <c r="O23" s="94">
        <v>1319170.6068299999</v>
      </c>
      <c r="P23" s="96">
        <v>99.49</v>
      </c>
      <c r="Q23" s="84"/>
      <c r="R23" s="94">
        <v>1312.44282208</v>
      </c>
      <c r="S23" s="95">
        <v>4.3972353560999997E-4</v>
      </c>
      <c r="T23" s="95">
        <v>7.9788581386493734E-3</v>
      </c>
      <c r="U23" s="95">
        <f>R23/'סכום נכסי הקרן'!$C$42</f>
        <v>1.9192987610009199E-3</v>
      </c>
    </row>
    <row r="24" spans="2:61" s="133" customFormat="1">
      <c r="B24" s="87" t="s">
        <v>381</v>
      </c>
      <c r="C24" s="84" t="s">
        <v>382</v>
      </c>
      <c r="D24" s="97" t="s">
        <v>129</v>
      </c>
      <c r="E24" s="97" t="s">
        <v>355</v>
      </c>
      <c r="F24" s="84" t="s">
        <v>368</v>
      </c>
      <c r="G24" s="97" t="s">
        <v>363</v>
      </c>
      <c r="H24" s="84" t="s">
        <v>358</v>
      </c>
      <c r="I24" s="84" t="s">
        <v>169</v>
      </c>
      <c r="J24" s="84"/>
      <c r="K24" s="94">
        <v>10.649999999996082</v>
      </c>
      <c r="L24" s="97" t="s">
        <v>173</v>
      </c>
      <c r="M24" s="98">
        <v>5.6999999999999993E-3</v>
      </c>
      <c r="N24" s="98">
        <v>5.4999999999993778E-3</v>
      </c>
      <c r="O24" s="94">
        <v>786259.30582600017</v>
      </c>
      <c r="P24" s="96">
        <v>102.24</v>
      </c>
      <c r="Q24" s="84"/>
      <c r="R24" s="94">
        <v>803.87150027099995</v>
      </c>
      <c r="S24" s="95">
        <v>1.1201439833857369E-3</v>
      </c>
      <c r="T24" s="95">
        <v>4.8870522619800542E-3</v>
      </c>
      <c r="U24" s="95">
        <f>R24/'סכום נכסי הקרן'!$C$42</f>
        <v>1.1755708885122275E-3</v>
      </c>
    </row>
    <row r="25" spans="2:61" s="133" customFormat="1">
      <c r="B25" s="87" t="s">
        <v>383</v>
      </c>
      <c r="C25" s="84" t="s">
        <v>384</v>
      </c>
      <c r="D25" s="97" t="s">
        <v>129</v>
      </c>
      <c r="E25" s="97" t="s">
        <v>355</v>
      </c>
      <c r="F25" s="84" t="s">
        <v>385</v>
      </c>
      <c r="G25" s="97" t="s">
        <v>386</v>
      </c>
      <c r="H25" s="84" t="s">
        <v>358</v>
      </c>
      <c r="I25" s="84" t="s">
        <v>359</v>
      </c>
      <c r="J25" s="84"/>
      <c r="K25" s="94">
        <v>15.020000000010722</v>
      </c>
      <c r="L25" s="97" t="s">
        <v>173</v>
      </c>
      <c r="M25" s="98">
        <v>2.07E-2</v>
      </c>
      <c r="N25" s="98">
        <v>1.9700000000027057E-2</v>
      </c>
      <c r="O25" s="94">
        <v>392974.88565299998</v>
      </c>
      <c r="P25" s="96">
        <v>101.59</v>
      </c>
      <c r="Q25" s="84"/>
      <c r="R25" s="94">
        <v>399.22319333599995</v>
      </c>
      <c r="S25" s="95">
        <v>5.8652968007910449E-4</v>
      </c>
      <c r="T25" s="95">
        <v>2.4270354271421148E-3</v>
      </c>
      <c r="U25" s="95">
        <f>R25/'סכום נכסי הקרן'!$C$42</f>
        <v>5.8381863761369248E-4</v>
      </c>
    </row>
    <row r="26" spans="2:61" s="133" customFormat="1">
      <c r="B26" s="87" t="s">
        <v>387</v>
      </c>
      <c r="C26" s="84" t="s">
        <v>388</v>
      </c>
      <c r="D26" s="97" t="s">
        <v>129</v>
      </c>
      <c r="E26" s="97" t="s">
        <v>355</v>
      </c>
      <c r="F26" s="84" t="s">
        <v>389</v>
      </c>
      <c r="G26" s="97" t="s">
        <v>363</v>
      </c>
      <c r="H26" s="84" t="s">
        <v>358</v>
      </c>
      <c r="I26" s="84" t="s">
        <v>169</v>
      </c>
      <c r="J26" s="84"/>
      <c r="K26" s="94">
        <v>2.8999999999999644</v>
      </c>
      <c r="L26" s="97" t="s">
        <v>173</v>
      </c>
      <c r="M26" s="98">
        <v>0.05</v>
      </c>
      <c r="N26" s="98">
        <v>-3.000000000001063E-3</v>
      </c>
      <c r="O26" s="94">
        <v>2271831.9072449999</v>
      </c>
      <c r="P26" s="96">
        <v>124.23</v>
      </c>
      <c r="Q26" s="84"/>
      <c r="R26" s="94">
        <v>2822.2967923389997</v>
      </c>
      <c r="S26" s="95">
        <v>7.2084873121712185E-4</v>
      </c>
      <c r="T26" s="95">
        <v>1.7157856595649404E-2</v>
      </c>
      <c r="U26" s="95">
        <f>R26/'סכום נכסי הקרן'!$C$42</f>
        <v>4.1272889344835242E-3</v>
      </c>
    </row>
    <row r="27" spans="2:61" s="133" customFormat="1">
      <c r="B27" s="87" t="s">
        <v>390</v>
      </c>
      <c r="C27" s="84" t="s">
        <v>391</v>
      </c>
      <c r="D27" s="97" t="s">
        <v>129</v>
      </c>
      <c r="E27" s="97" t="s">
        <v>355</v>
      </c>
      <c r="F27" s="84" t="s">
        <v>389</v>
      </c>
      <c r="G27" s="97" t="s">
        <v>363</v>
      </c>
      <c r="H27" s="84" t="s">
        <v>358</v>
      </c>
      <c r="I27" s="84" t="s">
        <v>169</v>
      </c>
      <c r="J27" s="84"/>
      <c r="K27" s="94">
        <v>0.7099999999951232</v>
      </c>
      <c r="L27" s="97" t="s">
        <v>173</v>
      </c>
      <c r="M27" s="98">
        <v>1.6E-2</v>
      </c>
      <c r="N27" s="98">
        <v>-1.1000000000131597E-3</v>
      </c>
      <c r="O27" s="94">
        <v>124572.902027</v>
      </c>
      <c r="P27" s="96">
        <v>103.7</v>
      </c>
      <c r="Q27" s="84"/>
      <c r="R27" s="94">
        <v>129.18210085300001</v>
      </c>
      <c r="S27" s="95">
        <v>5.9342756146587065E-5</v>
      </c>
      <c r="T27" s="95">
        <v>7.8534899914745027E-4</v>
      </c>
      <c r="U27" s="95">
        <f>R27/'סכום נכסי הקרן'!$C$42</f>
        <v>1.8891416977519625E-4</v>
      </c>
    </row>
    <row r="28" spans="2:61" s="133" customFormat="1">
      <c r="B28" s="87" t="s">
        <v>392</v>
      </c>
      <c r="C28" s="84" t="s">
        <v>393</v>
      </c>
      <c r="D28" s="97" t="s">
        <v>129</v>
      </c>
      <c r="E28" s="97" t="s">
        <v>355</v>
      </c>
      <c r="F28" s="84" t="s">
        <v>389</v>
      </c>
      <c r="G28" s="97" t="s">
        <v>363</v>
      </c>
      <c r="H28" s="84" t="s">
        <v>358</v>
      </c>
      <c r="I28" s="84" t="s">
        <v>169</v>
      </c>
      <c r="J28" s="84"/>
      <c r="K28" s="94">
        <v>2.2300000000006093</v>
      </c>
      <c r="L28" s="97" t="s">
        <v>173</v>
      </c>
      <c r="M28" s="98">
        <v>6.9999999999999993E-3</v>
      </c>
      <c r="N28" s="98">
        <v>-2.9999999999989675E-3</v>
      </c>
      <c r="O28" s="94">
        <v>916653.16232899996</v>
      </c>
      <c r="P28" s="96">
        <v>105.64</v>
      </c>
      <c r="Q28" s="84"/>
      <c r="R28" s="94">
        <v>968.35241886699998</v>
      </c>
      <c r="S28" s="95">
        <v>3.2238105407431344E-4</v>
      </c>
      <c r="T28" s="95">
        <v>5.8869967120646184E-3</v>
      </c>
      <c r="U28" s="95">
        <f>R28/'סכום נכסי הקרן'!$C$42</f>
        <v>1.4161055754018886E-3</v>
      </c>
    </row>
    <row r="29" spans="2:61" s="133" customFormat="1">
      <c r="B29" s="87" t="s">
        <v>394</v>
      </c>
      <c r="C29" s="84" t="s">
        <v>395</v>
      </c>
      <c r="D29" s="97" t="s">
        <v>129</v>
      </c>
      <c r="E29" s="97" t="s">
        <v>355</v>
      </c>
      <c r="F29" s="84" t="s">
        <v>389</v>
      </c>
      <c r="G29" s="97" t="s">
        <v>363</v>
      </c>
      <c r="H29" s="84" t="s">
        <v>358</v>
      </c>
      <c r="I29" s="84" t="s">
        <v>169</v>
      </c>
      <c r="J29" s="84"/>
      <c r="K29" s="94">
        <v>4.7900000000120402</v>
      </c>
      <c r="L29" s="97" t="s">
        <v>173</v>
      </c>
      <c r="M29" s="98">
        <v>6.0000000000000001E-3</v>
      </c>
      <c r="N29" s="98">
        <v>6.0000000002108508E-4</v>
      </c>
      <c r="O29" s="94">
        <v>171362.24757000001</v>
      </c>
      <c r="P29" s="96">
        <v>105.17</v>
      </c>
      <c r="Q29" s="84"/>
      <c r="R29" s="94">
        <v>180.221669177</v>
      </c>
      <c r="S29" s="95">
        <v>8.560705228301213E-5</v>
      </c>
      <c r="T29" s="95">
        <v>1.0956386881639177E-3</v>
      </c>
      <c r="U29" s="95">
        <f>R29/'סכום נכסי הקרן'!$C$42</f>
        <v>2.6355374919018719E-4</v>
      </c>
    </row>
    <row r="30" spans="2:61" s="133" customFormat="1">
      <c r="B30" s="87" t="s">
        <v>396</v>
      </c>
      <c r="C30" s="84" t="s">
        <v>397</v>
      </c>
      <c r="D30" s="97" t="s">
        <v>129</v>
      </c>
      <c r="E30" s="97" t="s">
        <v>355</v>
      </c>
      <c r="F30" s="84" t="s">
        <v>389</v>
      </c>
      <c r="G30" s="97" t="s">
        <v>363</v>
      </c>
      <c r="H30" s="84" t="s">
        <v>358</v>
      </c>
      <c r="I30" s="84" t="s">
        <v>169</v>
      </c>
      <c r="J30" s="84"/>
      <c r="K30" s="94">
        <v>5.7199999999999012</v>
      </c>
      <c r="L30" s="97" t="s">
        <v>173</v>
      </c>
      <c r="M30" s="98">
        <v>1.7500000000000002E-2</v>
      </c>
      <c r="N30" s="98">
        <v>2.199999999999007E-3</v>
      </c>
      <c r="O30" s="94">
        <v>1815284.2635860003</v>
      </c>
      <c r="P30" s="96">
        <v>110.95</v>
      </c>
      <c r="Q30" s="84"/>
      <c r="R30" s="94">
        <v>2014.05797491</v>
      </c>
      <c r="S30" s="95">
        <v>4.1964933526303274E-4</v>
      </c>
      <c r="T30" s="95">
        <v>1.2244253688213464E-2</v>
      </c>
      <c r="U30" s="95">
        <f>R30/'סכום נכסי הקרן'!$C$42</f>
        <v>2.94533133999887E-3</v>
      </c>
    </row>
    <row r="31" spans="2:61" s="133" customFormat="1">
      <c r="B31" s="87" t="s">
        <v>398</v>
      </c>
      <c r="C31" s="84" t="s">
        <v>399</v>
      </c>
      <c r="D31" s="97" t="s">
        <v>129</v>
      </c>
      <c r="E31" s="97" t="s">
        <v>355</v>
      </c>
      <c r="F31" s="84" t="s">
        <v>400</v>
      </c>
      <c r="G31" s="97" t="s">
        <v>363</v>
      </c>
      <c r="H31" s="84" t="s">
        <v>401</v>
      </c>
      <c r="I31" s="84" t="s">
        <v>359</v>
      </c>
      <c r="J31" s="84"/>
      <c r="K31" s="94">
        <v>1.249999999998596</v>
      </c>
      <c r="L31" s="97" t="s">
        <v>173</v>
      </c>
      <c r="M31" s="98">
        <v>8.0000000000000002E-3</v>
      </c>
      <c r="N31" s="98">
        <v>-9.9999999999438364E-4</v>
      </c>
      <c r="O31" s="94">
        <v>511139.470203</v>
      </c>
      <c r="P31" s="96">
        <v>104.5</v>
      </c>
      <c r="Q31" s="84"/>
      <c r="R31" s="94">
        <v>534.14074736299995</v>
      </c>
      <c r="S31" s="95">
        <v>1.1895442055904456E-3</v>
      </c>
      <c r="T31" s="95">
        <v>3.2472525108006192E-3</v>
      </c>
      <c r="U31" s="95">
        <f>R31/'סכום נכסי הקרן'!$C$42</f>
        <v>7.8112025710131967E-4</v>
      </c>
    </row>
    <row r="32" spans="2:61" s="133" customFormat="1">
      <c r="B32" s="87" t="s">
        <v>402</v>
      </c>
      <c r="C32" s="84" t="s">
        <v>403</v>
      </c>
      <c r="D32" s="97" t="s">
        <v>129</v>
      </c>
      <c r="E32" s="97" t="s">
        <v>355</v>
      </c>
      <c r="F32" s="84" t="s">
        <v>404</v>
      </c>
      <c r="G32" s="97" t="s">
        <v>405</v>
      </c>
      <c r="H32" s="84" t="s">
        <v>401</v>
      </c>
      <c r="I32" s="84" t="s">
        <v>359</v>
      </c>
      <c r="J32" s="84"/>
      <c r="K32" s="94">
        <v>1.6500000000081483</v>
      </c>
      <c r="L32" s="97" t="s">
        <v>173</v>
      </c>
      <c r="M32" s="98">
        <v>3.6400000000000002E-2</v>
      </c>
      <c r="N32" s="98">
        <v>1.300000000109422E-3</v>
      </c>
      <c r="O32" s="94">
        <v>36256.419731000002</v>
      </c>
      <c r="P32" s="96">
        <v>118.47</v>
      </c>
      <c r="Q32" s="84"/>
      <c r="R32" s="94">
        <v>42.952976781000004</v>
      </c>
      <c r="S32" s="95">
        <v>4.932846221904762E-4</v>
      </c>
      <c r="T32" s="95">
        <v>2.6112810600400328E-4</v>
      </c>
      <c r="U32" s="95">
        <f>R32/'סכום נכסי הקרן'!$C$42</f>
        <v>6.2813856520181017E-5</v>
      </c>
    </row>
    <row r="33" spans="2:21" s="133" customFormat="1">
      <c r="B33" s="87" t="s">
        <v>406</v>
      </c>
      <c r="C33" s="84" t="s">
        <v>407</v>
      </c>
      <c r="D33" s="97" t="s">
        <v>129</v>
      </c>
      <c r="E33" s="97" t="s">
        <v>355</v>
      </c>
      <c r="F33" s="84" t="s">
        <v>362</v>
      </c>
      <c r="G33" s="97" t="s">
        <v>363</v>
      </c>
      <c r="H33" s="84" t="s">
        <v>401</v>
      </c>
      <c r="I33" s="84" t="s">
        <v>169</v>
      </c>
      <c r="J33" s="84"/>
      <c r="K33" s="94">
        <v>1.3300000000004379</v>
      </c>
      <c r="L33" s="97" t="s">
        <v>173</v>
      </c>
      <c r="M33" s="98">
        <v>3.4000000000000002E-2</v>
      </c>
      <c r="N33" s="98">
        <v>-4.5000000000005921E-3</v>
      </c>
      <c r="O33" s="94">
        <v>750130.16463699995</v>
      </c>
      <c r="P33" s="96">
        <v>112.61</v>
      </c>
      <c r="Q33" s="84"/>
      <c r="R33" s="94">
        <v>844.72151301099996</v>
      </c>
      <c r="S33" s="95">
        <v>4.0097937700595216E-4</v>
      </c>
      <c r="T33" s="95">
        <v>5.1353956192151714E-3</v>
      </c>
      <c r="U33" s="95">
        <f>R33/'סכום נכסי הקרן'!$C$42</f>
        <v>1.2353093986550905E-3</v>
      </c>
    </row>
    <row r="34" spans="2:21" s="133" customFormat="1">
      <c r="B34" s="87" t="s">
        <v>408</v>
      </c>
      <c r="C34" s="84" t="s">
        <v>409</v>
      </c>
      <c r="D34" s="97" t="s">
        <v>129</v>
      </c>
      <c r="E34" s="97" t="s">
        <v>355</v>
      </c>
      <c r="F34" s="84" t="s">
        <v>368</v>
      </c>
      <c r="G34" s="97" t="s">
        <v>363</v>
      </c>
      <c r="H34" s="84" t="s">
        <v>401</v>
      </c>
      <c r="I34" s="84" t="s">
        <v>169</v>
      </c>
      <c r="J34" s="84"/>
      <c r="K34" s="94">
        <v>0.22000000000055028</v>
      </c>
      <c r="L34" s="97" t="s">
        <v>173</v>
      </c>
      <c r="M34" s="98">
        <v>0.03</v>
      </c>
      <c r="N34" s="98">
        <v>4.3999999999948204E-3</v>
      </c>
      <c r="O34" s="94">
        <v>554985.26597499999</v>
      </c>
      <c r="P34" s="96">
        <v>111.33</v>
      </c>
      <c r="Q34" s="84"/>
      <c r="R34" s="94">
        <v>617.86509580300003</v>
      </c>
      <c r="S34" s="95">
        <v>1.1562193041145833E-3</v>
      </c>
      <c r="T34" s="95">
        <v>3.7562458838566008E-3</v>
      </c>
      <c r="U34" s="95">
        <f>R34/'סכום נכסי הקרן'!$C$42</f>
        <v>9.0355762010341353E-4</v>
      </c>
    </row>
    <row r="35" spans="2:21" s="133" customFormat="1">
      <c r="B35" s="87" t="s">
        <v>410</v>
      </c>
      <c r="C35" s="84" t="s">
        <v>411</v>
      </c>
      <c r="D35" s="97" t="s">
        <v>129</v>
      </c>
      <c r="E35" s="97" t="s">
        <v>355</v>
      </c>
      <c r="F35" s="84" t="s">
        <v>412</v>
      </c>
      <c r="G35" s="97" t="s">
        <v>413</v>
      </c>
      <c r="H35" s="84" t="s">
        <v>401</v>
      </c>
      <c r="I35" s="84" t="s">
        <v>169</v>
      </c>
      <c r="J35" s="84"/>
      <c r="K35" s="94">
        <v>6.000000000000612</v>
      </c>
      <c r="L35" s="97" t="s">
        <v>173</v>
      </c>
      <c r="M35" s="98">
        <v>8.3000000000000001E-3</v>
      </c>
      <c r="N35" s="98">
        <v>2.2000000000000001E-3</v>
      </c>
      <c r="O35" s="94">
        <v>1539566.9630840002</v>
      </c>
      <c r="P35" s="96">
        <v>106.2</v>
      </c>
      <c r="Q35" s="84"/>
      <c r="R35" s="94">
        <v>1635.0201140500001</v>
      </c>
      <c r="S35" s="95">
        <v>1.0053185621494273E-3</v>
      </c>
      <c r="T35" s="95">
        <v>9.9399328674511008E-3</v>
      </c>
      <c r="U35" s="95">
        <f>R35/'סכום נכסי הקרן'!$C$42</f>
        <v>2.3910314615720953E-3</v>
      </c>
    </row>
    <row r="36" spans="2:21" s="133" customFormat="1">
      <c r="B36" s="87" t="s">
        <v>414</v>
      </c>
      <c r="C36" s="84" t="s">
        <v>415</v>
      </c>
      <c r="D36" s="97" t="s">
        <v>129</v>
      </c>
      <c r="E36" s="97" t="s">
        <v>355</v>
      </c>
      <c r="F36" s="84" t="s">
        <v>412</v>
      </c>
      <c r="G36" s="97" t="s">
        <v>413</v>
      </c>
      <c r="H36" s="84" t="s">
        <v>401</v>
      </c>
      <c r="I36" s="84" t="s">
        <v>169</v>
      </c>
      <c r="J36" s="84"/>
      <c r="K36" s="94">
        <v>9.720000000008195</v>
      </c>
      <c r="L36" s="97" t="s">
        <v>173</v>
      </c>
      <c r="M36" s="98">
        <v>1.6500000000000001E-2</v>
      </c>
      <c r="N36" s="98">
        <v>9.9000000000141856E-3</v>
      </c>
      <c r="O36" s="94">
        <v>232636.50913800002</v>
      </c>
      <c r="P36" s="96">
        <v>109.1</v>
      </c>
      <c r="Q36" s="84"/>
      <c r="R36" s="94">
        <v>253.80643163599996</v>
      </c>
      <c r="S36" s="95">
        <v>5.5014368448086273E-4</v>
      </c>
      <c r="T36" s="95">
        <v>1.5429895143858805E-3</v>
      </c>
      <c r="U36" s="95">
        <f>R36/'סכום נכסי הקרן'!$C$42</f>
        <v>3.7116311779664438E-4</v>
      </c>
    </row>
    <row r="37" spans="2:21" s="133" customFormat="1">
      <c r="B37" s="87" t="s">
        <v>416</v>
      </c>
      <c r="C37" s="84" t="s">
        <v>417</v>
      </c>
      <c r="D37" s="97" t="s">
        <v>129</v>
      </c>
      <c r="E37" s="97" t="s">
        <v>355</v>
      </c>
      <c r="F37" s="84" t="s">
        <v>418</v>
      </c>
      <c r="G37" s="97" t="s">
        <v>386</v>
      </c>
      <c r="H37" s="84" t="s">
        <v>401</v>
      </c>
      <c r="I37" s="84" t="s">
        <v>169</v>
      </c>
      <c r="J37" s="84"/>
      <c r="K37" s="94">
        <v>9.500000000039595</v>
      </c>
      <c r="L37" s="97" t="s">
        <v>173</v>
      </c>
      <c r="M37" s="98">
        <v>2.6499999999999999E-2</v>
      </c>
      <c r="N37" s="98">
        <v>1.010000000006599E-2</v>
      </c>
      <c r="O37" s="94">
        <v>31870.171597</v>
      </c>
      <c r="P37" s="96">
        <v>118.87</v>
      </c>
      <c r="Q37" s="84"/>
      <c r="R37" s="94">
        <v>37.884073075000003</v>
      </c>
      <c r="S37" s="95">
        <v>2.727071140936588E-5</v>
      </c>
      <c r="T37" s="95">
        <v>2.3031223889860732E-4</v>
      </c>
      <c r="U37" s="95">
        <f>R37/'סכום נכסי הקרן'!$C$42</f>
        <v>5.5401159800075259E-5</v>
      </c>
    </row>
    <row r="38" spans="2:21" s="133" customFormat="1">
      <c r="B38" s="87" t="s">
        <v>419</v>
      </c>
      <c r="C38" s="84" t="s">
        <v>420</v>
      </c>
      <c r="D38" s="97" t="s">
        <v>129</v>
      </c>
      <c r="E38" s="97" t="s">
        <v>355</v>
      </c>
      <c r="F38" s="84" t="s">
        <v>421</v>
      </c>
      <c r="G38" s="97" t="s">
        <v>405</v>
      </c>
      <c r="H38" s="84" t="s">
        <v>401</v>
      </c>
      <c r="I38" s="84" t="s">
        <v>359</v>
      </c>
      <c r="J38" s="84"/>
      <c r="K38" s="94">
        <v>3.2400000000002169</v>
      </c>
      <c r="L38" s="97" t="s">
        <v>173</v>
      </c>
      <c r="M38" s="98">
        <v>6.5000000000000006E-3</v>
      </c>
      <c r="N38" s="98">
        <v>-1.7000000000083359E-3</v>
      </c>
      <c r="O38" s="94">
        <v>528757.63623399998</v>
      </c>
      <c r="P38" s="96">
        <v>104.36</v>
      </c>
      <c r="Q38" s="84"/>
      <c r="R38" s="94">
        <v>551.81145536200006</v>
      </c>
      <c r="S38" s="95">
        <v>5.8375822726640923E-4</v>
      </c>
      <c r="T38" s="95">
        <v>3.3546797220752943E-3</v>
      </c>
      <c r="U38" s="95">
        <f>R38/'סכום נכסי הקרן'!$C$42</f>
        <v>8.0696166321662748E-4</v>
      </c>
    </row>
    <row r="39" spans="2:21" s="133" customFormat="1">
      <c r="B39" s="87" t="s">
        <v>422</v>
      </c>
      <c r="C39" s="84" t="s">
        <v>423</v>
      </c>
      <c r="D39" s="97" t="s">
        <v>129</v>
      </c>
      <c r="E39" s="97" t="s">
        <v>355</v>
      </c>
      <c r="F39" s="84" t="s">
        <v>421</v>
      </c>
      <c r="G39" s="97" t="s">
        <v>405</v>
      </c>
      <c r="H39" s="84" t="s">
        <v>401</v>
      </c>
      <c r="I39" s="84" t="s">
        <v>359</v>
      </c>
      <c r="J39" s="84"/>
      <c r="K39" s="94">
        <v>4.4000000000014694</v>
      </c>
      <c r="L39" s="97" t="s">
        <v>173</v>
      </c>
      <c r="M39" s="98">
        <v>1.6399999999999998E-2</v>
      </c>
      <c r="N39" s="98">
        <v>1.2000000000035916E-3</v>
      </c>
      <c r="O39" s="94">
        <v>996840.80374200013</v>
      </c>
      <c r="P39" s="96">
        <v>108.41</v>
      </c>
      <c r="Q39" s="94">
        <v>135.78879770699999</v>
      </c>
      <c r="R39" s="94">
        <v>1225.0919794880001</v>
      </c>
      <c r="S39" s="95">
        <v>1.1838099584955103E-3</v>
      </c>
      <c r="T39" s="95">
        <v>7.4478178757078645E-3</v>
      </c>
      <c r="U39" s="95">
        <f>R39/'סכום נכסי הקרן'!$C$42</f>
        <v>1.791558061643434E-3</v>
      </c>
    </row>
    <row r="40" spans="2:21" s="133" customFormat="1">
      <c r="B40" s="87" t="s">
        <v>424</v>
      </c>
      <c r="C40" s="84" t="s">
        <v>425</v>
      </c>
      <c r="D40" s="97" t="s">
        <v>129</v>
      </c>
      <c r="E40" s="97" t="s">
        <v>355</v>
      </c>
      <c r="F40" s="84" t="s">
        <v>421</v>
      </c>
      <c r="G40" s="97" t="s">
        <v>405</v>
      </c>
      <c r="H40" s="84" t="s">
        <v>401</v>
      </c>
      <c r="I40" s="84" t="s">
        <v>169</v>
      </c>
      <c r="J40" s="84"/>
      <c r="K40" s="94">
        <v>5.5900000000005745</v>
      </c>
      <c r="L40" s="97" t="s">
        <v>173</v>
      </c>
      <c r="M40" s="98">
        <v>1.34E-2</v>
      </c>
      <c r="N40" s="98">
        <v>5.2000000000015445E-3</v>
      </c>
      <c r="O40" s="94">
        <v>3662430.2737600002</v>
      </c>
      <c r="P40" s="96">
        <v>107.55</v>
      </c>
      <c r="Q40" s="94">
        <v>197.54770458199999</v>
      </c>
      <c r="R40" s="94">
        <v>4144.3640575179998</v>
      </c>
      <c r="S40" s="95">
        <v>9.5737827806335809E-4</v>
      </c>
      <c r="T40" s="95">
        <v>2.5195225524146918E-2</v>
      </c>
      <c r="U40" s="95">
        <f>R40/'סכום נכסי הקרן'!$C$42</f>
        <v>6.0606623518462046E-3</v>
      </c>
    </row>
    <row r="41" spans="2:21" s="133" customFormat="1">
      <c r="B41" s="87" t="s">
        <v>426</v>
      </c>
      <c r="C41" s="84" t="s">
        <v>427</v>
      </c>
      <c r="D41" s="97" t="s">
        <v>129</v>
      </c>
      <c r="E41" s="97" t="s">
        <v>355</v>
      </c>
      <c r="F41" s="84" t="s">
        <v>421</v>
      </c>
      <c r="G41" s="97" t="s">
        <v>405</v>
      </c>
      <c r="H41" s="84" t="s">
        <v>401</v>
      </c>
      <c r="I41" s="84" t="s">
        <v>169</v>
      </c>
      <c r="J41" s="84"/>
      <c r="K41" s="94">
        <v>6.6999999999986706</v>
      </c>
      <c r="L41" s="97" t="s">
        <v>173</v>
      </c>
      <c r="M41" s="98">
        <v>1.77E-2</v>
      </c>
      <c r="N41" s="98">
        <v>9.0999999999969612E-3</v>
      </c>
      <c r="O41" s="94">
        <v>979335.41809000005</v>
      </c>
      <c r="P41" s="96">
        <v>107.5</v>
      </c>
      <c r="Q41" s="84"/>
      <c r="R41" s="94">
        <v>1052.7855737519999</v>
      </c>
      <c r="S41" s="95">
        <v>8.0540167726872371E-4</v>
      </c>
      <c r="T41" s="95">
        <v>6.4002991993747744E-3</v>
      </c>
      <c r="U41" s="95">
        <f>R41/'סכום נכסי הקרן'!$C$42</f>
        <v>1.5395794874320931E-3</v>
      </c>
    </row>
    <row r="42" spans="2:21" s="133" customFormat="1">
      <c r="B42" s="87" t="s">
        <v>428</v>
      </c>
      <c r="C42" s="84" t="s">
        <v>429</v>
      </c>
      <c r="D42" s="97" t="s">
        <v>129</v>
      </c>
      <c r="E42" s="97" t="s">
        <v>355</v>
      </c>
      <c r="F42" s="84" t="s">
        <v>421</v>
      </c>
      <c r="G42" s="97" t="s">
        <v>405</v>
      </c>
      <c r="H42" s="84" t="s">
        <v>401</v>
      </c>
      <c r="I42" s="84" t="s">
        <v>169</v>
      </c>
      <c r="J42" s="84"/>
      <c r="K42" s="94">
        <v>9.9199999999810942</v>
      </c>
      <c r="L42" s="97" t="s">
        <v>173</v>
      </c>
      <c r="M42" s="98">
        <v>2.4799999999999999E-2</v>
      </c>
      <c r="N42" s="98">
        <v>1.5799999999952737E-2</v>
      </c>
      <c r="O42" s="94">
        <v>95422.377223000003</v>
      </c>
      <c r="P42" s="96">
        <v>110.87</v>
      </c>
      <c r="Q42" s="84"/>
      <c r="R42" s="94">
        <v>105.794789825</v>
      </c>
      <c r="S42" s="95">
        <v>3.6229512619645156E-4</v>
      </c>
      <c r="T42" s="95">
        <v>6.4316830083623077E-4</v>
      </c>
      <c r="U42" s="95">
        <f>R42/'סכום נכסי הקרן'!$C$42</f>
        <v>1.54712880146407E-4</v>
      </c>
    </row>
    <row r="43" spans="2:21" s="133" customFormat="1">
      <c r="B43" s="87" t="s">
        <v>430</v>
      </c>
      <c r="C43" s="84" t="s">
        <v>431</v>
      </c>
      <c r="D43" s="97" t="s">
        <v>129</v>
      </c>
      <c r="E43" s="97" t="s">
        <v>355</v>
      </c>
      <c r="F43" s="84" t="s">
        <v>389</v>
      </c>
      <c r="G43" s="97" t="s">
        <v>363</v>
      </c>
      <c r="H43" s="84" t="s">
        <v>401</v>
      </c>
      <c r="I43" s="84" t="s">
        <v>169</v>
      </c>
      <c r="J43" s="84"/>
      <c r="K43" s="94">
        <v>2.819999999997663</v>
      </c>
      <c r="L43" s="97" t="s">
        <v>173</v>
      </c>
      <c r="M43" s="98">
        <v>4.2000000000000003E-2</v>
      </c>
      <c r="N43" s="98">
        <v>-2.9999999999931258E-3</v>
      </c>
      <c r="O43" s="94">
        <v>247507.15352899997</v>
      </c>
      <c r="P43" s="96">
        <v>117.54</v>
      </c>
      <c r="Q43" s="84"/>
      <c r="R43" s="94">
        <v>290.919906524</v>
      </c>
      <c r="S43" s="95">
        <v>2.4806927851411294E-4</v>
      </c>
      <c r="T43" s="95">
        <v>1.7686169826319814E-3</v>
      </c>
      <c r="U43" s="95">
        <f>R43/'סכום נכסי הקרן'!$C$42</f>
        <v>4.2543736515477824E-4</v>
      </c>
    </row>
    <row r="44" spans="2:21" s="133" customFormat="1">
      <c r="B44" s="87" t="s">
        <v>432</v>
      </c>
      <c r="C44" s="84" t="s">
        <v>433</v>
      </c>
      <c r="D44" s="97" t="s">
        <v>129</v>
      </c>
      <c r="E44" s="97" t="s">
        <v>355</v>
      </c>
      <c r="F44" s="84" t="s">
        <v>389</v>
      </c>
      <c r="G44" s="97" t="s">
        <v>363</v>
      </c>
      <c r="H44" s="84" t="s">
        <v>401</v>
      </c>
      <c r="I44" s="84" t="s">
        <v>169</v>
      </c>
      <c r="J44" s="84"/>
      <c r="K44" s="94">
        <v>1.2400000000002376</v>
      </c>
      <c r="L44" s="97" t="s">
        <v>173</v>
      </c>
      <c r="M44" s="98">
        <v>4.0999999999999995E-2</v>
      </c>
      <c r="N44" s="98">
        <v>1.5000000000006605E-3</v>
      </c>
      <c r="O44" s="94">
        <v>1159905.573318</v>
      </c>
      <c r="P44" s="96">
        <v>130.49</v>
      </c>
      <c r="Q44" s="84"/>
      <c r="R44" s="94">
        <v>1513.5607845860002</v>
      </c>
      <c r="S44" s="95">
        <v>7.44377231110981E-4</v>
      </c>
      <c r="T44" s="95">
        <v>9.2015336449441255E-3</v>
      </c>
      <c r="U44" s="95">
        <f>R44/'סכום נכסי הקרן'!$C$42</f>
        <v>2.2134109689834684E-3</v>
      </c>
    </row>
    <row r="45" spans="2:21" s="133" customFormat="1">
      <c r="B45" s="87" t="s">
        <v>434</v>
      </c>
      <c r="C45" s="84" t="s">
        <v>435</v>
      </c>
      <c r="D45" s="97" t="s">
        <v>129</v>
      </c>
      <c r="E45" s="97" t="s">
        <v>355</v>
      </c>
      <c r="F45" s="84" t="s">
        <v>389</v>
      </c>
      <c r="G45" s="97" t="s">
        <v>363</v>
      </c>
      <c r="H45" s="84" t="s">
        <v>401</v>
      </c>
      <c r="I45" s="84" t="s">
        <v>169</v>
      </c>
      <c r="J45" s="84"/>
      <c r="K45" s="94">
        <v>1.8999999999996935</v>
      </c>
      <c r="L45" s="97" t="s">
        <v>173</v>
      </c>
      <c r="M45" s="98">
        <v>0.04</v>
      </c>
      <c r="N45" s="98">
        <v>-1.599999999997545E-3</v>
      </c>
      <c r="O45" s="94">
        <v>1397870.2150069999</v>
      </c>
      <c r="P45" s="96">
        <v>116.54</v>
      </c>
      <c r="Q45" s="84"/>
      <c r="R45" s="94">
        <v>1629.0778625149997</v>
      </c>
      <c r="S45" s="95">
        <v>4.8125006326271702E-4</v>
      </c>
      <c r="T45" s="95">
        <v>9.9038075740483754E-3</v>
      </c>
      <c r="U45" s="95">
        <f>R45/'סכום נכסי הקרן'!$C$42</f>
        <v>2.3823415927131937E-3</v>
      </c>
    </row>
    <row r="46" spans="2:21" s="133" customFormat="1">
      <c r="B46" s="87" t="s">
        <v>436</v>
      </c>
      <c r="C46" s="84" t="s">
        <v>437</v>
      </c>
      <c r="D46" s="97" t="s">
        <v>129</v>
      </c>
      <c r="E46" s="97" t="s">
        <v>355</v>
      </c>
      <c r="F46" s="84" t="s">
        <v>438</v>
      </c>
      <c r="G46" s="97" t="s">
        <v>405</v>
      </c>
      <c r="H46" s="84" t="s">
        <v>439</v>
      </c>
      <c r="I46" s="84" t="s">
        <v>359</v>
      </c>
      <c r="J46" s="84"/>
      <c r="K46" s="94">
        <v>4.9999999999991642</v>
      </c>
      <c r="L46" s="97" t="s">
        <v>173</v>
      </c>
      <c r="M46" s="98">
        <v>2.3399999999999997E-2</v>
      </c>
      <c r="N46" s="98">
        <v>7.6999999999992881E-3</v>
      </c>
      <c r="O46" s="94">
        <v>2168878.869862</v>
      </c>
      <c r="P46" s="96">
        <v>110.18</v>
      </c>
      <c r="Q46" s="84"/>
      <c r="R46" s="94">
        <v>2389.6706086209997</v>
      </c>
      <c r="S46" s="95">
        <v>6.558043938192802E-4</v>
      </c>
      <c r="T46" s="95">
        <v>1.4527751200672605E-2</v>
      </c>
      <c r="U46" s="95">
        <f>R46/'סכום נכסי הקרן'!$C$42</f>
        <v>3.4946222122330516E-3</v>
      </c>
    </row>
    <row r="47" spans="2:21" s="133" customFormat="1">
      <c r="B47" s="87" t="s">
        <v>440</v>
      </c>
      <c r="C47" s="84" t="s">
        <v>441</v>
      </c>
      <c r="D47" s="97" t="s">
        <v>129</v>
      </c>
      <c r="E47" s="97" t="s">
        <v>355</v>
      </c>
      <c r="F47" s="84" t="s">
        <v>438</v>
      </c>
      <c r="G47" s="97" t="s">
        <v>405</v>
      </c>
      <c r="H47" s="84" t="s">
        <v>439</v>
      </c>
      <c r="I47" s="84" t="s">
        <v>359</v>
      </c>
      <c r="J47" s="84"/>
      <c r="K47" s="94">
        <v>1.8300000000013354</v>
      </c>
      <c r="L47" s="97" t="s">
        <v>173</v>
      </c>
      <c r="M47" s="98">
        <v>0.03</v>
      </c>
      <c r="N47" s="98">
        <v>-1.5000000000060692E-3</v>
      </c>
      <c r="O47" s="94">
        <v>599418.81544200005</v>
      </c>
      <c r="P47" s="96">
        <v>109.95</v>
      </c>
      <c r="Q47" s="84"/>
      <c r="R47" s="94">
        <v>659.060960464</v>
      </c>
      <c r="S47" s="95">
        <v>1.2456938468629049E-3</v>
      </c>
      <c r="T47" s="95">
        <v>4.0066918114804728E-3</v>
      </c>
      <c r="U47" s="95">
        <f>R47/'סכום נכסי הקרן'!$C$42</f>
        <v>9.6380189945183552E-4</v>
      </c>
    </row>
    <row r="48" spans="2:21" s="133" customFormat="1">
      <c r="B48" s="87" t="s">
        <v>442</v>
      </c>
      <c r="C48" s="84" t="s">
        <v>443</v>
      </c>
      <c r="D48" s="97" t="s">
        <v>129</v>
      </c>
      <c r="E48" s="97" t="s">
        <v>355</v>
      </c>
      <c r="F48" s="84" t="s">
        <v>444</v>
      </c>
      <c r="G48" s="97" t="s">
        <v>405</v>
      </c>
      <c r="H48" s="84" t="s">
        <v>439</v>
      </c>
      <c r="I48" s="84" t="s">
        <v>169</v>
      </c>
      <c r="J48" s="84"/>
      <c r="K48" s="94">
        <v>1.0000000012457107E-2</v>
      </c>
      <c r="L48" s="97" t="s">
        <v>173</v>
      </c>
      <c r="M48" s="98">
        <v>4.9500000000000002E-2</v>
      </c>
      <c r="N48" s="98">
        <v>-9.1000000001245709E-3</v>
      </c>
      <c r="O48" s="94">
        <v>19003.107289</v>
      </c>
      <c r="P48" s="96">
        <v>126.73</v>
      </c>
      <c r="Q48" s="84"/>
      <c r="R48" s="94">
        <v>24.08263767</v>
      </c>
      <c r="S48" s="95">
        <v>1.4732875998076355E-4</v>
      </c>
      <c r="T48" s="95">
        <v>1.4640786352040474E-4</v>
      </c>
      <c r="U48" s="95">
        <f>R48/'סכום נכסי הקרן'!$C$42</f>
        <v>3.5218125973984439E-5</v>
      </c>
    </row>
    <row r="49" spans="2:21" s="133" customFormat="1">
      <c r="B49" s="87" t="s">
        <v>445</v>
      </c>
      <c r="C49" s="84" t="s">
        <v>446</v>
      </c>
      <c r="D49" s="97" t="s">
        <v>129</v>
      </c>
      <c r="E49" s="97" t="s">
        <v>355</v>
      </c>
      <c r="F49" s="84" t="s">
        <v>444</v>
      </c>
      <c r="G49" s="97" t="s">
        <v>405</v>
      </c>
      <c r="H49" s="84" t="s">
        <v>439</v>
      </c>
      <c r="I49" s="84" t="s">
        <v>169</v>
      </c>
      <c r="J49" s="84"/>
      <c r="K49" s="94">
        <v>1.9800000000000759</v>
      </c>
      <c r="L49" s="97" t="s">
        <v>173</v>
      </c>
      <c r="M49" s="98">
        <v>4.8000000000000001E-2</v>
      </c>
      <c r="N49" s="98">
        <v>-2.9999999999981001E-3</v>
      </c>
      <c r="O49" s="94">
        <v>1591078.3444200002</v>
      </c>
      <c r="P49" s="96">
        <v>114.14</v>
      </c>
      <c r="Q49" s="94">
        <v>270.85495632599998</v>
      </c>
      <c r="R49" s="94">
        <v>2105.6858103079999</v>
      </c>
      <c r="S49" s="95">
        <v>1.444816322760196E-3</v>
      </c>
      <c r="T49" s="95">
        <v>1.2801295479210127E-2</v>
      </c>
      <c r="U49" s="95">
        <f>R49/'סכום נכסי הקרן'!$C$42</f>
        <v>3.0793266562091923E-3</v>
      </c>
    </row>
    <row r="50" spans="2:21" s="133" customFormat="1">
      <c r="B50" s="87" t="s">
        <v>447</v>
      </c>
      <c r="C50" s="84" t="s">
        <v>448</v>
      </c>
      <c r="D50" s="97" t="s">
        <v>129</v>
      </c>
      <c r="E50" s="97" t="s">
        <v>355</v>
      </c>
      <c r="F50" s="84" t="s">
        <v>444</v>
      </c>
      <c r="G50" s="97" t="s">
        <v>405</v>
      </c>
      <c r="H50" s="84" t="s">
        <v>439</v>
      </c>
      <c r="I50" s="84" t="s">
        <v>169</v>
      </c>
      <c r="J50" s="84"/>
      <c r="K50" s="94">
        <v>0.99000000000033084</v>
      </c>
      <c r="L50" s="97" t="s">
        <v>173</v>
      </c>
      <c r="M50" s="98">
        <v>4.9000000000000002E-2</v>
      </c>
      <c r="N50" s="98">
        <v>-1.399999999995038E-3</v>
      </c>
      <c r="O50" s="94">
        <v>204639.70079999999</v>
      </c>
      <c r="P50" s="96">
        <v>118.18</v>
      </c>
      <c r="Q50" s="84"/>
      <c r="R50" s="94">
        <v>241.843199008</v>
      </c>
      <c r="S50" s="95">
        <v>1.0329926586138216E-3</v>
      </c>
      <c r="T50" s="95">
        <v>1.4702602995106783E-3</v>
      </c>
      <c r="U50" s="95">
        <f>R50/'סכום נכסי הקרן'!$C$42</f>
        <v>3.5366824703031506E-4</v>
      </c>
    </row>
    <row r="51" spans="2:21" s="133" customFormat="1">
      <c r="B51" s="87" t="s">
        <v>449</v>
      </c>
      <c r="C51" s="84" t="s">
        <v>450</v>
      </c>
      <c r="D51" s="97" t="s">
        <v>129</v>
      </c>
      <c r="E51" s="97" t="s">
        <v>355</v>
      </c>
      <c r="F51" s="84" t="s">
        <v>444</v>
      </c>
      <c r="G51" s="97" t="s">
        <v>405</v>
      </c>
      <c r="H51" s="84" t="s">
        <v>439</v>
      </c>
      <c r="I51" s="84" t="s">
        <v>169</v>
      </c>
      <c r="J51" s="84"/>
      <c r="K51" s="94">
        <v>5.8699999999989396</v>
      </c>
      <c r="L51" s="97" t="s">
        <v>173</v>
      </c>
      <c r="M51" s="98">
        <v>3.2000000000000001E-2</v>
      </c>
      <c r="N51" s="98">
        <v>7.800000000000573E-3</v>
      </c>
      <c r="O51" s="94">
        <v>1459343.4136979999</v>
      </c>
      <c r="P51" s="96">
        <v>116.25</v>
      </c>
      <c r="Q51" s="94">
        <v>47.301032264</v>
      </c>
      <c r="R51" s="94">
        <v>1743.787746855</v>
      </c>
      <c r="S51" s="95">
        <v>8.846564374363488E-4</v>
      </c>
      <c r="T51" s="95">
        <v>1.0601174254601527E-2</v>
      </c>
      <c r="U51" s="95">
        <f>R51/'סכום נכסי הקרן'!$C$42</f>
        <v>2.5500917873764561E-3</v>
      </c>
    </row>
    <row r="52" spans="2:21" s="133" customFormat="1">
      <c r="B52" s="87" t="s">
        <v>451</v>
      </c>
      <c r="C52" s="84" t="s">
        <v>452</v>
      </c>
      <c r="D52" s="97" t="s">
        <v>129</v>
      </c>
      <c r="E52" s="97" t="s">
        <v>355</v>
      </c>
      <c r="F52" s="84" t="s">
        <v>453</v>
      </c>
      <c r="G52" s="97" t="s">
        <v>454</v>
      </c>
      <c r="H52" s="84" t="s">
        <v>439</v>
      </c>
      <c r="I52" s="84" t="s">
        <v>169</v>
      </c>
      <c r="J52" s="84"/>
      <c r="K52" s="94">
        <v>1.8900000000004358</v>
      </c>
      <c r="L52" s="97" t="s">
        <v>173</v>
      </c>
      <c r="M52" s="98">
        <v>3.7000000000000005E-2</v>
      </c>
      <c r="N52" s="98">
        <v>4.0000000000177204E-4</v>
      </c>
      <c r="O52" s="94">
        <v>1199529.6803230001</v>
      </c>
      <c r="P52" s="96">
        <v>112.91</v>
      </c>
      <c r="Q52" s="84"/>
      <c r="R52" s="94">
        <v>1354.3890275689998</v>
      </c>
      <c r="S52" s="95">
        <v>4.9980709749367731E-4</v>
      </c>
      <c r="T52" s="95">
        <v>8.2338656844416908E-3</v>
      </c>
      <c r="U52" s="95">
        <f>R52/'סכום נכסי הקרן'!$C$42</f>
        <v>1.9806403287014746E-3</v>
      </c>
    </row>
    <row r="53" spans="2:21" s="133" customFormat="1">
      <c r="B53" s="87" t="s">
        <v>455</v>
      </c>
      <c r="C53" s="84" t="s">
        <v>456</v>
      </c>
      <c r="D53" s="97" t="s">
        <v>129</v>
      </c>
      <c r="E53" s="97" t="s">
        <v>355</v>
      </c>
      <c r="F53" s="84" t="s">
        <v>453</v>
      </c>
      <c r="G53" s="97" t="s">
        <v>454</v>
      </c>
      <c r="H53" s="84" t="s">
        <v>439</v>
      </c>
      <c r="I53" s="84" t="s">
        <v>169</v>
      </c>
      <c r="J53" s="84"/>
      <c r="K53" s="94">
        <v>4.9699999999978042</v>
      </c>
      <c r="L53" s="97" t="s">
        <v>173</v>
      </c>
      <c r="M53" s="98">
        <v>2.2000000000000002E-2</v>
      </c>
      <c r="N53" s="98">
        <v>8.0999999999948214E-3</v>
      </c>
      <c r="O53" s="94">
        <v>1026994.473807</v>
      </c>
      <c r="P53" s="96">
        <v>109.06</v>
      </c>
      <c r="Q53" s="84"/>
      <c r="R53" s="94">
        <v>1120.0401729180001</v>
      </c>
      <c r="S53" s="95">
        <v>1.1648104053726706E-3</v>
      </c>
      <c r="T53" s="95">
        <v>6.8091664634486468E-3</v>
      </c>
      <c r="U53" s="95">
        <f>R53/'סכום נכסי הקרן'!$C$42</f>
        <v>1.6379317102331937E-3</v>
      </c>
    </row>
    <row r="54" spans="2:21" s="133" customFormat="1">
      <c r="B54" s="87" t="s">
        <v>457</v>
      </c>
      <c r="C54" s="84" t="s">
        <v>458</v>
      </c>
      <c r="D54" s="97" t="s">
        <v>129</v>
      </c>
      <c r="E54" s="97" t="s">
        <v>355</v>
      </c>
      <c r="F54" s="84" t="s">
        <v>459</v>
      </c>
      <c r="G54" s="97" t="s">
        <v>405</v>
      </c>
      <c r="H54" s="84" t="s">
        <v>439</v>
      </c>
      <c r="I54" s="84" t="s">
        <v>359</v>
      </c>
      <c r="J54" s="84"/>
      <c r="K54" s="94">
        <v>6.380000000003708</v>
      </c>
      <c r="L54" s="97" t="s">
        <v>173</v>
      </c>
      <c r="M54" s="98">
        <v>1.8200000000000001E-2</v>
      </c>
      <c r="N54" s="98">
        <v>1.0100000000005129E-2</v>
      </c>
      <c r="O54" s="94">
        <v>473221.96763299999</v>
      </c>
      <c r="P54" s="96">
        <v>107.12</v>
      </c>
      <c r="Q54" s="84"/>
      <c r="R54" s="94">
        <v>506.91536777400006</v>
      </c>
      <c r="S54" s="95">
        <v>1.000469276179704E-3</v>
      </c>
      <c r="T54" s="95">
        <v>3.0817386782305716E-3</v>
      </c>
      <c r="U54" s="95">
        <f>R54/'סכום נכסי הקרן'!$C$42</f>
        <v>7.4130622754220031E-4</v>
      </c>
    </row>
    <row r="55" spans="2:21" s="133" customFormat="1">
      <c r="B55" s="87" t="s">
        <v>460</v>
      </c>
      <c r="C55" s="84" t="s">
        <v>461</v>
      </c>
      <c r="D55" s="97" t="s">
        <v>129</v>
      </c>
      <c r="E55" s="97" t="s">
        <v>355</v>
      </c>
      <c r="F55" s="84" t="s">
        <v>400</v>
      </c>
      <c r="G55" s="97" t="s">
        <v>363</v>
      </c>
      <c r="H55" s="84" t="s">
        <v>439</v>
      </c>
      <c r="I55" s="84" t="s">
        <v>359</v>
      </c>
      <c r="J55" s="84"/>
      <c r="K55" s="94">
        <v>1.0699999999982204</v>
      </c>
      <c r="L55" s="97" t="s">
        <v>173</v>
      </c>
      <c r="M55" s="98">
        <v>3.1E-2</v>
      </c>
      <c r="N55" s="98">
        <v>-1.7000000000026256E-3</v>
      </c>
      <c r="O55" s="94">
        <v>304168.37988399999</v>
      </c>
      <c r="P55" s="96">
        <v>112.69</v>
      </c>
      <c r="Q55" s="84"/>
      <c r="R55" s="94">
        <v>342.76734082299998</v>
      </c>
      <c r="S55" s="95">
        <v>8.8412096649524989E-4</v>
      </c>
      <c r="T55" s="95">
        <v>2.0838180078995407E-3</v>
      </c>
      <c r="U55" s="95">
        <f>R55/'סכום נכסי הקרן'!$C$42</f>
        <v>5.0125835692449178E-4</v>
      </c>
    </row>
    <row r="56" spans="2:21" s="133" customFormat="1">
      <c r="B56" s="87" t="s">
        <v>462</v>
      </c>
      <c r="C56" s="84" t="s">
        <v>463</v>
      </c>
      <c r="D56" s="97" t="s">
        <v>129</v>
      </c>
      <c r="E56" s="97" t="s">
        <v>355</v>
      </c>
      <c r="F56" s="84" t="s">
        <v>400</v>
      </c>
      <c r="G56" s="97" t="s">
        <v>363</v>
      </c>
      <c r="H56" s="84" t="s">
        <v>439</v>
      </c>
      <c r="I56" s="84" t="s">
        <v>359</v>
      </c>
      <c r="J56" s="84"/>
      <c r="K56" s="94">
        <v>2.0000000000130011E-2</v>
      </c>
      <c r="L56" s="97" t="s">
        <v>173</v>
      </c>
      <c r="M56" s="98">
        <v>2.7999999999999997E-2</v>
      </c>
      <c r="N56" s="98">
        <v>7.3000000000027617E-3</v>
      </c>
      <c r="O56" s="94">
        <v>1156635.828822</v>
      </c>
      <c r="P56" s="96">
        <v>106.4</v>
      </c>
      <c r="Q56" s="84"/>
      <c r="R56" s="94">
        <v>1230.6605180419999</v>
      </c>
      <c r="S56" s="95">
        <v>1.1760010379133186E-3</v>
      </c>
      <c r="T56" s="95">
        <v>7.4816712203370416E-3</v>
      </c>
      <c r="U56" s="95">
        <f>R56/'סכום נכסי הקרן'!$C$42</f>
        <v>1.7997014176567188E-3</v>
      </c>
    </row>
    <row r="57" spans="2:21" s="133" customFormat="1">
      <c r="B57" s="87" t="s">
        <v>464</v>
      </c>
      <c r="C57" s="84" t="s">
        <v>465</v>
      </c>
      <c r="D57" s="97" t="s">
        <v>129</v>
      </c>
      <c r="E57" s="97" t="s">
        <v>355</v>
      </c>
      <c r="F57" s="84" t="s">
        <v>400</v>
      </c>
      <c r="G57" s="97" t="s">
        <v>363</v>
      </c>
      <c r="H57" s="84" t="s">
        <v>439</v>
      </c>
      <c r="I57" s="84" t="s">
        <v>359</v>
      </c>
      <c r="J57" s="84"/>
      <c r="K57" s="94">
        <v>1.200000000008685</v>
      </c>
      <c r="L57" s="97" t="s">
        <v>173</v>
      </c>
      <c r="M57" s="98">
        <v>4.2000000000000003E-2</v>
      </c>
      <c r="N57" s="98">
        <v>2.0000000000868494E-3</v>
      </c>
      <c r="O57" s="94">
        <v>17632.859189999999</v>
      </c>
      <c r="P57" s="96">
        <v>130.6</v>
      </c>
      <c r="Q57" s="84"/>
      <c r="R57" s="94">
        <v>23.028513868999998</v>
      </c>
      <c r="S57" s="95">
        <v>3.3801439999233215E-4</v>
      </c>
      <c r="T57" s="95">
        <v>1.3999942870918504E-4</v>
      </c>
      <c r="U57" s="95">
        <f>R57/'סכום נכסי הקרן'!$C$42</f>
        <v>3.3676589480993079E-5</v>
      </c>
    </row>
    <row r="58" spans="2:21" s="133" customFormat="1">
      <c r="B58" s="87" t="s">
        <v>466</v>
      </c>
      <c r="C58" s="84" t="s">
        <v>467</v>
      </c>
      <c r="D58" s="97" t="s">
        <v>129</v>
      </c>
      <c r="E58" s="97" t="s">
        <v>355</v>
      </c>
      <c r="F58" s="84" t="s">
        <v>362</v>
      </c>
      <c r="G58" s="97" t="s">
        <v>363</v>
      </c>
      <c r="H58" s="84" t="s">
        <v>439</v>
      </c>
      <c r="I58" s="84" t="s">
        <v>169</v>
      </c>
      <c r="J58" s="84"/>
      <c r="K58" s="94">
        <v>1.5499999999999143</v>
      </c>
      <c r="L58" s="97" t="s">
        <v>173</v>
      </c>
      <c r="M58" s="98">
        <v>0.04</v>
      </c>
      <c r="N58" s="98">
        <v>-1.2999999999994858E-3</v>
      </c>
      <c r="O58" s="94">
        <v>1484148.2029530001</v>
      </c>
      <c r="P58" s="96">
        <v>117.88</v>
      </c>
      <c r="Q58" s="84"/>
      <c r="R58" s="94">
        <v>1749.513881693</v>
      </c>
      <c r="S58" s="95">
        <v>1.0993706679217304E-3</v>
      </c>
      <c r="T58" s="95">
        <v>1.0635985689268657E-2</v>
      </c>
      <c r="U58" s="95">
        <f>R58/'סכום נכסי הקרן'!$C$42</f>
        <v>2.5584656100794368E-3</v>
      </c>
    </row>
    <row r="59" spans="2:21" s="133" customFormat="1">
      <c r="B59" s="87" t="s">
        <v>468</v>
      </c>
      <c r="C59" s="84" t="s">
        <v>469</v>
      </c>
      <c r="D59" s="97" t="s">
        <v>129</v>
      </c>
      <c r="E59" s="97" t="s">
        <v>355</v>
      </c>
      <c r="F59" s="84" t="s">
        <v>470</v>
      </c>
      <c r="G59" s="97" t="s">
        <v>405</v>
      </c>
      <c r="H59" s="84" t="s">
        <v>439</v>
      </c>
      <c r="I59" s="84" t="s">
        <v>169</v>
      </c>
      <c r="J59" s="84"/>
      <c r="K59" s="94">
        <v>3.9399999999994599</v>
      </c>
      <c r="L59" s="97" t="s">
        <v>173</v>
      </c>
      <c r="M59" s="98">
        <v>4.7500000000000001E-2</v>
      </c>
      <c r="N59" s="98">
        <v>3.8999999999990986E-3</v>
      </c>
      <c r="O59" s="94">
        <v>1884029.9366629999</v>
      </c>
      <c r="P59" s="96">
        <v>147.21</v>
      </c>
      <c r="Q59" s="84"/>
      <c r="R59" s="94">
        <v>2773.4804019749999</v>
      </c>
      <c r="S59" s="95">
        <v>9.9826733251894245E-4</v>
      </c>
      <c r="T59" s="95">
        <v>1.6861082483282365E-2</v>
      </c>
      <c r="U59" s="95">
        <f>R59/'סכום נכסי הקרן'!$C$42</f>
        <v>4.0559005006668997E-3</v>
      </c>
    </row>
    <row r="60" spans="2:21" s="133" customFormat="1">
      <c r="B60" s="87" t="s">
        <v>471</v>
      </c>
      <c r="C60" s="84" t="s">
        <v>472</v>
      </c>
      <c r="D60" s="97" t="s">
        <v>129</v>
      </c>
      <c r="E60" s="97" t="s">
        <v>355</v>
      </c>
      <c r="F60" s="84" t="s">
        <v>473</v>
      </c>
      <c r="G60" s="97" t="s">
        <v>363</v>
      </c>
      <c r="H60" s="84" t="s">
        <v>439</v>
      </c>
      <c r="I60" s="84" t="s">
        <v>169</v>
      </c>
      <c r="J60" s="84"/>
      <c r="K60" s="94">
        <v>1.910000000000099</v>
      </c>
      <c r="L60" s="97" t="s">
        <v>173</v>
      </c>
      <c r="M60" s="98">
        <v>3.85E-2</v>
      </c>
      <c r="N60" s="98">
        <v>-5.7999999999880994E-3</v>
      </c>
      <c r="O60" s="94">
        <v>169093.84048499996</v>
      </c>
      <c r="P60" s="96">
        <v>119.27</v>
      </c>
      <c r="Q60" s="84"/>
      <c r="R60" s="94">
        <v>201.67822427800002</v>
      </c>
      <c r="S60" s="95">
        <v>5.2932844832403211E-4</v>
      </c>
      <c r="T60" s="95">
        <v>1.2260815588283108E-3</v>
      </c>
      <c r="U60" s="95">
        <f>R60/'סכום נכסי הקרן'!$C$42</f>
        <v>2.9493152727535474E-4</v>
      </c>
    </row>
    <row r="61" spans="2:21" s="133" customFormat="1">
      <c r="B61" s="87" t="s">
        <v>474</v>
      </c>
      <c r="C61" s="84" t="s">
        <v>475</v>
      </c>
      <c r="D61" s="97" t="s">
        <v>129</v>
      </c>
      <c r="E61" s="97" t="s">
        <v>355</v>
      </c>
      <c r="F61" s="84" t="s">
        <v>473</v>
      </c>
      <c r="G61" s="97" t="s">
        <v>363</v>
      </c>
      <c r="H61" s="84" t="s">
        <v>439</v>
      </c>
      <c r="I61" s="84" t="s">
        <v>169</v>
      </c>
      <c r="J61" s="84"/>
      <c r="K61" s="94">
        <v>1.780000000001293</v>
      </c>
      <c r="L61" s="97" t="s">
        <v>173</v>
      </c>
      <c r="M61" s="98">
        <v>4.7500000000000001E-2</v>
      </c>
      <c r="N61" s="98">
        <v>-4.5999999999910453E-3</v>
      </c>
      <c r="O61" s="94">
        <v>148678.48545099999</v>
      </c>
      <c r="P61" s="96">
        <v>135.21</v>
      </c>
      <c r="Q61" s="84"/>
      <c r="R61" s="94">
        <v>201.02818018300002</v>
      </c>
      <c r="S61" s="95">
        <v>5.122626108259819E-4</v>
      </c>
      <c r="T61" s="95">
        <v>1.222129684102331E-3</v>
      </c>
      <c r="U61" s="95">
        <f>R61/'סכום נכסי הקרן'!$C$42</f>
        <v>2.9398091151888912E-4</v>
      </c>
    </row>
    <row r="62" spans="2:21" s="133" customFormat="1">
      <c r="B62" s="87" t="s">
        <v>476</v>
      </c>
      <c r="C62" s="84" t="s">
        <v>477</v>
      </c>
      <c r="D62" s="97" t="s">
        <v>129</v>
      </c>
      <c r="E62" s="97" t="s">
        <v>355</v>
      </c>
      <c r="F62" s="84" t="s">
        <v>478</v>
      </c>
      <c r="G62" s="97" t="s">
        <v>363</v>
      </c>
      <c r="H62" s="84" t="s">
        <v>439</v>
      </c>
      <c r="I62" s="84" t="s">
        <v>359</v>
      </c>
      <c r="J62" s="84"/>
      <c r="K62" s="94">
        <v>2.0299999999977292</v>
      </c>
      <c r="L62" s="97" t="s">
        <v>173</v>
      </c>
      <c r="M62" s="98">
        <v>3.5499999999999997E-2</v>
      </c>
      <c r="N62" s="98">
        <v>-3.4000000000085941E-3</v>
      </c>
      <c r="O62" s="94">
        <v>267020.161601</v>
      </c>
      <c r="P62" s="96">
        <v>122.02</v>
      </c>
      <c r="Q62" s="84"/>
      <c r="R62" s="94">
        <v>325.81799265799998</v>
      </c>
      <c r="S62" s="95">
        <v>7.492844602939036E-4</v>
      </c>
      <c r="T62" s="95">
        <v>1.9807762278875284E-3</v>
      </c>
      <c r="U62" s="95">
        <f>R62/'סכום נכסי הקרן'!$C$42</f>
        <v>4.7647185774481567E-4</v>
      </c>
    </row>
    <row r="63" spans="2:21" s="133" customFormat="1">
      <c r="B63" s="87" t="s">
        <v>479</v>
      </c>
      <c r="C63" s="84" t="s">
        <v>480</v>
      </c>
      <c r="D63" s="97" t="s">
        <v>129</v>
      </c>
      <c r="E63" s="97" t="s">
        <v>355</v>
      </c>
      <c r="F63" s="84" t="s">
        <v>478</v>
      </c>
      <c r="G63" s="97" t="s">
        <v>363</v>
      </c>
      <c r="H63" s="84" t="s">
        <v>439</v>
      </c>
      <c r="I63" s="84" t="s">
        <v>359</v>
      </c>
      <c r="J63" s="84"/>
      <c r="K63" s="94">
        <v>0.93000000000454974</v>
      </c>
      <c r="L63" s="97" t="s">
        <v>173</v>
      </c>
      <c r="M63" s="98">
        <v>4.6500000000000007E-2</v>
      </c>
      <c r="N63" s="98">
        <v>-3.9999999999778066E-4</v>
      </c>
      <c r="O63" s="94">
        <v>137886.22522600001</v>
      </c>
      <c r="P63" s="96">
        <v>130.71</v>
      </c>
      <c r="Q63" s="84"/>
      <c r="R63" s="94">
        <v>180.23107342599999</v>
      </c>
      <c r="S63" s="95">
        <v>6.3035646043251524E-4</v>
      </c>
      <c r="T63" s="95">
        <v>1.0956958603068935E-3</v>
      </c>
      <c r="U63" s="95">
        <f>R63/'סכום נכסי הקרן'!$C$42</f>
        <v>2.6356750183765507E-4</v>
      </c>
    </row>
    <row r="64" spans="2:21" s="133" customFormat="1">
      <c r="B64" s="87" t="s">
        <v>481</v>
      </c>
      <c r="C64" s="84" t="s">
        <v>482</v>
      </c>
      <c r="D64" s="97" t="s">
        <v>129</v>
      </c>
      <c r="E64" s="97" t="s">
        <v>355</v>
      </c>
      <c r="F64" s="84" t="s">
        <v>478</v>
      </c>
      <c r="G64" s="97" t="s">
        <v>363</v>
      </c>
      <c r="H64" s="84" t="s">
        <v>439</v>
      </c>
      <c r="I64" s="84" t="s">
        <v>359</v>
      </c>
      <c r="J64" s="84"/>
      <c r="K64" s="94">
        <v>5.4399999999977213</v>
      </c>
      <c r="L64" s="97" t="s">
        <v>173</v>
      </c>
      <c r="M64" s="98">
        <v>1.4999999999999999E-2</v>
      </c>
      <c r="N64" s="98">
        <v>1.699999999999288E-3</v>
      </c>
      <c r="O64" s="94">
        <v>640998.80571700004</v>
      </c>
      <c r="P64" s="96">
        <v>109.59</v>
      </c>
      <c r="Q64" s="84"/>
      <c r="R64" s="94">
        <v>702.470574865</v>
      </c>
      <c r="S64" s="95">
        <v>1.2539685355526409E-3</v>
      </c>
      <c r="T64" s="95">
        <v>4.2705959978816214E-3</v>
      </c>
      <c r="U64" s="95">
        <f>R64/'סכום נכסי הקרן'!$C$42</f>
        <v>1.0272835366962872E-3</v>
      </c>
    </row>
    <row r="65" spans="2:21" s="133" customFormat="1">
      <c r="B65" s="87" t="s">
        <v>483</v>
      </c>
      <c r="C65" s="84" t="s">
        <v>484</v>
      </c>
      <c r="D65" s="97" t="s">
        <v>129</v>
      </c>
      <c r="E65" s="97" t="s">
        <v>355</v>
      </c>
      <c r="F65" s="84" t="s">
        <v>485</v>
      </c>
      <c r="G65" s="97" t="s">
        <v>486</v>
      </c>
      <c r="H65" s="84" t="s">
        <v>439</v>
      </c>
      <c r="I65" s="84" t="s">
        <v>359</v>
      </c>
      <c r="J65" s="84"/>
      <c r="K65" s="94">
        <v>1.4699999997757141</v>
      </c>
      <c r="L65" s="97" t="s">
        <v>173</v>
      </c>
      <c r="M65" s="98">
        <v>4.6500000000000007E-2</v>
      </c>
      <c r="N65" s="98">
        <v>-2.9999999926561211E-4</v>
      </c>
      <c r="O65" s="94">
        <v>3764.9150040000004</v>
      </c>
      <c r="P65" s="96">
        <v>133.82</v>
      </c>
      <c r="Q65" s="84"/>
      <c r="R65" s="94">
        <v>5.0382094789999998</v>
      </c>
      <c r="S65" s="95">
        <v>4.9539532531523057E-5</v>
      </c>
      <c r="T65" s="95">
        <v>3.0629264779726323E-5</v>
      </c>
      <c r="U65" s="95">
        <f>R65/'סכום נכסי הקרן'!$C$42</f>
        <v>7.3678098946685882E-6</v>
      </c>
    </row>
    <row r="66" spans="2:21" s="133" customFormat="1">
      <c r="B66" s="87" t="s">
        <v>487</v>
      </c>
      <c r="C66" s="84" t="s">
        <v>488</v>
      </c>
      <c r="D66" s="97" t="s">
        <v>129</v>
      </c>
      <c r="E66" s="97" t="s">
        <v>355</v>
      </c>
      <c r="F66" s="84" t="s">
        <v>489</v>
      </c>
      <c r="G66" s="97" t="s">
        <v>490</v>
      </c>
      <c r="H66" s="84" t="s">
        <v>439</v>
      </c>
      <c r="I66" s="84" t="s">
        <v>169</v>
      </c>
      <c r="J66" s="84"/>
      <c r="K66" s="94">
        <v>7.5</v>
      </c>
      <c r="L66" s="97" t="s">
        <v>173</v>
      </c>
      <c r="M66" s="98">
        <v>3.85E-2</v>
      </c>
      <c r="N66" s="98">
        <v>1.0100000000001665E-2</v>
      </c>
      <c r="O66" s="94">
        <v>1230669.02471</v>
      </c>
      <c r="P66" s="96">
        <v>126.81</v>
      </c>
      <c r="Q66" s="84"/>
      <c r="R66" s="94">
        <v>1560.6114046740001</v>
      </c>
      <c r="S66" s="95">
        <v>4.5686728299991795E-4</v>
      </c>
      <c r="T66" s="95">
        <v>9.4875729425820052E-3</v>
      </c>
      <c r="U66" s="95">
        <f>R66/'סכום נכסי הקרן'!$C$42</f>
        <v>2.2822171640572517E-3</v>
      </c>
    </row>
    <row r="67" spans="2:21" s="133" customFormat="1">
      <c r="B67" s="87" t="s">
        <v>491</v>
      </c>
      <c r="C67" s="84" t="s">
        <v>492</v>
      </c>
      <c r="D67" s="97" t="s">
        <v>129</v>
      </c>
      <c r="E67" s="97" t="s">
        <v>355</v>
      </c>
      <c r="F67" s="84" t="s">
        <v>489</v>
      </c>
      <c r="G67" s="97" t="s">
        <v>490</v>
      </c>
      <c r="H67" s="84" t="s">
        <v>439</v>
      </c>
      <c r="I67" s="84" t="s">
        <v>169</v>
      </c>
      <c r="J67" s="84"/>
      <c r="K67" s="94">
        <v>5.4800000000001869</v>
      </c>
      <c r="L67" s="97" t="s">
        <v>173</v>
      </c>
      <c r="M67" s="98">
        <v>4.4999999999999998E-2</v>
      </c>
      <c r="N67" s="98">
        <v>6.0000000000010366E-3</v>
      </c>
      <c r="O67" s="94">
        <v>3000695.586656</v>
      </c>
      <c r="P67" s="96">
        <v>128.71</v>
      </c>
      <c r="Q67" s="84"/>
      <c r="R67" s="94">
        <v>3862.1952788859999</v>
      </c>
      <c r="S67" s="95">
        <v>1.0201298346875251E-3</v>
      </c>
      <c r="T67" s="95">
        <v>2.3479810103387771E-2</v>
      </c>
      <c r="U67" s="95">
        <f>R67/'סכום נכסי הקרן'!$C$42</f>
        <v>5.6480225186203653E-3</v>
      </c>
    </row>
    <row r="68" spans="2:21" s="133" customFormat="1">
      <c r="B68" s="87" t="s">
        <v>493</v>
      </c>
      <c r="C68" s="84" t="s">
        <v>494</v>
      </c>
      <c r="D68" s="97" t="s">
        <v>129</v>
      </c>
      <c r="E68" s="97" t="s">
        <v>355</v>
      </c>
      <c r="F68" s="84" t="s">
        <v>489</v>
      </c>
      <c r="G68" s="97" t="s">
        <v>490</v>
      </c>
      <c r="H68" s="84" t="s">
        <v>439</v>
      </c>
      <c r="I68" s="84" t="s">
        <v>169</v>
      </c>
      <c r="J68" s="84"/>
      <c r="K68" s="94">
        <v>10.120000000000374</v>
      </c>
      <c r="L68" s="97" t="s">
        <v>173</v>
      </c>
      <c r="M68" s="98">
        <v>2.3900000000000001E-2</v>
      </c>
      <c r="N68" s="98">
        <v>1.5000000000000003E-2</v>
      </c>
      <c r="O68" s="94">
        <v>1155792.1440000001</v>
      </c>
      <c r="P68" s="96">
        <v>111.41</v>
      </c>
      <c r="Q68" s="84"/>
      <c r="R68" s="94">
        <v>1287.6680227959998</v>
      </c>
      <c r="S68" s="95">
        <v>9.3270045489428984E-4</v>
      </c>
      <c r="T68" s="95">
        <v>7.8282423513747184E-3</v>
      </c>
      <c r="U68" s="95">
        <f>R68/'סכום נכסי הקרן'!$C$42</f>
        <v>1.8830684271761908E-3</v>
      </c>
    </row>
    <row r="69" spans="2:21" s="133" customFormat="1">
      <c r="B69" s="87" t="s">
        <v>495</v>
      </c>
      <c r="C69" s="84" t="s">
        <v>496</v>
      </c>
      <c r="D69" s="97" t="s">
        <v>129</v>
      </c>
      <c r="E69" s="97" t="s">
        <v>355</v>
      </c>
      <c r="F69" s="84" t="s">
        <v>497</v>
      </c>
      <c r="G69" s="97" t="s">
        <v>486</v>
      </c>
      <c r="H69" s="84" t="s">
        <v>439</v>
      </c>
      <c r="I69" s="84" t="s">
        <v>169</v>
      </c>
      <c r="J69" s="84"/>
      <c r="K69" s="94">
        <v>1.4099999999023523</v>
      </c>
      <c r="L69" s="97" t="s">
        <v>173</v>
      </c>
      <c r="M69" s="98">
        <v>4.8899999999999999E-2</v>
      </c>
      <c r="N69" s="98">
        <v>-1.1000000004184897E-3</v>
      </c>
      <c r="O69" s="94">
        <v>4970.9299840000003</v>
      </c>
      <c r="P69" s="96">
        <v>129.79</v>
      </c>
      <c r="Q69" s="84"/>
      <c r="R69" s="94">
        <v>6.4517699430000004</v>
      </c>
      <c r="S69" s="95">
        <v>1.3356961104792897E-4</v>
      </c>
      <c r="T69" s="95">
        <v>3.9222856990307134E-5</v>
      </c>
      <c r="U69" s="95">
        <f>R69/'סכום נכסי הקרן'!$C$42</f>
        <v>9.4349817375191359E-6</v>
      </c>
    </row>
    <row r="70" spans="2:21" s="133" customFormat="1">
      <c r="B70" s="87" t="s">
        <v>498</v>
      </c>
      <c r="C70" s="84" t="s">
        <v>499</v>
      </c>
      <c r="D70" s="97" t="s">
        <v>129</v>
      </c>
      <c r="E70" s="97" t="s">
        <v>355</v>
      </c>
      <c r="F70" s="84" t="s">
        <v>362</v>
      </c>
      <c r="G70" s="97" t="s">
        <v>363</v>
      </c>
      <c r="H70" s="84" t="s">
        <v>439</v>
      </c>
      <c r="I70" s="84" t="s">
        <v>359</v>
      </c>
      <c r="J70" s="84"/>
      <c r="K70" s="94">
        <v>3.9499999999988176</v>
      </c>
      <c r="L70" s="97" t="s">
        <v>173</v>
      </c>
      <c r="M70" s="98">
        <v>1.6399999999999998E-2</v>
      </c>
      <c r="N70" s="98">
        <v>1.020000000000473E-2</v>
      </c>
      <c r="O70" s="94">
        <f>689153.531/50000</f>
        <v>13.783070619999998</v>
      </c>
      <c r="P70" s="96">
        <v>5215210</v>
      </c>
      <c r="Q70" s="84"/>
      <c r="R70" s="94">
        <v>718.81608338299998</v>
      </c>
      <c r="S70" s="95">
        <f>5613.82804659498%/50000</f>
        <v>1.122765609318996E-3</v>
      </c>
      <c r="T70" s="95">
        <v>4.3699667982510541E-3</v>
      </c>
      <c r="U70" s="95">
        <f>R70/'סכום נכסי הקרן'!$C$42</f>
        <v>1.0511869888838715E-3</v>
      </c>
    </row>
    <row r="71" spans="2:21" s="133" customFormat="1">
      <c r="B71" s="87" t="s">
        <v>500</v>
      </c>
      <c r="C71" s="84" t="s">
        <v>501</v>
      </c>
      <c r="D71" s="97" t="s">
        <v>129</v>
      </c>
      <c r="E71" s="97" t="s">
        <v>355</v>
      </c>
      <c r="F71" s="84" t="s">
        <v>362</v>
      </c>
      <c r="G71" s="97" t="s">
        <v>363</v>
      </c>
      <c r="H71" s="84" t="s">
        <v>439</v>
      </c>
      <c r="I71" s="84" t="s">
        <v>359</v>
      </c>
      <c r="J71" s="84"/>
      <c r="K71" s="94">
        <v>8.0600000000049832</v>
      </c>
      <c r="L71" s="97" t="s">
        <v>173</v>
      </c>
      <c r="M71" s="98">
        <v>2.7799999999999998E-2</v>
      </c>
      <c r="N71" s="98">
        <v>2.2199999999992882E-2</v>
      </c>
      <c r="O71" s="94">
        <f>263131.3482/50000</f>
        <v>5.2626269639999999</v>
      </c>
      <c r="P71" s="96">
        <v>5339899</v>
      </c>
      <c r="Q71" s="84"/>
      <c r="R71" s="94">
        <v>281.01896140999997</v>
      </c>
      <c r="S71" s="95">
        <f>6291.99780487805%/50000</f>
        <v>1.25839956097561E-3</v>
      </c>
      <c r="T71" s="95">
        <v>1.7084252278567441E-3</v>
      </c>
      <c r="U71" s="95">
        <f>R71/'סכום נכסי הקרן'!$C$42</f>
        <v>4.1095835595884086E-4</v>
      </c>
    </row>
    <row r="72" spans="2:21" s="133" customFormat="1">
      <c r="B72" s="87" t="s">
        <v>502</v>
      </c>
      <c r="C72" s="84" t="s">
        <v>503</v>
      </c>
      <c r="D72" s="97" t="s">
        <v>129</v>
      </c>
      <c r="E72" s="97" t="s">
        <v>355</v>
      </c>
      <c r="F72" s="84" t="s">
        <v>362</v>
      </c>
      <c r="G72" s="97" t="s">
        <v>363</v>
      </c>
      <c r="H72" s="84" t="s">
        <v>439</v>
      </c>
      <c r="I72" s="84" t="s">
        <v>359</v>
      </c>
      <c r="J72" s="84"/>
      <c r="K72" s="94">
        <v>5.3199999999994283</v>
      </c>
      <c r="L72" s="97" t="s">
        <v>173</v>
      </c>
      <c r="M72" s="98">
        <v>2.4199999999999999E-2</v>
      </c>
      <c r="N72" s="98">
        <v>1.7400000000002858E-2</v>
      </c>
      <c r="O72" s="94">
        <f>329595.167/50000</f>
        <v>6.59190334</v>
      </c>
      <c r="P72" s="96">
        <v>5309991</v>
      </c>
      <c r="Q72" s="84"/>
      <c r="R72" s="94">
        <v>350.029472285</v>
      </c>
      <c r="S72" s="95">
        <f>1143.51443985706%/50000</f>
        <v>2.2870288797141204E-4</v>
      </c>
      <c r="T72" s="95">
        <v>2.1279673725382912E-3</v>
      </c>
      <c r="U72" s="95">
        <f>R72/'סכום נכסי הקרן'!$C$42</f>
        <v>5.1187840046677173E-4</v>
      </c>
    </row>
    <row r="73" spans="2:21" s="133" customFormat="1">
      <c r="B73" s="87" t="s">
        <v>504</v>
      </c>
      <c r="C73" s="84" t="s">
        <v>505</v>
      </c>
      <c r="D73" s="97" t="s">
        <v>129</v>
      </c>
      <c r="E73" s="97" t="s">
        <v>355</v>
      </c>
      <c r="F73" s="84" t="s">
        <v>362</v>
      </c>
      <c r="G73" s="97" t="s">
        <v>363</v>
      </c>
      <c r="H73" s="84" t="s">
        <v>439</v>
      </c>
      <c r="I73" s="84" t="s">
        <v>169</v>
      </c>
      <c r="J73" s="84"/>
      <c r="K73" s="94">
        <v>1.0799999999996048</v>
      </c>
      <c r="L73" s="97" t="s">
        <v>173</v>
      </c>
      <c r="M73" s="98">
        <v>0.05</v>
      </c>
      <c r="N73" s="98">
        <v>-7.0000000000215571E-4</v>
      </c>
      <c r="O73" s="94">
        <v>936092.83024599997</v>
      </c>
      <c r="P73" s="96">
        <v>118.94</v>
      </c>
      <c r="Q73" s="84"/>
      <c r="R73" s="94">
        <v>1113.388900768</v>
      </c>
      <c r="S73" s="95">
        <v>9.3609376633976631E-4</v>
      </c>
      <c r="T73" s="95">
        <v>6.7687307537677528E-3</v>
      </c>
      <c r="U73" s="95">
        <f>R73/'סכום נכסי הקרן'!$C$42</f>
        <v>1.6282049791468494E-3</v>
      </c>
    </row>
    <row r="74" spans="2:21" s="133" customFormat="1">
      <c r="B74" s="87" t="s">
        <v>506</v>
      </c>
      <c r="C74" s="84" t="s">
        <v>507</v>
      </c>
      <c r="D74" s="97" t="s">
        <v>129</v>
      </c>
      <c r="E74" s="97" t="s">
        <v>355</v>
      </c>
      <c r="F74" s="84" t="s">
        <v>508</v>
      </c>
      <c r="G74" s="97" t="s">
        <v>405</v>
      </c>
      <c r="H74" s="84" t="s">
        <v>439</v>
      </c>
      <c r="I74" s="84" t="s">
        <v>359</v>
      </c>
      <c r="J74" s="84"/>
      <c r="K74" s="94">
        <v>1.0099999999988489</v>
      </c>
      <c r="L74" s="97" t="s">
        <v>173</v>
      </c>
      <c r="M74" s="98">
        <v>5.0999999999999997E-2</v>
      </c>
      <c r="N74" s="98">
        <v>7.9999999999013488E-4</v>
      </c>
      <c r="O74" s="94">
        <v>297037.80179299996</v>
      </c>
      <c r="P74" s="96">
        <v>118.46</v>
      </c>
      <c r="Q74" s="94">
        <v>12.843080121</v>
      </c>
      <c r="R74" s="94">
        <v>364.92289524199998</v>
      </c>
      <c r="S74" s="95">
        <v>6.6852582976377028E-4</v>
      </c>
      <c r="T74" s="95">
        <v>2.2185103714206936E-3</v>
      </c>
      <c r="U74" s="95">
        <f>R74/'סכום נכסי הקרן'!$C$42</f>
        <v>5.3365834222692443E-4</v>
      </c>
    </row>
    <row r="75" spans="2:21" s="133" customFormat="1">
      <c r="B75" s="87" t="s">
        <v>509</v>
      </c>
      <c r="C75" s="84" t="s">
        <v>510</v>
      </c>
      <c r="D75" s="97" t="s">
        <v>129</v>
      </c>
      <c r="E75" s="97" t="s">
        <v>355</v>
      </c>
      <c r="F75" s="84" t="s">
        <v>508</v>
      </c>
      <c r="G75" s="97" t="s">
        <v>405</v>
      </c>
      <c r="H75" s="84" t="s">
        <v>439</v>
      </c>
      <c r="I75" s="84" t="s">
        <v>359</v>
      </c>
      <c r="J75" s="84"/>
      <c r="K75" s="94">
        <v>2.4000000000007589</v>
      </c>
      <c r="L75" s="97" t="s">
        <v>173</v>
      </c>
      <c r="M75" s="98">
        <v>2.5499999999999998E-2</v>
      </c>
      <c r="N75" s="98">
        <v>-8.0000000000151857E-4</v>
      </c>
      <c r="O75" s="94">
        <v>1177345.3382309999</v>
      </c>
      <c r="P75" s="96">
        <v>109.3</v>
      </c>
      <c r="Q75" s="94">
        <v>29.330274074000002</v>
      </c>
      <c r="R75" s="94">
        <v>1317.0524515100001</v>
      </c>
      <c r="S75" s="95">
        <v>1.068323161347397E-3</v>
      </c>
      <c r="T75" s="95">
        <v>8.0068818960847051E-3</v>
      </c>
      <c r="U75" s="95">
        <f>R75/'סכום נכסי הקרן'!$C$42</f>
        <v>1.9260398211864227E-3</v>
      </c>
    </row>
    <row r="76" spans="2:21" s="133" customFormat="1">
      <c r="B76" s="87" t="s">
        <v>511</v>
      </c>
      <c r="C76" s="84" t="s">
        <v>512</v>
      </c>
      <c r="D76" s="97" t="s">
        <v>129</v>
      </c>
      <c r="E76" s="97" t="s">
        <v>355</v>
      </c>
      <c r="F76" s="84" t="s">
        <v>508</v>
      </c>
      <c r="G76" s="97" t="s">
        <v>405</v>
      </c>
      <c r="H76" s="84" t="s">
        <v>439</v>
      </c>
      <c r="I76" s="84" t="s">
        <v>359</v>
      </c>
      <c r="J76" s="84"/>
      <c r="K76" s="94">
        <v>6.5999999999989507</v>
      </c>
      <c r="L76" s="97" t="s">
        <v>173</v>
      </c>
      <c r="M76" s="98">
        <v>2.35E-2</v>
      </c>
      <c r="N76" s="98">
        <v>1.0700000000001573E-2</v>
      </c>
      <c r="O76" s="94">
        <v>849370.21996200015</v>
      </c>
      <c r="P76" s="96">
        <v>112.33</v>
      </c>
      <c r="Q76" s="84"/>
      <c r="R76" s="94">
        <v>954.0975919550001</v>
      </c>
      <c r="S76" s="95">
        <v>1.059411028366291E-3</v>
      </c>
      <c r="T76" s="95">
        <v>5.8003359906919393E-3</v>
      </c>
      <c r="U76" s="95">
        <f>R76/'סכום נכסי הקרן'!$C$42</f>
        <v>1.3952595079235934E-3</v>
      </c>
    </row>
    <row r="77" spans="2:21" s="133" customFormat="1">
      <c r="B77" s="87" t="s">
        <v>513</v>
      </c>
      <c r="C77" s="84" t="s">
        <v>514</v>
      </c>
      <c r="D77" s="97" t="s">
        <v>129</v>
      </c>
      <c r="E77" s="97" t="s">
        <v>355</v>
      </c>
      <c r="F77" s="84" t="s">
        <v>508</v>
      </c>
      <c r="G77" s="97" t="s">
        <v>405</v>
      </c>
      <c r="H77" s="84" t="s">
        <v>439</v>
      </c>
      <c r="I77" s="84" t="s">
        <v>359</v>
      </c>
      <c r="J77" s="84"/>
      <c r="K77" s="94">
        <v>5.4400000000013682</v>
      </c>
      <c r="L77" s="97" t="s">
        <v>173</v>
      </c>
      <c r="M77" s="98">
        <v>1.7600000000000001E-2</v>
      </c>
      <c r="N77" s="98">
        <v>6.7000000000037021E-3</v>
      </c>
      <c r="O77" s="94">
        <v>1285621.0017199998</v>
      </c>
      <c r="P77" s="96">
        <v>109.31</v>
      </c>
      <c r="Q77" s="94">
        <v>26.206991688000002</v>
      </c>
      <c r="R77" s="94">
        <v>1432.3823445409998</v>
      </c>
      <c r="S77" s="95">
        <v>1.0059305886352774E-3</v>
      </c>
      <c r="T77" s="95">
        <v>8.7080178542833196E-3</v>
      </c>
      <c r="U77" s="95">
        <f>R77/'סכום נכסי הקרן'!$C$42</f>
        <v>2.094696708234622E-3</v>
      </c>
    </row>
    <row r="78" spans="2:21" s="133" customFormat="1">
      <c r="B78" s="87" t="s">
        <v>515</v>
      </c>
      <c r="C78" s="84" t="s">
        <v>516</v>
      </c>
      <c r="D78" s="97" t="s">
        <v>129</v>
      </c>
      <c r="E78" s="97" t="s">
        <v>355</v>
      </c>
      <c r="F78" s="84" t="s">
        <v>508</v>
      </c>
      <c r="G78" s="97" t="s">
        <v>405</v>
      </c>
      <c r="H78" s="84" t="s">
        <v>439</v>
      </c>
      <c r="I78" s="84" t="s">
        <v>359</v>
      </c>
      <c r="J78" s="84"/>
      <c r="K78" s="94">
        <v>5.959999999998205</v>
      </c>
      <c r="L78" s="97" t="s">
        <v>173</v>
      </c>
      <c r="M78" s="98">
        <v>2.1499999999999998E-2</v>
      </c>
      <c r="N78" s="98">
        <v>1.0299999999996388E-2</v>
      </c>
      <c r="O78" s="94">
        <v>924486.03158099996</v>
      </c>
      <c r="P78" s="96">
        <v>110.82</v>
      </c>
      <c r="Q78" s="84"/>
      <c r="R78" s="94">
        <v>1024.5154525790001</v>
      </c>
      <c r="S78" s="95">
        <v>1.1791283902269337E-3</v>
      </c>
      <c r="T78" s="95">
        <v>6.228433970195256E-3</v>
      </c>
      <c r="U78" s="95">
        <f>R78/'סכום נכסי הקרן'!$C$42</f>
        <v>1.4982376418081493E-3</v>
      </c>
    </row>
    <row r="79" spans="2:21" s="133" customFormat="1">
      <c r="B79" s="87" t="s">
        <v>517</v>
      </c>
      <c r="C79" s="84" t="s">
        <v>518</v>
      </c>
      <c r="D79" s="97" t="s">
        <v>129</v>
      </c>
      <c r="E79" s="97" t="s">
        <v>355</v>
      </c>
      <c r="F79" s="84" t="s">
        <v>519</v>
      </c>
      <c r="G79" s="97" t="s">
        <v>486</v>
      </c>
      <c r="H79" s="84" t="s">
        <v>439</v>
      </c>
      <c r="I79" s="84" t="s">
        <v>169</v>
      </c>
      <c r="J79" s="84"/>
      <c r="K79" s="94">
        <v>4.0000000007663024E-2</v>
      </c>
      <c r="L79" s="97" t="s">
        <v>173</v>
      </c>
      <c r="M79" s="98">
        <v>4.2800000000000005E-2</v>
      </c>
      <c r="N79" s="98">
        <v>-1.0999999999712637E-3</v>
      </c>
      <c r="O79" s="94">
        <v>24558.321596999998</v>
      </c>
      <c r="P79" s="96">
        <v>127.53</v>
      </c>
      <c r="Q79" s="84"/>
      <c r="R79" s="94">
        <v>31.319227319000003</v>
      </c>
      <c r="S79" s="95">
        <v>3.4333686624923962E-4</v>
      </c>
      <c r="T79" s="95">
        <v>1.9040194939264242E-4</v>
      </c>
      <c r="U79" s="95">
        <f>R79/'סכום נכסי הקרן'!$C$42</f>
        <v>4.5800817511879998E-5</v>
      </c>
    </row>
    <row r="80" spans="2:21" s="133" customFormat="1">
      <c r="B80" s="87" t="s">
        <v>520</v>
      </c>
      <c r="C80" s="84" t="s">
        <v>521</v>
      </c>
      <c r="D80" s="97" t="s">
        <v>129</v>
      </c>
      <c r="E80" s="97" t="s">
        <v>355</v>
      </c>
      <c r="F80" s="84" t="s">
        <v>473</v>
      </c>
      <c r="G80" s="97" t="s">
        <v>363</v>
      </c>
      <c r="H80" s="84" t="s">
        <v>439</v>
      </c>
      <c r="I80" s="84" t="s">
        <v>169</v>
      </c>
      <c r="J80" s="84"/>
      <c r="K80" s="94">
        <v>0.42000000000114668</v>
      </c>
      <c r="L80" s="97" t="s">
        <v>173</v>
      </c>
      <c r="M80" s="98">
        <v>5.2499999999999998E-2</v>
      </c>
      <c r="N80" s="98">
        <v>-3.000000000076449E-4</v>
      </c>
      <c r="O80" s="94">
        <v>79264.129245999997</v>
      </c>
      <c r="P80" s="96">
        <v>132.02000000000001</v>
      </c>
      <c r="Q80" s="84"/>
      <c r="R80" s="94">
        <v>104.64449966400002</v>
      </c>
      <c r="S80" s="95">
        <v>6.6053441038333327E-4</v>
      </c>
      <c r="T80" s="95">
        <v>6.361752327509046E-4</v>
      </c>
      <c r="U80" s="95">
        <f>R80/'סכום נכסי הקרן'!$C$42</f>
        <v>1.5303071125976562E-4</v>
      </c>
    </row>
    <row r="81" spans="2:21" s="133" customFormat="1">
      <c r="B81" s="87" t="s">
        <v>522</v>
      </c>
      <c r="C81" s="84" t="s">
        <v>523</v>
      </c>
      <c r="D81" s="97" t="s">
        <v>129</v>
      </c>
      <c r="E81" s="97" t="s">
        <v>355</v>
      </c>
      <c r="F81" s="84" t="s">
        <v>389</v>
      </c>
      <c r="G81" s="97" t="s">
        <v>363</v>
      </c>
      <c r="H81" s="84" t="s">
        <v>439</v>
      </c>
      <c r="I81" s="84" t="s">
        <v>359</v>
      </c>
      <c r="J81" s="84"/>
      <c r="K81" s="94">
        <v>0.9800000000000445</v>
      </c>
      <c r="L81" s="97" t="s">
        <v>173</v>
      </c>
      <c r="M81" s="98">
        <v>6.5000000000000002E-2</v>
      </c>
      <c r="N81" s="98">
        <v>5.9999999999866475E-4</v>
      </c>
      <c r="O81" s="94">
        <v>1842501.256331</v>
      </c>
      <c r="P81" s="96">
        <v>120.1</v>
      </c>
      <c r="Q81" s="94">
        <v>33.783687121</v>
      </c>
      <c r="R81" s="94">
        <v>2246.6278254049998</v>
      </c>
      <c r="S81" s="95">
        <v>1.1698420675117461E-3</v>
      </c>
      <c r="T81" s="95">
        <v>1.3658137640495376E-2</v>
      </c>
      <c r="U81" s="95">
        <f>R81/'סכום נכסי הקרן'!$C$42</f>
        <v>3.285438366675887E-3</v>
      </c>
    </row>
    <row r="82" spans="2:21" s="133" customFormat="1">
      <c r="B82" s="87" t="s">
        <v>524</v>
      </c>
      <c r="C82" s="84" t="s">
        <v>525</v>
      </c>
      <c r="D82" s="97" t="s">
        <v>129</v>
      </c>
      <c r="E82" s="97" t="s">
        <v>355</v>
      </c>
      <c r="F82" s="84" t="s">
        <v>526</v>
      </c>
      <c r="G82" s="97" t="s">
        <v>405</v>
      </c>
      <c r="H82" s="84" t="s">
        <v>439</v>
      </c>
      <c r="I82" s="84" t="s">
        <v>359</v>
      </c>
      <c r="J82" s="84"/>
      <c r="K82" s="94">
        <v>7.6200000000135866</v>
      </c>
      <c r="L82" s="97" t="s">
        <v>173</v>
      </c>
      <c r="M82" s="98">
        <v>3.5000000000000003E-2</v>
      </c>
      <c r="N82" s="98">
        <v>1.0600000000020759E-2</v>
      </c>
      <c r="O82" s="94">
        <v>169872.61071000004</v>
      </c>
      <c r="P82" s="96">
        <v>124.79</v>
      </c>
      <c r="Q82" s="84"/>
      <c r="R82" s="94">
        <v>211.98403122599998</v>
      </c>
      <c r="S82" s="95">
        <v>6.2716644783064753E-4</v>
      </c>
      <c r="T82" s="95">
        <v>1.2887346285537261E-3</v>
      </c>
      <c r="U82" s="95">
        <f>R82/'סכום נכסי הקרן'!$C$42</f>
        <v>3.1000260098130344E-4</v>
      </c>
    </row>
    <row r="83" spans="2:21" s="133" customFormat="1">
      <c r="B83" s="87" t="s">
        <v>527</v>
      </c>
      <c r="C83" s="84" t="s">
        <v>528</v>
      </c>
      <c r="D83" s="97" t="s">
        <v>129</v>
      </c>
      <c r="E83" s="97" t="s">
        <v>355</v>
      </c>
      <c r="F83" s="84" t="s">
        <v>526</v>
      </c>
      <c r="G83" s="97" t="s">
        <v>405</v>
      </c>
      <c r="H83" s="84" t="s">
        <v>439</v>
      </c>
      <c r="I83" s="84" t="s">
        <v>359</v>
      </c>
      <c r="J83" s="84"/>
      <c r="K83" s="94">
        <v>3.4299999999973743</v>
      </c>
      <c r="L83" s="97" t="s">
        <v>173</v>
      </c>
      <c r="M83" s="98">
        <v>0.04</v>
      </c>
      <c r="N83" s="98">
        <v>-2.9999999998567853E-4</v>
      </c>
      <c r="O83" s="94">
        <v>285851.41096000001</v>
      </c>
      <c r="P83" s="96">
        <v>117.25</v>
      </c>
      <c r="Q83" s="84"/>
      <c r="R83" s="94">
        <v>335.16077921599998</v>
      </c>
      <c r="S83" s="95">
        <v>4.1801086089365922E-4</v>
      </c>
      <c r="T83" s="95">
        <v>2.0375747164097339E-3</v>
      </c>
      <c r="U83" s="95">
        <f>R83/'סכום נכסי הקרן'!$C$42</f>
        <v>4.9013462336278514E-4</v>
      </c>
    </row>
    <row r="84" spans="2:21" s="133" customFormat="1">
      <c r="B84" s="87" t="s">
        <v>529</v>
      </c>
      <c r="C84" s="84" t="s">
        <v>530</v>
      </c>
      <c r="D84" s="97" t="s">
        <v>129</v>
      </c>
      <c r="E84" s="97" t="s">
        <v>355</v>
      </c>
      <c r="F84" s="84" t="s">
        <v>526</v>
      </c>
      <c r="G84" s="97" t="s">
        <v>405</v>
      </c>
      <c r="H84" s="84" t="s">
        <v>439</v>
      </c>
      <c r="I84" s="84" t="s">
        <v>359</v>
      </c>
      <c r="J84" s="84"/>
      <c r="K84" s="94">
        <v>6.1999999999986253</v>
      </c>
      <c r="L84" s="97" t="s">
        <v>173</v>
      </c>
      <c r="M84" s="98">
        <v>0.04</v>
      </c>
      <c r="N84" s="98">
        <v>8.2999999999953597E-3</v>
      </c>
      <c r="O84" s="94">
        <v>931011.27334099996</v>
      </c>
      <c r="P84" s="96">
        <v>124.99</v>
      </c>
      <c r="Q84" s="84"/>
      <c r="R84" s="94">
        <v>1163.6709773380001</v>
      </c>
      <c r="S84" s="95">
        <v>9.2527275208854735E-4</v>
      </c>
      <c r="T84" s="95">
        <v>7.0744153513130478E-3</v>
      </c>
      <c r="U84" s="95">
        <f>R84/'סכום נכסי הקרן'!$C$42</f>
        <v>1.7017368127915397E-3</v>
      </c>
    </row>
    <row r="85" spans="2:21" s="133" customFormat="1">
      <c r="B85" s="87" t="s">
        <v>531</v>
      </c>
      <c r="C85" s="84" t="s">
        <v>532</v>
      </c>
      <c r="D85" s="97" t="s">
        <v>129</v>
      </c>
      <c r="E85" s="97" t="s">
        <v>355</v>
      </c>
      <c r="F85" s="84" t="s">
        <v>533</v>
      </c>
      <c r="G85" s="97" t="s">
        <v>534</v>
      </c>
      <c r="H85" s="84" t="s">
        <v>535</v>
      </c>
      <c r="I85" s="84" t="s">
        <v>359</v>
      </c>
      <c r="J85" s="84"/>
      <c r="K85" s="94">
        <v>7.8799999999989261</v>
      </c>
      <c r="L85" s="97" t="s">
        <v>173</v>
      </c>
      <c r="M85" s="98">
        <v>5.1500000000000004E-2</v>
      </c>
      <c r="N85" s="98">
        <v>2.0099999999996822E-2</v>
      </c>
      <c r="O85" s="94">
        <v>2110642.8872349998</v>
      </c>
      <c r="P85" s="96">
        <v>155.02000000000001</v>
      </c>
      <c r="Q85" s="84"/>
      <c r="R85" s="94">
        <v>3271.9185113039998</v>
      </c>
      <c r="S85" s="95">
        <v>5.943761788113393E-4</v>
      </c>
      <c r="T85" s="95">
        <v>1.9891284560146848E-2</v>
      </c>
      <c r="U85" s="95">
        <f>R85/'סכום נכסי הקרן'!$C$42</f>
        <v>4.7848096992822416E-3</v>
      </c>
    </row>
    <row r="86" spans="2:21" s="133" customFormat="1">
      <c r="B86" s="87" t="s">
        <v>536</v>
      </c>
      <c r="C86" s="84" t="s">
        <v>537</v>
      </c>
      <c r="D86" s="97" t="s">
        <v>129</v>
      </c>
      <c r="E86" s="97" t="s">
        <v>355</v>
      </c>
      <c r="F86" s="84" t="s">
        <v>459</v>
      </c>
      <c r="G86" s="97" t="s">
        <v>405</v>
      </c>
      <c r="H86" s="84" t="s">
        <v>535</v>
      </c>
      <c r="I86" s="84" t="s">
        <v>169</v>
      </c>
      <c r="J86" s="84"/>
      <c r="K86" s="94">
        <v>2.2700000000015979</v>
      </c>
      <c r="L86" s="97" t="s">
        <v>173</v>
      </c>
      <c r="M86" s="98">
        <v>2.8500000000000001E-2</v>
      </c>
      <c r="N86" s="98">
        <v>2.2999999999840188E-3</v>
      </c>
      <c r="O86" s="94">
        <v>273002.73769500002</v>
      </c>
      <c r="P86" s="96">
        <v>110.02</v>
      </c>
      <c r="Q86" s="84"/>
      <c r="R86" s="94">
        <v>300.35762207600004</v>
      </c>
      <c r="S86" s="95">
        <v>5.9519105081410955E-4</v>
      </c>
      <c r="T86" s="95">
        <v>1.8259925819918013E-3</v>
      </c>
      <c r="U86" s="95">
        <f>R86/'סכום נכסי הקרן'!$C$42</f>
        <v>4.3923895365897346E-4</v>
      </c>
    </row>
    <row r="87" spans="2:21" s="133" customFormat="1">
      <c r="B87" s="87" t="s">
        <v>538</v>
      </c>
      <c r="C87" s="84" t="s">
        <v>539</v>
      </c>
      <c r="D87" s="97" t="s">
        <v>129</v>
      </c>
      <c r="E87" s="97" t="s">
        <v>355</v>
      </c>
      <c r="F87" s="84" t="s">
        <v>459</v>
      </c>
      <c r="G87" s="97" t="s">
        <v>405</v>
      </c>
      <c r="H87" s="84" t="s">
        <v>535</v>
      </c>
      <c r="I87" s="84" t="s">
        <v>169</v>
      </c>
      <c r="J87" s="84"/>
      <c r="K87" s="94">
        <v>0.53</v>
      </c>
      <c r="L87" s="97" t="s">
        <v>173</v>
      </c>
      <c r="M87" s="98">
        <v>3.7699999999999997E-2</v>
      </c>
      <c r="N87" s="98">
        <v>4.7999999999999996E-3</v>
      </c>
      <c r="O87" s="94">
        <v>187423.71711</v>
      </c>
      <c r="P87" s="96">
        <v>112.48</v>
      </c>
      <c r="Q87" s="94">
        <v>3.9101134480000002</v>
      </c>
      <c r="R87" s="94">
        <v>214.72430660000001</v>
      </c>
      <c r="S87" s="95">
        <v>5.4902112330499492E-4</v>
      </c>
      <c r="T87" s="95">
        <v>1.3053938445608123E-3</v>
      </c>
      <c r="U87" s="95">
        <f>R87/'סכום נכסי הקרן'!$C$42</f>
        <v>3.140099428948996E-4</v>
      </c>
    </row>
    <row r="88" spans="2:21" s="133" customFormat="1">
      <c r="B88" s="87" t="s">
        <v>540</v>
      </c>
      <c r="C88" s="84" t="s">
        <v>541</v>
      </c>
      <c r="D88" s="97" t="s">
        <v>129</v>
      </c>
      <c r="E88" s="97" t="s">
        <v>355</v>
      </c>
      <c r="F88" s="84" t="s">
        <v>459</v>
      </c>
      <c r="G88" s="97" t="s">
        <v>405</v>
      </c>
      <c r="H88" s="84" t="s">
        <v>535</v>
      </c>
      <c r="I88" s="84" t="s">
        <v>169</v>
      </c>
      <c r="J88" s="84"/>
      <c r="K88" s="94">
        <v>4.3400000000025241</v>
      </c>
      <c r="L88" s="97" t="s">
        <v>173</v>
      </c>
      <c r="M88" s="98">
        <v>2.5000000000000001E-2</v>
      </c>
      <c r="N88" s="98">
        <v>7.100000000000467E-3</v>
      </c>
      <c r="O88" s="94">
        <v>194212.26032299999</v>
      </c>
      <c r="P88" s="96">
        <v>110.18</v>
      </c>
      <c r="Q88" s="84"/>
      <c r="R88" s="94">
        <v>213.983064869</v>
      </c>
      <c r="S88" s="95">
        <v>4.2908694024770426E-4</v>
      </c>
      <c r="T88" s="95">
        <v>1.3008875433958419E-3</v>
      </c>
      <c r="U88" s="95">
        <f>R88/'סכום נכסי הקרן'!$C$42</f>
        <v>3.1292596094004702E-4</v>
      </c>
    </row>
    <row r="89" spans="2:21" s="133" customFormat="1">
      <c r="B89" s="87" t="s">
        <v>542</v>
      </c>
      <c r="C89" s="84" t="s">
        <v>543</v>
      </c>
      <c r="D89" s="97" t="s">
        <v>129</v>
      </c>
      <c r="E89" s="97" t="s">
        <v>355</v>
      </c>
      <c r="F89" s="84" t="s">
        <v>459</v>
      </c>
      <c r="G89" s="97" t="s">
        <v>405</v>
      </c>
      <c r="H89" s="84" t="s">
        <v>535</v>
      </c>
      <c r="I89" s="84" t="s">
        <v>169</v>
      </c>
      <c r="J89" s="84"/>
      <c r="K89" s="94">
        <v>5.3599999999934944</v>
      </c>
      <c r="L89" s="97" t="s">
        <v>173</v>
      </c>
      <c r="M89" s="98">
        <v>1.34E-2</v>
      </c>
      <c r="N89" s="98">
        <v>6.9999999999916587E-3</v>
      </c>
      <c r="O89" s="94">
        <v>225426.19070000001</v>
      </c>
      <c r="P89" s="96">
        <v>106.37</v>
      </c>
      <c r="Q89" s="84"/>
      <c r="R89" s="94">
        <v>239.785829146</v>
      </c>
      <c r="S89" s="95">
        <v>6.971708657259253E-4</v>
      </c>
      <c r="T89" s="95">
        <v>1.4577527357589753E-3</v>
      </c>
      <c r="U89" s="95">
        <f>R89/'סכום נכסי הקרן'!$C$42</f>
        <v>3.506595769681792E-4</v>
      </c>
    </row>
    <row r="90" spans="2:21" s="133" customFormat="1">
      <c r="B90" s="87" t="s">
        <v>544</v>
      </c>
      <c r="C90" s="84" t="s">
        <v>545</v>
      </c>
      <c r="D90" s="97" t="s">
        <v>129</v>
      </c>
      <c r="E90" s="97" t="s">
        <v>355</v>
      </c>
      <c r="F90" s="84" t="s">
        <v>459</v>
      </c>
      <c r="G90" s="97" t="s">
        <v>405</v>
      </c>
      <c r="H90" s="84" t="s">
        <v>535</v>
      </c>
      <c r="I90" s="84" t="s">
        <v>169</v>
      </c>
      <c r="J90" s="84"/>
      <c r="K90" s="94">
        <v>5.2700000000024971</v>
      </c>
      <c r="L90" s="97" t="s">
        <v>173</v>
      </c>
      <c r="M90" s="98">
        <v>1.95E-2</v>
      </c>
      <c r="N90" s="98">
        <v>1.2499999999994271E-2</v>
      </c>
      <c r="O90" s="94">
        <v>410560.41404399998</v>
      </c>
      <c r="P90" s="96">
        <v>106.3</v>
      </c>
      <c r="Q90" s="84"/>
      <c r="R90" s="94">
        <v>436.425717733</v>
      </c>
      <c r="S90" s="95">
        <v>6.0120742473434197E-4</v>
      </c>
      <c r="T90" s="95">
        <v>2.6532042625149765E-3</v>
      </c>
      <c r="U90" s="95">
        <f>R90/'סכום נכסי הקרן'!$C$42</f>
        <v>6.3822310977813118E-4</v>
      </c>
    </row>
    <row r="91" spans="2:21" s="133" customFormat="1">
      <c r="B91" s="87" t="s">
        <v>546</v>
      </c>
      <c r="C91" s="84" t="s">
        <v>547</v>
      </c>
      <c r="D91" s="97" t="s">
        <v>129</v>
      </c>
      <c r="E91" s="97" t="s">
        <v>355</v>
      </c>
      <c r="F91" s="84" t="s">
        <v>459</v>
      </c>
      <c r="G91" s="97" t="s">
        <v>405</v>
      </c>
      <c r="H91" s="84" t="s">
        <v>535</v>
      </c>
      <c r="I91" s="84" t="s">
        <v>169</v>
      </c>
      <c r="J91" s="84"/>
      <c r="K91" s="94">
        <v>6.3100000000042122</v>
      </c>
      <c r="L91" s="97" t="s">
        <v>173</v>
      </c>
      <c r="M91" s="98">
        <v>3.3500000000000002E-2</v>
      </c>
      <c r="N91" s="98">
        <v>1.7100000000008865E-2</v>
      </c>
      <c r="O91" s="94">
        <v>477713.13696699997</v>
      </c>
      <c r="P91" s="96">
        <v>113.3</v>
      </c>
      <c r="Q91" s="84"/>
      <c r="R91" s="94">
        <v>541.24899041200001</v>
      </c>
      <c r="S91" s="95">
        <v>9.6474376925748877E-4</v>
      </c>
      <c r="T91" s="95">
        <v>3.2904663270132964E-3</v>
      </c>
      <c r="U91" s="95">
        <f>R91/'סכום נכסי הקרן'!$C$42</f>
        <v>7.9151525629466942E-4</v>
      </c>
    </row>
    <row r="92" spans="2:21" s="133" customFormat="1">
      <c r="B92" s="87" t="s">
        <v>548</v>
      </c>
      <c r="C92" s="84" t="s">
        <v>549</v>
      </c>
      <c r="D92" s="97" t="s">
        <v>129</v>
      </c>
      <c r="E92" s="97" t="s">
        <v>355</v>
      </c>
      <c r="F92" s="84" t="s">
        <v>400</v>
      </c>
      <c r="G92" s="97" t="s">
        <v>363</v>
      </c>
      <c r="H92" s="84" t="s">
        <v>535</v>
      </c>
      <c r="I92" s="84" t="s">
        <v>169</v>
      </c>
      <c r="J92" s="84"/>
      <c r="K92" s="94">
        <v>1.9600000000003346</v>
      </c>
      <c r="L92" s="97" t="s">
        <v>173</v>
      </c>
      <c r="M92" s="98">
        <v>2.7999999999999997E-2</v>
      </c>
      <c r="N92" s="98">
        <v>7.5000000000052256E-3</v>
      </c>
      <c r="O92" s="94">
        <f>894265.2341/50000</f>
        <v>17.885304682000001</v>
      </c>
      <c r="P92" s="96">
        <v>5350000</v>
      </c>
      <c r="Q92" s="84"/>
      <c r="R92" s="94">
        <v>956.86376485799997</v>
      </c>
      <c r="S92" s="95">
        <f>5056.05944535535%/50000</f>
        <v>1.0112118890710702E-3</v>
      </c>
      <c r="T92" s="95">
        <v>5.817152648003557E-3</v>
      </c>
      <c r="U92" s="95">
        <f>R92/'סכום נכסי הקרן'!$C$42</f>
        <v>1.3993047220358758E-3</v>
      </c>
    </row>
    <row r="93" spans="2:21" s="133" customFormat="1">
      <c r="B93" s="87" t="s">
        <v>550</v>
      </c>
      <c r="C93" s="84" t="s">
        <v>551</v>
      </c>
      <c r="D93" s="97" t="s">
        <v>129</v>
      </c>
      <c r="E93" s="97" t="s">
        <v>355</v>
      </c>
      <c r="F93" s="84" t="s">
        <v>400</v>
      </c>
      <c r="G93" s="97" t="s">
        <v>363</v>
      </c>
      <c r="H93" s="84" t="s">
        <v>535</v>
      </c>
      <c r="I93" s="84" t="s">
        <v>169</v>
      </c>
      <c r="J93" s="84"/>
      <c r="K93" s="94">
        <v>3.1699999999814921</v>
      </c>
      <c r="L93" s="97" t="s">
        <v>173</v>
      </c>
      <c r="M93" s="98">
        <v>1.49E-2</v>
      </c>
      <c r="N93" s="98">
        <v>1.4899999999958209E-2</v>
      </c>
      <c r="O93" s="94">
        <f>48485.9006/50000</f>
        <v>0.96971801199999996</v>
      </c>
      <c r="P93" s="96">
        <v>5181900</v>
      </c>
      <c r="Q93" s="84"/>
      <c r="R93" s="94">
        <v>50.249816629000001</v>
      </c>
      <c r="S93" s="95">
        <f>801.68486441799%/50000</f>
        <v>1.60336972883598E-4</v>
      </c>
      <c r="T93" s="95">
        <v>3.054884766259906E-4</v>
      </c>
      <c r="U93" s="95">
        <f>R93/'סכום נכסי הקרן'!$C$42</f>
        <v>7.3484657140122147E-5</v>
      </c>
    </row>
    <row r="94" spans="2:21" s="133" customFormat="1">
      <c r="B94" s="87" t="s">
        <v>552</v>
      </c>
      <c r="C94" s="84" t="s">
        <v>553</v>
      </c>
      <c r="D94" s="97" t="s">
        <v>129</v>
      </c>
      <c r="E94" s="97" t="s">
        <v>355</v>
      </c>
      <c r="F94" s="84" t="s">
        <v>400</v>
      </c>
      <c r="G94" s="97" t="s">
        <v>363</v>
      </c>
      <c r="H94" s="84" t="s">
        <v>535</v>
      </c>
      <c r="I94" s="84" t="s">
        <v>169</v>
      </c>
      <c r="J94" s="84"/>
      <c r="K94" s="94">
        <v>4.7299999999963749</v>
      </c>
      <c r="L94" s="97" t="s">
        <v>173</v>
      </c>
      <c r="M94" s="98">
        <v>2.2000000000000002E-2</v>
      </c>
      <c r="N94" s="98">
        <v>1.849999999999535E-2</v>
      </c>
      <c r="O94" s="94">
        <f>204294.525/50000</f>
        <v>4.0858904999999996</v>
      </c>
      <c r="P94" s="96">
        <v>5266500</v>
      </c>
      <c r="Q94" s="84"/>
      <c r="R94" s="94">
        <v>215.18340558600002</v>
      </c>
      <c r="S94" s="95">
        <f>4058.29410011919%/50000</f>
        <v>8.1165882002383794E-4</v>
      </c>
      <c r="T94" s="95">
        <v>1.3081848885737519E-3</v>
      </c>
      <c r="U94" s="95">
        <f>R94/'סכום נכסי הקרן'!$C$42</f>
        <v>3.1468132308776019E-4</v>
      </c>
    </row>
    <row r="95" spans="2:21" s="133" customFormat="1">
      <c r="B95" s="87" t="s">
        <v>554</v>
      </c>
      <c r="C95" s="84" t="s">
        <v>555</v>
      </c>
      <c r="D95" s="97" t="s">
        <v>129</v>
      </c>
      <c r="E95" s="97" t="s">
        <v>355</v>
      </c>
      <c r="F95" s="84" t="s">
        <v>556</v>
      </c>
      <c r="G95" s="97" t="s">
        <v>405</v>
      </c>
      <c r="H95" s="84" t="s">
        <v>535</v>
      </c>
      <c r="I95" s="84" t="s">
        <v>169</v>
      </c>
      <c r="J95" s="84"/>
      <c r="K95" s="94">
        <v>0.2499999999923016</v>
      </c>
      <c r="L95" s="97" t="s">
        <v>173</v>
      </c>
      <c r="M95" s="98">
        <v>6.5000000000000002E-2</v>
      </c>
      <c r="N95" s="98">
        <v>-5.000000001077774E-4</v>
      </c>
      <c r="O95" s="94">
        <v>27381.407088</v>
      </c>
      <c r="P95" s="96">
        <v>118.6</v>
      </c>
      <c r="Q95" s="84"/>
      <c r="R95" s="94">
        <v>32.474349492999998</v>
      </c>
      <c r="S95" s="95">
        <v>1.486104171276243E-4</v>
      </c>
      <c r="T95" s="95">
        <v>1.9742439319293502E-4</v>
      </c>
      <c r="U95" s="95">
        <f>R95/'סכום נכסי הקרן'!$C$42</f>
        <v>4.7490052669453774E-5</v>
      </c>
    </row>
    <row r="96" spans="2:21" s="133" customFormat="1">
      <c r="B96" s="87" t="s">
        <v>557</v>
      </c>
      <c r="C96" s="84" t="s">
        <v>558</v>
      </c>
      <c r="D96" s="97" t="s">
        <v>129</v>
      </c>
      <c r="E96" s="97" t="s">
        <v>355</v>
      </c>
      <c r="F96" s="84" t="s">
        <v>556</v>
      </c>
      <c r="G96" s="97" t="s">
        <v>405</v>
      </c>
      <c r="H96" s="84" t="s">
        <v>535</v>
      </c>
      <c r="I96" s="84" t="s">
        <v>169</v>
      </c>
      <c r="J96" s="84"/>
      <c r="K96" s="94">
        <v>5.8799999999926396</v>
      </c>
      <c r="L96" s="97" t="s">
        <v>173</v>
      </c>
      <c r="M96" s="98">
        <v>0.04</v>
      </c>
      <c r="N96" s="98">
        <v>2.0299999999975001E-2</v>
      </c>
      <c r="O96" s="94">
        <v>253709.37271299999</v>
      </c>
      <c r="P96" s="96">
        <v>113.52</v>
      </c>
      <c r="Q96" s="84"/>
      <c r="R96" s="94">
        <v>288.01089022399998</v>
      </c>
      <c r="S96" s="95">
        <v>8.5776349630350388E-5</v>
      </c>
      <c r="T96" s="95">
        <v>1.750931923907721E-3</v>
      </c>
      <c r="U96" s="95">
        <f>R96/'סכום נכסי הקרן'!$C$42</f>
        <v>4.2118325877666345E-4</v>
      </c>
    </row>
    <row r="97" spans="2:21" s="133" customFormat="1">
      <c r="B97" s="87" t="s">
        <v>559</v>
      </c>
      <c r="C97" s="84" t="s">
        <v>560</v>
      </c>
      <c r="D97" s="97" t="s">
        <v>129</v>
      </c>
      <c r="E97" s="97" t="s">
        <v>355</v>
      </c>
      <c r="F97" s="84" t="s">
        <v>556</v>
      </c>
      <c r="G97" s="97" t="s">
        <v>405</v>
      </c>
      <c r="H97" s="84" t="s">
        <v>535</v>
      </c>
      <c r="I97" s="84" t="s">
        <v>169</v>
      </c>
      <c r="J97" s="84"/>
      <c r="K97" s="94">
        <v>6.1500000000002109</v>
      </c>
      <c r="L97" s="97" t="s">
        <v>173</v>
      </c>
      <c r="M97" s="98">
        <v>2.7799999999999998E-2</v>
      </c>
      <c r="N97" s="98">
        <v>2.0300000000000415E-2</v>
      </c>
      <c r="O97" s="94">
        <v>662741.64528199995</v>
      </c>
      <c r="P97" s="96">
        <v>107.66</v>
      </c>
      <c r="Q97" s="84"/>
      <c r="R97" s="94">
        <v>713.50765659900003</v>
      </c>
      <c r="S97" s="95">
        <v>3.6796289248407926E-4</v>
      </c>
      <c r="T97" s="95">
        <v>4.3376947757778643E-3</v>
      </c>
      <c r="U97" s="95">
        <f>R97/'סכום נכסי הקרן'!$C$42</f>
        <v>1.0434240168305455E-3</v>
      </c>
    </row>
    <row r="98" spans="2:21" s="133" customFormat="1">
      <c r="B98" s="87" t="s">
        <v>561</v>
      </c>
      <c r="C98" s="84" t="s">
        <v>562</v>
      </c>
      <c r="D98" s="97" t="s">
        <v>129</v>
      </c>
      <c r="E98" s="97" t="s">
        <v>355</v>
      </c>
      <c r="F98" s="84" t="s">
        <v>556</v>
      </c>
      <c r="G98" s="97" t="s">
        <v>405</v>
      </c>
      <c r="H98" s="84" t="s">
        <v>535</v>
      </c>
      <c r="I98" s="84" t="s">
        <v>169</v>
      </c>
      <c r="J98" s="84"/>
      <c r="K98" s="94">
        <v>1.3100000000007161</v>
      </c>
      <c r="L98" s="97" t="s">
        <v>173</v>
      </c>
      <c r="M98" s="98">
        <v>5.0999999999999997E-2</v>
      </c>
      <c r="N98" s="98">
        <v>4.1999999999733986E-3</v>
      </c>
      <c r="O98" s="94">
        <v>75502.459654000006</v>
      </c>
      <c r="P98" s="96">
        <v>129.44999999999999</v>
      </c>
      <c r="Q98" s="84"/>
      <c r="R98" s="94">
        <v>97.737938603000003</v>
      </c>
      <c r="S98" s="95">
        <v>6.4044190285037631E-5</v>
      </c>
      <c r="T98" s="95">
        <v>5.9418752097820863E-4</v>
      </c>
      <c r="U98" s="95">
        <f>R98/'סכום נכסי הקרן'!$C$42</f>
        <v>1.4293064909770784E-4</v>
      </c>
    </row>
    <row r="99" spans="2:21" s="133" customFormat="1">
      <c r="B99" s="87" t="s">
        <v>563</v>
      </c>
      <c r="C99" s="84" t="s">
        <v>564</v>
      </c>
      <c r="D99" s="97" t="s">
        <v>129</v>
      </c>
      <c r="E99" s="97" t="s">
        <v>355</v>
      </c>
      <c r="F99" s="84" t="s">
        <v>473</v>
      </c>
      <c r="G99" s="97" t="s">
        <v>363</v>
      </c>
      <c r="H99" s="84" t="s">
        <v>535</v>
      </c>
      <c r="I99" s="84" t="s">
        <v>359</v>
      </c>
      <c r="J99" s="84"/>
      <c r="K99" s="94">
        <v>0.78000000000002045</v>
      </c>
      <c r="L99" s="97" t="s">
        <v>173</v>
      </c>
      <c r="M99" s="98">
        <v>6.4000000000000001E-2</v>
      </c>
      <c r="N99" s="98">
        <v>3.4000000000006104E-3</v>
      </c>
      <c r="O99" s="94">
        <v>1611425.8719860003</v>
      </c>
      <c r="P99" s="96">
        <v>122</v>
      </c>
      <c r="Q99" s="84"/>
      <c r="R99" s="94">
        <v>1965.939649082</v>
      </c>
      <c r="S99" s="95">
        <v>1.2871014141082871E-3</v>
      </c>
      <c r="T99" s="95">
        <v>1.1951723385794302E-2</v>
      </c>
      <c r="U99" s="95">
        <f>R99/'סכום נכסי הקרן'!$C$42</f>
        <v>2.8749637463868646E-3</v>
      </c>
    </row>
    <row r="100" spans="2:21" s="133" customFormat="1">
      <c r="B100" s="87" t="s">
        <v>565</v>
      </c>
      <c r="C100" s="84" t="s">
        <v>566</v>
      </c>
      <c r="D100" s="97" t="s">
        <v>129</v>
      </c>
      <c r="E100" s="97" t="s">
        <v>355</v>
      </c>
      <c r="F100" s="84" t="s">
        <v>485</v>
      </c>
      <c r="G100" s="97" t="s">
        <v>486</v>
      </c>
      <c r="H100" s="84" t="s">
        <v>535</v>
      </c>
      <c r="I100" s="84" t="s">
        <v>359</v>
      </c>
      <c r="J100" s="84"/>
      <c r="K100" s="94">
        <v>3.6900000000016231</v>
      </c>
      <c r="L100" s="97" t="s">
        <v>173</v>
      </c>
      <c r="M100" s="98">
        <v>3.85E-2</v>
      </c>
      <c r="N100" s="98">
        <v>-1.4000000000119633E-3</v>
      </c>
      <c r="O100" s="94">
        <v>192486.379372</v>
      </c>
      <c r="P100" s="96">
        <v>121.59</v>
      </c>
      <c r="Q100" s="84"/>
      <c r="R100" s="94">
        <v>234.04418689800002</v>
      </c>
      <c r="S100" s="95">
        <v>8.0354367116783148E-4</v>
      </c>
      <c r="T100" s="95">
        <v>1.4228470254232946E-3</v>
      </c>
      <c r="U100" s="95">
        <f>R100/'סכום נכסי הקרן'!$C$42</f>
        <v>3.4226307643703057E-4</v>
      </c>
    </row>
    <row r="101" spans="2:21" s="133" customFormat="1">
      <c r="B101" s="87" t="s">
        <v>567</v>
      </c>
      <c r="C101" s="84" t="s">
        <v>568</v>
      </c>
      <c r="D101" s="97" t="s">
        <v>129</v>
      </c>
      <c r="E101" s="97" t="s">
        <v>355</v>
      </c>
      <c r="F101" s="84" t="s">
        <v>485</v>
      </c>
      <c r="G101" s="97" t="s">
        <v>486</v>
      </c>
      <c r="H101" s="84" t="s">
        <v>535</v>
      </c>
      <c r="I101" s="84" t="s">
        <v>359</v>
      </c>
      <c r="J101" s="84"/>
      <c r="K101" s="94">
        <v>0.91000000000472303</v>
      </c>
      <c r="L101" s="97" t="s">
        <v>173</v>
      </c>
      <c r="M101" s="98">
        <v>3.9E-2</v>
      </c>
      <c r="N101" s="98">
        <v>1.9000000000143743E-3</v>
      </c>
      <c r="O101" s="94">
        <v>128116.677628</v>
      </c>
      <c r="P101" s="96">
        <v>114.03</v>
      </c>
      <c r="Q101" s="84"/>
      <c r="R101" s="94">
        <v>146.09145264100002</v>
      </c>
      <c r="S101" s="95">
        <v>6.4369727370153121E-4</v>
      </c>
      <c r="T101" s="95">
        <v>8.881476253909525E-4</v>
      </c>
      <c r="U101" s="95">
        <f>R101/'סכום נכסי הקרן'!$C$42</f>
        <v>2.1364217879017402E-4</v>
      </c>
    </row>
    <row r="102" spans="2:21" s="133" customFormat="1">
      <c r="B102" s="87" t="s">
        <v>569</v>
      </c>
      <c r="C102" s="84" t="s">
        <v>570</v>
      </c>
      <c r="D102" s="97" t="s">
        <v>129</v>
      </c>
      <c r="E102" s="97" t="s">
        <v>355</v>
      </c>
      <c r="F102" s="84" t="s">
        <v>485</v>
      </c>
      <c r="G102" s="97" t="s">
        <v>486</v>
      </c>
      <c r="H102" s="84" t="s">
        <v>535</v>
      </c>
      <c r="I102" s="84" t="s">
        <v>359</v>
      </c>
      <c r="J102" s="84"/>
      <c r="K102" s="94">
        <v>1.8600000000002441</v>
      </c>
      <c r="L102" s="97" t="s">
        <v>173</v>
      </c>
      <c r="M102" s="98">
        <v>3.9E-2</v>
      </c>
      <c r="N102" s="98">
        <v>-2.4000000000016248E-3</v>
      </c>
      <c r="O102" s="94">
        <v>206803.57551900001</v>
      </c>
      <c r="P102" s="96">
        <v>119.05</v>
      </c>
      <c r="Q102" s="84"/>
      <c r="R102" s="94">
        <v>246.19966487899998</v>
      </c>
      <c r="S102" s="95">
        <v>5.1826248618596228E-4</v>
      </c>
      <c r="T102" s="95">
        <v>1.4967449757082199E-3</v>
      </c>
      <c r="U102" s="95">
        <f>R102/'סכום נכסי הקרן'!$C$42</f>
        <v>3.6003908422633228E-4</v>
      </c>
    </row>
    <row r="103" spans="2:21" s="133" customFormat="1">
      <c r="B103" s="87" t="s">
        <v>571</v>
      </c>
      <c r="C103" s="84" t="s">
        <v>572</v>
      </c>
      <c r="D103" s="97" t="s">
        <v>129</v>
      </c>
      <c r="E103" s="97" t="s">
        <v>355</v>
      </c>
      <c r="F103" s="84" t="s">
        <v>485</v>
      </c>
      <c r="G103" s="97" t="s">
        <v>486</v>
      </c>
      <c r="H103" s="84" t="s">
        <v>535</v>
      </c>
      <c r="I103" s="84" t="s">
        <v>359</v>
      </c>
      <c r="J103" s="84"/>
      <c r="K103" s="94">
        <v>4.5599999999943766</v>
      </c>
      <c r="L103" s="97" t="s">
        <v>173</v>
      </c>
      <c r="M103" s="98">
        <v>3.85E-2</v>
      </c>
      <c r="N103" s="98">
        <v>8.9999999999999998E-4</v>
      </c>
      <c r="O103" s="94">
        <v>194340.49512800001</v>
      </c>
      <c r="P103" s="96">
        <v>124.46</v>
      </c>
      <c r="Q103" s="84"/>
      <c r="R103" s="94">
        <v>241.87617898100001</v>
      </c>
      <c r="S103" s="95">
        <v>7.77361980512E-4</v>
      </c>
      <c r="T103" s="95">
        <v>1.4704607977888179E-3</v>
      </c>
      <c r="U103" s="95">
        <f>R103/'סכום נכסי הקרן'!$C$42</f>
        <v>3.5371647650001226E-4</v>
      </c>
    </row>
    <row r="104" spans="2:21" s="133" customFormat="1">
      <c r="B104" s="87" t="s">
        <v>573</v>
      </c>
      <c r="C104" s="84" t="s">
        <v>574</v>
      </c>
      <c r="D104" s="97" t="s">
        <v>129</v>
      </c>
      <c r="E104" s="97" t="s">
        <v>355</v>
      </c>
      <c r="F104" s="84" t="s">
        <v>575</v>
      </c>
      <c r="G104" s="97" t="s">
        <v>363</v>
      </c>
      <c r="H104" s="84" t="s">
        <v>535</v>
      </c>
      <c r="I104" s="84" t="s">
        <v>169</v>
      </c>
      <c r="J104" s="84"/>
      <c r="K104" s="94">
        <v>1.4900000000008298</v>
      </c>
      <c r="L104" s="97" t="s">
        <v>173</v>
      </c>
      <c r="M104" s="98">
        <v>0.02</v>
      </c>
      <c r="N104" s="98">
        <v>-1.3999999999969827E-3</v>
      </c>
      <c r="O104" s="94">
        <v>246222.68825800001</v>
      </c>
      <c r="P104" s="96">
        <v>107.68</v>
      </c>
      <c r="Q104" s="84"/>
      <c r="R104" s="94">
        <v>265.13259432199999</v>
      </c>
      <c r="S104" s="95">
        <v>5.7699039420138246E-4</v>
      </c>
      <c r="T104" s="95">
        <v>1.6118457295340859E-3</v>
      </c>
      <c r="U104" s="95">
        <f>R104/'סכום נכסי הקרן'!$C$42</f>
        <v>3.8772634603365298E-4</v>
      </c>
    </row>
    <row r="105" spans="2:21" s="133" customFormat="1">
      <c r="B105" s="87" t="s">
        <v>576</v>
      </c>
      <c r="C105" s="84" t="s">
        <v>577</v>
      </c>
      <c r="D105" s="97" t="s">
        <v>129</v>
      </c>
      <c r="E105" s="97" t="s">
        <v>355</v>
      </c>
      <c r="F105" s="84" t="s">
        <v>578</v>
      </c>
      <c r="G105" s="97" t="s">
        <v>405</v>
      </c>
      <c r="H105" s="84" t="s">
        <v>535</v>
      </c>
      <c r="I105" s="84" t="s">
        <v>169</v>
      </c>
      <c r="J105" s="84"/>
      <c r="K105" s="94">
        <v>5.9599999999960298</v>
      </c>
      <c r="L105" s="97" t="s">
        <v>173</v>
      </c>
      <c r="M105" s="98">
        <v>1.5800000000000002E-2</v>
      </c>
      <c r="N105" s="98">
        <v>7.7000000000021262E-3</v>
      </c>
      <c r="O105" s="94">
        <v>392685.04971299996</v>
      </c>
      <c r="P105" s="96">
        <v>107.75</v>
      </c>
      <c r="Q105" s="84"/>
      <c r="R105" s="94">
        <v>423.118123083</v>
      </c>
      <c r="S105" s="95">
        <v>8.6758346602264994E-4</v>
      </c>
      <c r="T105" s="95">
        <v>2.572302140081389E-3</v>
      </c>
      <c r="U105" s="95">
        <f>R105/'סכום נכסי הקרן'!$C$42</f>
        <v>6.1876226204141311E-4</v>
      </c>
    </row>
    <row r="106" spans="2:21" s="133" customFormat="1">
      <c r="B106" s="87" t="s">
        <v>579</v>
      </c>
      <c r="C106" s="84" t="s">
        <v>580</v>
      </c>
      <c r="D106" s="97" t="s">
        <v>129</v>
      </c>
      <c r="E106" s="97" t="s">
        <v>355</v>
      </c>
      <c r="F106" s="84" t="s">
        <v>578</v>
      </c>
      <c r="G106" s="97" t="s">
        <v>405</v>
      </c>
      <c r="H106" s="84" t="s">
        <v>535</v>
      </c>
      <c r="I106" s="84" t="s">
        <v>169</v>
      </c>
      <c r="J106" s="84"/>
      <c r="K106" s="94">
        <v>6.8700000000039072</v>
      </c>
      <c r="L106" s="97" t="s">
        <v>173</v>
      </c>
      <c r="M106" s="98">
        <v>2.4E-2</v>
      </c>
      <c r="N106" s="98">
        <v>1.5400000000003567E-2</v>
      </c>
      <c r="O106" s="94">
        <v>562461.802746</v>
      </c>
      <c r="P106" s="96">
        <v>109.65</v>
      </c>
      <c r="Q106" s="84"/>
      <c r="R106" s="94">
        <v>616.73935725700005</v>
      </c>
      <c r="S106" s="95">
        <v>1.0334052737206957E-3</v>
      </c>
      <c r="T106" s="95">
        <v>3.7494020747331617E-3</v>
      </c>
      <c r="U106" s="95">
        <f>R106/'סכום נכסי הקרן'!$C$42</f>
        <v>9.019113551688966E-4</v>
      </c>
    </row>
    <row r="107" spans="2:21" s="133" customFormat="1">
      <c r="B107" s="87" t="s">
        <v>581</v>
      </c>
      <c r="C107" s="84" t="s">
        <v>582</v>
      </c>
      <c r="D107" s="97" t="s">
        <v>129</v>
      </c>
      <c r="E107" s="97" t="s">
        <v>355</v>
      </c>
      <c r="F107" s="84" t="s">
        <v>578</v>
      </c>
      <c r="G107" s="97" t="s">
        <v>405</v>
      </c>
      <c r="H107" s="84" t="s">
        <v>535</v>
      </c>
      <c r="I107" s="84" t="s">
        <v>169</v>
      </c>
      <c r="J107" s="84"/>
      <c r="K107" s="94">
        <v>2.8499999998879777</v>
      </c>
      <c r="L107" s="97" t="s">
        <v>173</v>
      </c>
      <c r="M107" s="98">
        <v>3.4799999999999998E-2</v>
      </c>
      <c r="N107" s="98">
        <v>2.9000000000082974E-3</v>
      </c>
      <c r="O107" s="94">
        <v>10914.932154999999</v>
      </c>
      <c r="P107" s="96">
        <v>110.41</v>
      </c>
      <c r="Q107" s="84"/>
      <c r="R107" s="94">
        <v>12.051176631000001</v>
      </c>
      <c r="S107" s="95">
        <v>2.347048692748971E-5</v>
      </c>
      <c r="T107" s="95">
        <v>7.3263861194476008E-5</v>
      </c>
      <c r="U107" s="95">
        <f>R107/'סכום נכסי הקרן'!$C$42</f>
        <v>1.76234788955032E-5</v>
      </c>
    </row>
    <row r="108" spans="2:21" s="133" customFormat="1">
      <c r="B108" s="87" t="s">
        <v>583</v>
      </c>
      <c r="C108" s="84" t="s">
        <v>584</v>
      </c>
      <c r="D108" s="97" t="s">
        <v>129</v>
      </c>
      <c r="E108" s="97" t="s">
        <v>355</v>
      </c>
      <c r="F108" s="84" t="s">
        <v>497</v>
      </c>
      <c r="G108" s="97" t="s">
        <v>486</v>
      </c>
      <c r="H108" s="84" t="s">
        <v>535</v>
      </c>
      <c r="I108" s="84" t="s">
        <v>169</v>
      </c>
      <c r="J108" s="84"/>
      <c r="K108" s="94">
        <v>2.0000000000013034</v>
      </c>
      <c r="L108" s="97" t="s">
        <v>173</v>
      </c>
      <c r="M108" s="98">
        <v>3.7499999999999999E-2</v>
      </c>
      <c r="N108" s="98">
        <v>-1.9999999999400394E-4</v>
      </c>
      <c r="O108" s="94">
        <v>641932.25230599998</v>
      </c>
      <c r="P108" s="96">
        <v>119.51</v>
      </c>
      <c r="Q108" s="84"/>
      <c r="R108" s="94">
        <v>767.17323317300009</v>
      </c>
      <c r="S108" s="95">
        <v>8.2861904086504665E-4</v>
      </c>
      <c r="T108" s="95">
        <v>4.6639490058357977E-3</v>
      </c>
      <c r="U108" s="95">
        <f>R108/'סכום נכסי הקרן'!$C$42</f>
        <v>1.1219038354512458E-3</v>
      </c>
    </row>
    <row r="109" spans="2:21" s="133" customFormat="1">
      <c r="B109" s="87" t="s">
        <v>585</v>
      </c>
      <c r="C109" s="84" t="s">
        <v>586</v>
      </c>
      <c r="D109" s="97" t="s">
        <v>129</v>
      </c>
      <c r="E109" s="97" t="s">
        <v>355</v>
      </c>
      <c r="F109" s="84" t="s">
        <v>497</v>
      </c>
      <c r="G109" s="97" t="s">
        <v>486</v>
      </c>
      <c r="H109" s="84" t="s">
        <v>535</v>
      </c>
      <c r="I109" s="84" t="s">
        <v>169</v>
      </c>
      <c r="J109" s="84"/>
      <c r="K109" s="94">
        <v>5.6599999999997914</v>
      </c>
      <c r="L109" s="97" t="s">
        <v>173</v>
      </c>
      <c r="M109" s="98">
        <v>2.4799999999999999E-2</v>
      </c>
      <c r="N109" s="98">
        <v>7.3000000000067802E-3</v>
      </c>
      <c r="O109" s="94">
        <v>338398.65289099998</v>
      </c>
      <c r="P109" s="96">
        <v>113.33</v>
      </c>
      <c r="Q109" s="84"/>
      <c r="R109" s="94">
        <v>383.507210638</v>
      </c>
      <c r="S109" s="95">
        <v>7.990783267580818E-4</v>
      </c>
      <c r="T109" s="95">
        <v>2.3314917628032153E-3</v>
      </c>
      <c r="U109" s="95">
        <f>R109/'סכום נכסי הקרן'!$C$42</f>
        <v>5.6083579553271032E-4</v>
      </c>
    </row>
    <row r="110" spans="2:21" s="133" customFormat="1">
      <c r="B110" s="87" t="s">
        <v>587</v>
      </c>
      <c r="C110" s="84" t="s">
        <v>588</v>
      </c>
      <c r="D110" s="97" t="s">
        <v>129</v>
      </c>
      <c r="E110" s="97" t="s">
        <v>355</v>
      </c>
      <c r="F110" s="84" t="s">
        <v>589</v>
      </c>
      <c r="G110" s="97" t="s">
        <v>405</v>
      </c>
      <c r="H110" s="84" t="s">
        <v>535</v>
      </c>
      <c r="I110" s="84" t="s">
        <v>359</v>
      </c>
      <c r="J110" s="84"/>
      <c r="K110" s="94">
        <v>4.2700000000000706</v>
      </c>
      <c r="L110" s="97" t="s">
        <v>173</v>
      </c>
      <c r="M110" s="98">
        <v>2.8500000000000001E-2</v>
      </c>
      <c r="N110" s="98">
        <v>4.0999999999980705E-3</v>
      </c>
      <c r="O110" s="94">
        <v>853901.91431300004</v>
      </c>
      <c r="P110" s="96">
        <v>115.32</v>
      </c>
      <c r="Q110" s="84"/>
      <c r="R110" s="94">
        <v>984.71972935899998</v>
      </c>
      <c r="S110" s="95">
        <v>1.2502224221273793E-3</v>
      </c>
      <c r="T110" s="95">
        <v>5.9865000552425931E-3</v>
      </c>
      <c r="U110" s="95">
        <f>R110/'סכום נכסי הקרן'!$C$42</f>
        <v>1.4400409105035179E-3</v>
      </c>
    </row>
    <row r="111" spans="2:21" s="133" customFormat="1">
      <c r="B111" s="87" t="s">
        <v>590</v>
      </c>
      <c r="C111" s="84" t="s">
        <v>591</v>
      </c>
      <c r="D111" s="97" t="s">
        <v>129</v>
      </c>
      <c r="E111" s="97" t="s">
        <v>355</v>
      </c>
      <c r="F111" s="84" t="s">
        <v>592</v>
      </c>
      <c r="G111" s="97" t="s">
        <v>405</v>
      </c>
      <c r="H111" s="84" t="s">
        <v>535</v>
      </c>
      <c r="I111" s="84" t="s">
        <v>359</v>
      </c>
      <c r="J111" s="84"/>
      <c r="K111" s="94">
        <v>6.2700000000038285</v>
      </c>
      <c r="L111" s="97" t="s">
        <v>173</v>
      </c>
      <c r="M111" s="98">
        <v>1.3999999999999999E-2</v>
      </c>
      <c r="N111" s="98">
        <v>8.8000000000113439E-3</v>
      </c>
      <c r="O111" s="94">
        <v>333401.58</v>
      </c>
      <c r="P111" s="96">
        <v>105.75</v>
      </c>
      <c r="Q111" s="84"/>
      <c r="R111" s="94">
        <v>352.57217479500008</v>
      </c>
      <c r="S111" s="95">
        <v>1.314675E-3</v>
      </c>
      <c r="T111" s="95">
        <v>2.143425465092697E-3</v>
      </c>
      <c r="U111" s="95">
        <f>R111/'סכום נכסי הקרן'!$C$42</f>
        <v>5.1559681447684101E-4</v>
      </c>
    </row>
    <row r="112" spans="2:21" s="133" customFormat="1">
      <c r="B112" s="87" t="s">
        <v>593</v>
      </c>
      <c r="C112" s="84" t="s">
        <v>594</v>
      </c>
      <c r="D112" s="97" t="s">
        <v>129</v>
      </c>
      <c r="E112" s="97" t="s">
        <v>355</v>
      </c>
      <c r="F112" s="84" t="s">
        <v>368</v>
      </c>
      <c r="G112" s="97" t="s">
        <v>363</v>
      </c>
      <c r="H112" s="84" t="s">
        <v>535</v>
      </c>
      <c r="I112" s="84" t="s">
        <v>169</v>
      </c>
      <c r="J112" s="84"/>
      <c r="K112" s="94">
        <v>4.1399999999982304</v>
      </c>
      <c r="L112" s="97" t="s">
        <v>173</v>
      </c>
      <c r="M112" s="98">
        <v>1.8200000000000001E-2</v>
      </c>
      <c r="N112" s="98">
        <v>1.5999999999992628E-2</v>
      </c>
      <c r="O112" s="94">
        <f>524628.3402/50000</f>
        <v>10.492566803999999</v>
      </c>
      <c r="P112" s="96">
        <v>5170000</v>
      </c>
      <c r="Q112" s="84"/>
      <c r="R112" s="94">
        <v>542.46573961399997</v>
      </c>
      <c r="S112" s="95">
        <f>3691.70600379987%/50000</f>
        <v>7.3834120075997407E-4</v>
      </c>
      <c r="T112" s="95">
        <v>3.2978634258504758E-3</v>
      </c>
      <c r="U112" s="95">
        <f>R112/'סכום נכסי הקרן'!$C$42</f>
        <v>7.9329461399053175E-4</v>
      </c>
    </row>
    <row r="113" spans="2:21" s="133" customFormat="1">
      <c r="B113" s="87" t="s">
        <v>595</v>
      </c>
      <c r="C113" s="84" t="s">
        <v>596</v>
      </c>
      <c r="D113" s="97" t="s">
        <v>129</v>
      </c>
      <c r="E113" s="97" t="s">
        <v>355</v>
      </c>
      <c r="F113" s="84" t="s">
        <v>368</v>
      </c>
      <c r="G113" s="97" t="s">
        <v>363</v>
      </c>
      <c r="H113" s="84" t="s">
        <v>535</v>
      </c>
      <c r="I113" s="84" t="s">
        <v>169</v>
      </c>
      <c r="J113" s="84"/>
      <c r="K113" s="94">
        <v>3.4099999999997705</v>
      </c>
      <c r="L113" s="97" t="s">
        <v>173</v>
      </c>
      <c r="M113" s="98">
        <v>1.06E-2</v>
      </c>
      <c r="N113" s="98">
        <v>1.2600000000001528E-2</v>
      </c>
      <c r="O113" s="94">
        <f>639850.4523/50000</f>
        <v>12.797009045999999</v>
      </c>
      <c r="P113" s="96">
        <v>5115110</v>
      </c>
      <c r="Q113" s="84"/>
      <c r="R113" s="94">
        <v>654.58113201499998</v>
      </c>
      <c r="S113" s="95">
        <f>4712.05871050887%/50000</f>
        <v>9.424117421017739E-4</v>
      </c>
      <c r="T113" s="95">
        <v>3.9794571654610681E-3</v>
      </c>
      <c r="U113" s="95">
        <f>R113/'סכום נכסי הקרן'!$C$42</f>
        <v>9.5725065847812531E-4</v>
      </c>
    </row>
    <row r="114" spans="2:21" s="133" customFormat="1">
      <c r="B114" s="87" t="s">
        <v>597</v>
      </c>
      <c r="C114" s="84" t="s">
        <v>598</v>
      </c>
      <c r="D114" s="97" t="s">
        <v>129</v>
      </c>
      <c r="E114" s="97" t="s">
        <v>355</v>
      </c>
      <c r="F114" s="84" t="s">
        <v>368</v>
      </c>
      <c r="G114" s="97" t="s">
        <v>363</v>
      </c>
      <c r="H114" s="84" t="s">
        <v>535</v>
      </c>
      <c r="I114" s="84" t="s">
        <v>169</v>
      </c>
      <c r="J114" s="84"/>
      <c r="K114" s="94">
        <v>5.2600000000025506</v>
      </c>
      <c r="L114" s="97" t="s">
        <v>173</v>
      </c>
      <c r="M114" s="98">
        <v>1.89E-2</v>
      </c>
      <c r="N114" s="98">
        <v>1.8500000000013787E-2</v>
      </c>
      <c r="O114" s="94">
        <f>578834.4875/50000</f>
        <v>11.576689750000002</v>
      </c>
      <c r="P114" s="96">
        <v>5011240</v>
      </c>
      <c r="Q114" s="84"/>
      <c r="R114" s="94">
        <v>580.135687652</v>
      </c>
      <c r="S114" s="95">
        <f>4134.53205357143%/50000</f>
        <v>8.2690641071428601E-4</v>
      </c>
      <c r="T114" s="95">
        <v>3.5268739141010447E-3</v>
      </c>
      <c r="U114" s="95">
        <f>R114/'סכום נכסי הקרן'!$C$42</f>
        <v>8.4838264021152893E-4</v>
      </c>
    </row>
    <row r="115" spans="2:21" s="133" customFormat="1">
      <c r="B115" s="87" t="s">
        <v>599</v>
      </c>
      <c r="C115" s="84" t="s">
        <v>600</v>
      </c>
      <c r="D115" s="97" t="s">
        <v>129</v>
      </c>
      <c r="E115" s="97" t="s">
        <v>355</v>
      </c>
      <c r="F115" s="84" t="s">
        <v>508</v>
      </c>
      <c r="G115" s="97" t="s">
        <v>405</v>
      </c>
      <c r="H115" s="84" t="s">
        <v>535</v>
      </c>
      <c r="I115" s="84" t="s">
        <v>359</v>
      </c>
      <c r="J115" s="84"/>
      <c r="K115" s="94">
        <v>2.2100000000004245</v>
      </c>
      <c r="L115" s="97" t="s">
        <v>173</v>
      </c>
      <c r="M115" s="98">
        <v>4.9000000000000002E-2</v>
      </c>
      <c r="N115" s="98">
        <v>2.6000000000061772E-3</v>
      </c>
      <c r="O115" s="94">
        <v>443644.45806199999</v>
      </c>
      <c r="P115" s="96">
        <v>116.76</v>
      </c>
      <c r="Q115" s="84"/>
      <c r="R115" s="94">
        <v>517.99927601799993</v>
      </c>
      <c r="S115" s="95">
        <v>6.6712120204444813E-4</v>
      </c>
      <c r="T115" s="95">
        <v>3.1491221329707358E-3</v>
      </c>
      <c r="U115" s="95">
        <f>R115/'סכום נכסי הקרן'!$C$42</f>
        <v>7.5751518613594851E-4</v>
      </c>
    </row>
    <row r="116" spans="2:21" s="133" customFormat="1">
      <c r="B116" s="87" t="s">
        <v>601</v>
      </c>
      <c r="C116" s="84" t="s">
        <v>602</v>
      </c>
      <c r="D116" s="97" t="s">
        <v>129</v>
      </c>
      <c r="E116" s="97" t="s">
        <v>355</v>
      </c>
      <c r="F116" s="84" t="s">
        <v>508</v>
      </c>
      <c r="G116" s="97" t="s">
        <v>405</v>
      </c>
      <c r="H116" s="84" t="s">
        <v>535</v>
      </c>
      <c r="I116" s="84" t="s">
        <v>359</v>
      </c>
      <c r="J116" s="84"/>
      <c r="K116" s="94">
        <v>2.0999999999967471</v>
      </c>
      <c r="L116" s="97" t="s">
        <v>173</v>
      </c>
      <c r="M116" s="98">
        <v>5.8499999999999996E-2</v>
      </c>
      <c r="N116" s="98">
        <v>0</v>
      </c>
      <c r="O116" s="94">
        <v>271775.92034499999</v>
      </c>
      <c r="P116" s="96">
        <v>124.43</v>
      </c>
      <c r="Q116" s="84"/>
      <c r="R116" s="94">
        <v>338.17078019100001</v>
      </c>
      <c r="S116" s="95">
        <v>2.8833320494225343E-4</v>
      </c>
      <c r="T116" s="95">
        <v>2.0558737008475169E-3</v>
      </c>
      <c r="U116" s="95">
        <f>R116/'סכום נכסי הקרן'!$C$42</f>
        <v>4.945364083737111E-4</v>
      </c>
    </row>
    <row r="117" spans="2:21" s="133" customFormat="1">
      <c r="B117" s="87" t="s">
        <v>603</v>
      </c>
      <c r="C117" s="84" t="s">
        <v>604</v>
      </c>
      <c r="D117" s="97" t="s">
        <v>129</v>
      </c>
      <c r="E117" s="97" t="s">
        <v>355</v>
      </c>
      <c r="F117" s="84" t="s">
        <v>508</v>
      </c>
      <c r="G117" s="97" t="s">
        <v>405</v>
      </c>
      <c r="H117" s="84" t="s">
        <v>535</v>
      </c>
      <c r="I117" s="84" t="s">
        <v>359</v>
      </c>
      <c r="J117" s="84"/>
      <c r="K117" s="94">
        <v>6.9699999999987581</v>
      </c>
      <c r="L117" s="97" t="s">
        <v>173</v>
      </c>
      <c r="M117" s="98">
        <v>2.2499999999999999E-2</v>
      </c>
      <c r="N117" s="98">
        <v>1.6399999999997073E-2</v>
      </c>
      <c r="O117" s="94">
        <v>248581.05078900003</v>
      </c>
      <c r="P117" s="96">
        <v>107.26</v>
      </c>
      <c r="Q117" s="94">
        <v>6.8722951900000009</v>
      </c>
      <c r="R117" s="94">
        <v>273.67100982199997</v>
      </c>
      <c r="S117" s="95">
        <v>1.3839700960584843E-3</v>
      </c>
      <c r="T117" s="95">
        <v>1.6637541287856247E-3</v>
      </c>
      <c r="U117" s="95">
        <f>R117/'סכום נכסי הקרן'!$C$42</f>
        <v>4.0021281021659482E-4</v>
      </c>
    </row>
    <row r="118" spans="2:21" s="133" customFormat="1">
      <c r="B118" s="87" t="s">
        <v>605</v>
      </c>
      <c r="C118" s="84" t="s">
        <v>606</v>
      </c>
      <c r="D118" s="97" t="s">
        <v>129</v>
      </c>
      <c r="E118" s="97" t="s">
        <v>355</v>
      </c>
      <c r="F118" s="84" t="s">
        <v>519</v>
      </c>
      <c r="G118" s="97" t="s">
        <v>486</v>
      </c>
      <c r="H118" s="84" t="s">
        <v>535</v>
      </c>
      <c r="I118" s="84" t="s">
        <v>169</v>
      </c>
      <c r="J118" s="84"/>
      <c r="K118" s="94">
        <v>1.9800000000087363</v>
      </c>
      <c r="L118" s="97" t="s">
        <v>173</v>
      </c>
      <c r="M118" s="98">
        <v>4.0500000000000001E-2</v>
      </c>
      <c r="N118" s="98">
        <v>-2.2999999999743933E-3</v>
      </c>
      <c r="O118" s="94">
        <v>48197.590898999995</v>
      </c>
      <c r="P118" s="96">
        <v>132.79</v>
      </c>
      <c r="Q118" s="94">
        <v>63.714156776999999</v>
      </c>
      <c r="R118" s="94">
        <v>132.77713055800001</v>
      </c>
      <c r="S118" s="95">
        <v>8.83618905750418E-4</v>
      </c>
      <c r="T118" s="95">
        <v>8.0720460423580446E-4</v>
      </c>
      <c r="U118" s="95">
        <f>R118/'סכום נכסי הקרן'!$C$42</f>
        <v>1.9417149294576513E-4</v>
      </c>
    </row>
    <row r="119" spans="2:21" s="133" customFormat="1">
      <c r="B119" s="87" t="s">
        <v>607</v>
      </c>
      <c r="C119" s="84" t="s">
        <v>608</v>
      </c>
      <c r="D119" s="97" t="s">
        <v>129</v>
      </c>
      <c r="E119" s="97" t="s">
        <v>355</v>
      </c>
      <c r="F119" s="84" t="s">
        <v>609</v>
      </c>
      <c r="G119" s="97" t="s">
        <v>405</v>
      </c>
      <c r="H119" s="84" t="s">
        <v>535</v>
      </c>
      <c r="I119" s="84" t="s">
        <v>169</v>
      </c>
      <c r="J119" s="84"/>
      <c r="K119" s="94">
        <v>7.6700000000042792</v>
      </c>
      <c r="L119" s="97" t="s">
        <v>173</v>
      </c>
      <c r="M119" s="98">
        <v>1.9599999999999999E-2</v>
      </c>
      <c r="N119" s="98">
        <v>1.3900000000007205E-2</v>
      </c>
      <c r="O119" s="94">
        <v>440650.38812600001</v>
      </c>
      <c r="P119" s="96">
        <v>107.11</v>
      </c>
      <c r="Q119" s="84"/>
      <c r="R119" s="94">
        <v>471.98065559399998</v>
      </c>
      <c r="S119" s="95">
        <v>5.9845643645088913E-4</v>
      </c>
      <c r="T119" s="95">
        <v>2.8693567687794515E-3</v>
      </c>
      <c r="U119" s="95">
        <f>R119/'סכום נכסי הקרן'!$C$42</f>
        <v>6.9021817351426582E-4</v>
      </c>
    </row>
    <row r="120" spans="2:21" s="133" customFormat="1">
      <c r="B120" s="87" t="s">
        <v>610</v>
      </c>
      <c r="C120" s="84" t="s">
        <v>611</v>
      </c>
      <c r="D120" s="97" t="s">
        <v>129</v>
      </c>
      <c r="E120" s="97" t="s">
        <v>355</v>
      </c>
      <c r="F120" s="84" t="s">
        <v>609</v>
      </c>
      <c r="G120" s="97" t="s">
        <v>405</v>
      </c>
      <c r="H120" s="84" t="s">
        <v>535</v>
      </c>
      <c r="I120" s="84" t="s">
        <v>169</v>
      </c>
      <c r="J120" s="84"/>
      <c r="K120" s="94">
        <v>3.5100000000026834</v>
      </c>
      <c r="L120" s="97" t="s">
        <v>173</v>
      </c>
      <c r="M120" s="98">
        <v>2.75E-2</v>
      </c>
      <c r="N120" s="98">
        <v>1.700000000008945E-3</v>
      </c>
      <c r="O120" s="94">
        <v>118354.09291199999</v>
      </c>
      <c r="P120" s="96">
        <v>113.35</v>
      </c>
      <c r="Q120" s="84"/>
      <c r="R120" s="94">
        <v>134.15436236400001</v>
      </c>
      <c r="S120" s="95">
        <v>2.6063420689216685E-4</v>
      </c>
      <c r="T120" s="95">
        <v>8.1557734018988933E-4</v>
      </c>
      <c r="U120" s="95">
        <f>R120/'סכום נכסי הקרן'!$C$42</f>
        <v>1.9618553824693691E-4</v>
      </c>
    </row>
    <row r="121" spans="2:21" s="133" customFormat="1">
      <c r="B121" s="87" t="s">
        <v>612</v>
      </c>
      <c r="C121" s="84" t="s">
        <v>613</v>
      </c>
      <c r="D121" s="97" t="s">
        <v>129</v>
      </c>
      <c r="E121" s="97" t="s">
        <v>355</v>
      </c>
      <c r="F121" s="84" t="s">
        <v>389</v>
      </c>
      <c r="G121" s="97" t="s">
        <v>363</v>
      </c>
      <c r="H121" s="84" t="s">
        <v>535</v>
      </c>
      <c r="I121" s="84" t="s">
        <v>169</v>
      </c>
      <c r="J121" s="84"/>
      <c r="K121" s="94">
        <v>3.74999999999863</v>
      </c>
      <c r="L121" s="97" t="s">
        <v>173</v>
      </c>
      <c r="M121" s="98">
        <v>1.4199999999999999E-2</v>
      </c>
      <c r="N121" s="98">
        <v>1.0899999999993606E-2</v>
      </c>
      <c r="O121" s="94">
        <f>1053342.5709/50000</f>
        <v>21.066851417999999</v>
      </c>
      <c r="P121" s="96">
        <v>5195190</v>
      </c>
      <c r="Q121" s="84"/>
      <c r="R121" s="94">
        <v>1094.4629496299999</v>
      </c>
      <c r="S121" s="95">
        <f>4970.23814891709%/50000</f>
        <v>9.9404762978341798E-4</v>
      </c>
      <c r="T121" s="95">
        <v>6.6536724238133926E-3</v>
      </c>
      <c r="U121" s="95">
        <f>R121/'סכום נכסי הקרן'!$C$42</f>
        <v>1.6005279223190638E-3</v>
      </c>
    </row>
    <row r="122" spans="2:21" s="133" customFormat="1">
      <c r="B122" s="87" t="s">
        <v>614</v>
      </c>
      <c r="C122" s="84" t="s">
        <v>615</v>
      </c>
      <c r="D122" s="97" t="s">
        <v>129</v>
      </c>
      <c r="E122" s="97" t="s">
        <v>355</v>
      </c>
      <c r="F122" s="84" t="s">
        <v>389</v>
      </c>
      <c r="G122" s="97" t="s">
        <v>363</v>
      </c>
      <c r="H122" s="84" t="s">
        <v>535</v>
      </c>
      <c r="I122" s="84" t="s">
        <v>169</v>
      </c>
      <c r="J122" s="84"/>
      <c r="K122" s="94">
        <v>4.3500000000012609</v>
      </c>
      <c r="L122" s="97" t="s">
        <v>173</v>
      </c>
      <c r="M122" s="98">
        <v>1.5900000000000001E-2</v>
      </c>
      <c r="N122" s="98">
        <v>1.3800000000010089E-2</v>
      </c>
      <c r="O122" s="94">
        <f>768419.8067/50000</f>
        <v>15.368396133999999</v>
      </c>
      <c r="P122" s="96">
        <v>5160000</v>
      </c>
      <c r="Q122" s="84"/>
      <c r="R122" s="94">
        <v>793.00927123999998</v>
      </c>
      <c r="S122" s="95">
        <f>5133.06484101536%/50000</f>
        <v>1.0266129682030721E-3</v>
      </c>
      <c r="T122" s="95">
        <v>4.8210164827066273E-3</v>
      </c>
      <c r="U122" s="95">
        <f>R122/'סכום נכסי הקרן'!$C$42</f>
        <v>1.1596861106231105E-3</v>
      </c>
    </row>
    <row r="123" spans="2:21" s="133" customFormat="1">
      <c r="B123" s="87" t="s">
        <v>616</v>
      </c>
      <c r="C123" s="84" t="s">
        <v>617</v>
      </c>
      <c r="D123" s="97" t="s">
        <v>129</v>
      </c>
      <c r="E123" s="97" t="s">
        <v>355</v>
      </c>
      <c r="F123" s="84" t="s">
        <v>618</v>
      </c>
      <c r="G123" s="97" t="s">
        <v>619</v>
      </c>
      <c r="H123" s="84" t="s">
        <v>535</v>
      </c>
      <c r="I123" s="84" t="s">
        <v>359</v>
      </c>
      <c r="J123" s="84"/>
      <c r="K123" s="94">
        <v>4.7599999999954496</v>
      </c>
      <c r="L123" s="97" t="s">
        <v>173</v>
      </c>
      <c r="M123" s="98">
        <v>1.9400000000000001E-2</v>
      </c>
      <c r="N123" s="98">
        <v>4.3999999999886239E-3</v>
      </c>
      <c r="O123" s="94">
        <v>447918.95760000008</v>
      </c>
      <c r="P123" s="96">
        <v>109.9</v>
      </c>
      <c r="Q123" s="84"/>
      <c r="R123" s="94">
        <v>492.262904499</v>
      </c>
      <c r="S123" s="95">
        <v>7.4378186666947067E-4</v>
      </c>
      <c r="T123" s="95">
        <v>2.9926605683989272E-3</v>
      </c>
      <c r="U123" s="95">
        <f>R123/'סכום נכסי הקרן'!$C$42</f>
        <v>7.1987866198566829E-4</v>
      </c>
    </row>
    <row r="124" spans="2:21" s="133" customFormat="1">
      <c r="B124" s="87" t="s">
        <v>620</v>
      </c>
      <c r="C124" s="84" t="s">
        <v>621</v>
      </c>
      <c r="D124" s="97" t="s">
        <v>129</v>
      </c>
      <c r="E124" s="97" t="s">
        <v>355</v>
      </c>
      <c r="F124" s="84" t="s">
        <v>618</v>
      </c>
      <c r="G124" s="97" t="s">
        <v>619</v>
      </c>
      <c r="H124" s="84" t="s">
        <v>535</v>
      </c>
      <c r="I124" s="84" t="s">
        <v>359</v>
      </c>
      <c r="J124" s="84"/>
      <c r="K124" s="94">
        <v>6.2200000000001312</v>
      </c>
      <c r="L124" s="97" t="s">
        <v>173</v>
      </c>
      <c r="M124" s="98">
        <v>1.23E-2</v>
      </c>
      <c r="N124" s="98">
        <v>8.1999999999996728E-3</v>
      </c>
      <c r="O124" s="94">
        <v>1160578.0736710001</v>
      </c>
      <c r="P124" s="96">
        <v>104.84</v>
      </c>
      <c r="Q124" s="84"/>
      <c r="R124" s="94">
        <v>1216.750020572</v>
      </c>
      <c r="S124" s="95">
        <v>7.9514468444779707E-4</v>
      </c>
      <c r="T124" s="95">
        <v>7.3971038136021183E-3</v>
      </c>
      <c r="U124" s="95">
        <f>R124/'סכום נכסי הקרן'!$C$42</f>
        <v>1.779358892931135E-3</v>
      </c>
    </row>
    <row r="125" spans="2:21" s="133" customFormat="1">
      <c r="B125" s="87" t="s">
        <v>622</v>
      </c>
      <c r="C125" s="84" t="s">
        <v>623</v>
      </c>
      <c r="D125" s="97" t="s">
        <v>129</v>
      </c>
      <c r="E125" s="97" t="s">
        <v>355</v>
      </c>
      <c r="F125" s="84" t="s">
        <v>624</v>
      </c>
      <c r="G125" s="97" t="s">
        <v>486</v>
      </c>
      <c r="H125" s="84" t="s">
        <v>535</v>
      </c>
      <c r="I125" s="84" t="s">
        <v>169</v>
      </c>
      <c r="J125" s="84"/>
      <c r="K125" s="94">
        <v>0.25000000000095196</v>
      </c>
      <c r="L125" s="97" t="s">
        <v>173</v>
      </c>
      <c r="M125" s="98">
        <v>3.6000000000000004E-2</v>
      </c>
      <c r="N125" s="98">
        <v>-1.2100000000004949E-2</v>
      </c>
      <c r="O125" s="94">
        <v>475417.89169000002</v>
      </c>
      <c r="P125" s="96">
        <v>110.48</v>
      </c>
      <c r="Q125" s="84"/>
      <c r="R125" s="94">
        <v>525.24169519400004</v>
      </c>
      <c r="S125" s="95">
        <v>1.149151805338013E-3</v>
      </c>
      <c r="T125" s="95">
        <v>3.1931516588394188E-3</v>
      </c>
      <c r="U125" s="95">
        <f>R125/'סכום נכסי הקרן'!$C$42</f>
        <v>7.6810640269585676E-4</v>
      </c>
    </row>
    <row r="126" spans="2:21" s="133" customFormat="1">
      <c r="B126" s="87" t="s">
        <v>625</v>
      </c>
      <c r="C126" s="84" t="s">
        <v>626</v>
      </c>
      <c r="D126" s="97" t="s">
        <v>129</v>
      </c>
      <c r="E126" s="97" t="s">
        <v>355</v>
      </c>
      <c r="F126" s="84" t="s">
        <v>624</v>
      </c>
      <c r="G126" s="97" t="s">
        <v>486</v>
      </c>
      <c r="H126" s="84" t="s">
        <v>535</v>
      </c>
      <c r="I126" s="84" t="s">
        <v>169</v>
      </c>
      <c r="J126" s="84"/>
      <c r="K126" s="94">
        <v>6.8199999999940291</v>
      </c>
      <c r="L126" s="97" t="s">
        <v>173</v>
      </c>
      <c r="M126" s="98">
        <v>2.2499999999999999E-2</v>
      </c>
      <c r="N126" s="98">
        <v>8.7000000000112578E-3</v>
      </c>
      <c r="O126" s="94">
        <v>180372.47745700003</v>
      </c>
      <c r="P126" s="96">
        <v>113.27</v>
      </c>
      <c r="Q126" s="84"/>
      <c r="R126" s="94">
        <v>204.30790277099999</v>
      </c>
      <c r="S126" s="95">
        <v>4.4088331411568511E-4</v>
      </c>
      <c r="T126" s="95">
        <v>1.2420684127261831E-3</v>
      </c>
      <c r="U126" s="95">
        <f>R126/'סכום נכסי הקרן'!$C$42</f>
        <v>2.9877713379514718E-4</v>
      </c>
    </row>
    <row r="127" spans="2:21" s="133" customFormat="1">
      <c r="B127" s="87" t="s">
        <v>627</v>
      </c>
      <c r="C127" s="84" t="s">
        <v>628</v>
      </c>
      <c r="D127" s="97" t="s">
        <v>129</v>
      </c>
      <c r="E127" s="97" t="s">
        <v>355</v>
      </c>
      <c r="F127" s="84" t="s">
        <v>629</v>
      </c>
      <c r="G127" s="97" t="s">
        <v>386</v>
      </c>
      <c r="H127" s="84" t="s">
        <v>535</v>
      </c>
      <c r="I127" s="84" t="s">
        <v>359</v>
      </c>
      <c r="J127" s="84"/>
      <c r="K127" s="94">
        <v>2</v>
      </c>
      <c r="L127" s="97" t="s">
        <v>173</v>
      </c>
      <c r="M127" s="98">
        <v>2.1499999999999998E-2</v>
      </c>
      <c r="N127" s="98">
        <v>3.7000000000078337E-3</v>
      </c>
      <c r="O127" s="94">
        <v>416751.97499999998</v>
      </c>
      <c r="P127" s="96">
        <v>105.7</v>
      </c>
      <c r="Q127" s="94">
        <v>30.836753836</v>
      </c>
      <c r="R127" s="94">
        <v>472.31591449900003</v>
      </c>
      <c r="S127" s="95">
        <v>5.082707849564629E-4</v>
      </c>
      <c r="T127" s="95">
        <v>2.8713949400412477E-3</v>
      </c>
      <c r="U127" s="95">
        <f>R127/'סכום נכסי הקרן'!$C$42</f>
        <v>6.907084516354576E-4</v>
      </c>
    </row>
    <row r="128" spans="2:21" s="133" customFormat="1">
      <c r="B128" s="87" t="s">
        <v>630</v>
      </c>
      <c r="C128" s="84" t="s">
        <v>631</v>
      </c>
      <c r="D128" s="97" t="s">
        <v>129</v>
      </c>
      <c r="E128" s="97" t="s">
        <v>355</v>
      </c>
      <c r="F128" s="84" t="s">
        <v>629</v>
      </c>
      <c r="G128" s="97" t="s">
        <v>386</v>
      </c>
      <c r="H128" s="84" t="s">
        <v>535</v>
      </c>
      <c r="I128" s="84" t="s">
        <v>359</v>
      </c>
      <c r="J128" s="84"/>
      <c r="K128" s="94">
        <v>3.5099999999962033</v>
      </c>
      <c r="L128" s="97" t="s">
        <v>173</v>
      </c>
      <c r="M128" s="98">
        <v>1.8000000000000002E-2</v>
      </c>
      <c r="N128" s="98">
        <v>6.0000000000055009E-3</v>
      </c>
      <c r="O128" s="94">
        <v>341643.10702500003</v>
      </c>
      <c r="P128" s="96">
        <v>106.4</v>
      </c>
      <c r="Q128" s="84"/>
      <c r="R128" s="94">
        <v>363.50827083800004</v>
      </c>
      <c r="S128" s="95">
        <v>4.3837606910455219E-4</v>
      </c>
      <c r="T128" s="95">
        <v>2.2099103110987521E-3</v>
      </c>
      <c r="U128" s="95">
        <f>R128/'סכום נכסי הקרן'!$C$42</f>
        <v>5.3158961449250328E-4</v>
      </c>
    </row>
    <row r="129" spans="2:21" s="133" customFormat="1">
      <c r="B129" s="87" t="s">
        <v>632</v>
      </c>
      <c r="C129" s="84" t="s">
        <v>633</v>
      </c>
      <c r="D129" s="97" t="s">
        <v>129</v>
      </c>
      <c r="E129" s="97" t="s">
        <v>355</v>
      </c>
      <c r="F129" s="84" t="s">
        <v>634</v>
      </c>
      <c r="G129" s="97" t="s">
        <v>363</v>
      </c>
      <c r="H129" s="84" t="s">
        <v>635</v>
      </c>
      <c r="I129" s="84" t="s">
        <v>169</v>
      </c>
      <c r="J129" s="84"/>
      <c r="K129" s="94">
        <v>1.5000000000134546</v>
      </c>
      <c r="L129" s="97" t="s">
        <v>173</v>
      </c>
      <c r="M129" s="98">
        <v>4.1500000000000002E-2</v>
      </c>
      <c r="N129" s="98">
        <v>-1.7999999998762151E-3</v>
      </c>
      <c r="O129" s="94">
        <v>21276.975092000001</v>
      </c>
      <c r="P129" s="96">
        <v>112.07</v>
      </c>
      <c r="Q129" s="94">
        <v>12.587340594</v>
      </c>
      <c r="R129" s="94">
        <v>37.161278097</v>
      </c>
      <c r="S129" s="95">
        <v>1.591025785530361E-4</v>
      </c>
      <c r="T129" s="95">
        <v>2.2591808282889728E-4</v>
      </c>
      <c r="U129" s="95">
        <f>R129/'סכום נכסי הקרן'!$C$42</f>
        <v>5.4344154129127606E-5</v>
      </c>
    </row>
    <row r="130" spans="2:21" s="133" customFormat="1">
      <c r="B130" s="87" t="s">
        <v>636</v>
      </c>
      <c r="C130" s="84" t="s">
        <v>637</v>
      </c>
      <c r="D130" s="97" t="s">
        <v>129</v>
      </c>
      <c r="E130" s="97" t="s">
        <v>355</v>
      </c>
      <c r="F130" s="84" t="s">
        <v>638</v>
      </c>
      <c r="G130" s="97" t="s">
        <v>386</v>
      </c>
      <c r="H130" s="84" t="s">
        <v>635</v>
      </c>
      <c r="I130" s="84" t="s">
        <v>359</v>
      </c>
      <c r="J130" s="84"/>
      <c r="K130" s="94">
        <v>2.6299999999959924</v>
      </c>
      <c r="L130" s="97" t="s">
        <v>173</v>
      </c>
      <c r="M130" s="98">
        <v>3.15E-2</v>
      </c>
      <c r="N130" s="98">
        <v>1.9499999999966603E-2</v>
      </c>
      <c r="O130" s="94">
        <v>284218.92907200003</v>
      </c>
      <c r="P130" s="96">
        <v>105.35</v>
      </c>
      <c r="Q130" s="84"/>
      <c r="R130" s="94">
        <v>299.42463454</v>
      </c>
      <c r="S130" s="95">
        <v>5.9879307425003117E-4</v>
      </c>
      <c r="T130" s="95">
        <v>1.8203205823666484E-3</v>
      </c>
      <c r="U130" s="95">
        <f>R130/'סכום נכסי הקרן'!$C$42</f>
        <v>4.3787456521343626E-4</v>
      </c>
    </row>
    <row r="131" spans="2:21" s="133" customFormat="1">
      <c r="B131" s="87" t="s">
        <v>639</v>
      </c>
      <c r="C131" s="84" t="s">
        <v>640</v>
      </c>
      <c r="D131" s="97" t="s">
        <v>129</v>
      </c>
      <c r="E131" s="97" t="s">
        <v>355</v>
      </c>
      <c r="F131" s="84" t="s">
        <v>638</v>
      </c>
      <c r="G131" s="97" t="s">
        <v>386</v>
      </c>
      <c r="H131" s="84" t="s">
        <v>635</v>
      </c>
      <c r="I131" s="84" t="s">
        <v>359</v>
      </c>
      <c r="J131" s="84"/>
      <c r="K131" s="94">
        <v>1.8000000000042549</v>
      </c>
      <c r="L131" s="97" t="s">
        <v>173</v>
      </c>
      <c r="M131" s="98">
        <v>2.8500000000000001E-2</v>
      </c>
      <c r="N131" s="98">
        <v>1.0600000000051058E-2</v>
      </c>
      <c r="O131" s="94">
        <v>176680.38836000004</v>
      </c>
      <c r="P131" s="96">
        <v>106.42</v>
      </c>
      <c r="Q131" s="84"/>
      <c r="R131" s="94">
        <v>188.023254834</v>
      </c>
      <c r="S131" s="95">
        <v>6.0583051390279924E-4</v>
      </c>
      <c r="T131" s="95">
        <v>1.1430676078596897E-3</v>
      </c>
      <c r="U131" s="95">
        <f>R131/'סכום נכסי הקרן'!$C$42</f>
        <v>2.749626833040498E-4</v>
      </c>
    </row>
    <row r="132" spans="2:21" s="133" customFormat="1">
      <c r="B132" s="87" t="s">
        <v>641</v>
      </c>
      <c r="C132" s="84" t="s">
        <v>642</v>
      </c>
      <c r="D132" s="97" t="s">
        <v>129</v>
      </c>
      <c r="E132" s="97" t="s">
        <v>355</v>
      </c>
      <c r="F132" s="84" t="s">
        <v>643</v>
      </c>
      <c r="G132" s="97" t="s">
        <v>405</v>
      </c>
      <c r="H132" s="84" t="s">
        <v>635</v>
      </c>
      <c r="I132" s="84" t="s">
        <v>169</v>
      </c>
      <c r="J132" s="84"/>
      <c r="K132" s="94">
        <v>5.0500000000072935</v>
      </c>
      <c r="L132" s="97" t="s">
        <v>173</v>
      </c>
      <c r="M132" s="98">
        <v>2.5000000000000001E-2</v>
      </c>
      <c r="N132" s="98">
        <v>1.1799999999995139E-2</v>
      </c>
      <c r="O132" s="94">
        <v>150018.82545599999</v>
      </c>
      <c r="P132" s="96">
        <v>109.68</v>
      </c>
      <c r="Q132" s="84"/>
      <c r="R132" s="94">
        <v>164.54064715600001</v>
      </c>
      <c r="S132" s="95">
        <v>6.2744195573172874E-4</v>
      </c>
      <c r="T132" s="95">
        <v>1.0003075635848621E-3</v>
      </c>
      <c r="U132" s="95">
        <f>R132/'סכום נכסי הקרן'!$C$42</f>
        <v>2.4062203313383705E-4</v>
      </c>
    </row>
    <row r="133" spans="2:21" s="133" customFormat="1">
      <c r="B133" s="87" t="s">
        <v>644</v>
      </c>
      <c r="C133" s="84" t="s">
        <v>645</v>
      </c>
      <c r="D133" s="97" t="s">
        <v>129</v>
      </c>
      <c r="E133" s="97" t="s">
        <v>355</v>
      </c>
      <c r="F133" s="84" t="s">
        <v>643</v>
      </c>
      <c r="G133" s="97" t="s">
        <v>405</v>
      </c>
      <c r="H133" s="84" t="s">
        <v>635</v>
      </c>
      <c r="I133" s="84" t="s">
        <v>169</v>
      </c>
      <c r="J133" s="84"/>
      <c r="K133" s="94">
        <v>7.1299999999968291</v>
      </c>
      <c r="L133" s="97" t="s">
        <v>173</v>
      </c>
      <c r="M133" s="98">
        <v>1.9E-2</v>
      </c>
      <c r="N133" s="98">
        <v>1.8800000000004657E-2</v>
      </c>
      <c r="O133" s="94">
        <v>335909.87644299999</v>
      </c>
      <c r="P133" s="96">
        <v>102.3</v>
      </c>
      <c r="Q133" s="84"/>
      <c r="R133" s="94">
        <v>343.63580459299999</v>
      </c>
      <c r="S133" s="95">
        <v>1.3558617862580444E-3</v>
      </c>
      <c r="T133" s="95">
        <v>2.0890977420737157E-3</v>
      </c>
      <c r="U133" s="95">
        <f>R133/'סכום נכסי הקרן'!$C$42</f>
        <v>5.0252838668098326E-4</v>
      </c>
    </row>
    <row r="134" spans="2:21" s="133" customFormat="1">
      <c r="B134" s="87" t="s">
        <v>646</v>
      </c>
      <c r="C134" s="84" t="s">
        <v>647</v>
      </c>
      <c r="D134" s="97" t="s">
        <v>129</v>
      </c>
      <c r="E134" s="97" t="s">
        <v>355</v>
      </c>
      <c r="F134" s="84" t="s">
        <v>648</v>
      </c>
      <c r="G134" s="97" t="s">
        <v>405</v>
      </c>
      <c r="H134" s="84" t="s">
        <v>635</v>
      </c>
      <c r="I134" s="84" t="s">
        <v>169</v>
      </c>
      <c r="J134" s="84"/>
      <c r="K134" s="94">
        <v>1.5099999999980729</v>
      </c>
      <c r="L134" s="97" t="s">
        <v>173</v>
      </c>
      <c r="M134" s="98">
        <v>4.5999999999999999E-2</v>
      </c>
      <c r="N134" s="98">
        <v>-1.2000000000174046E-3</v>
      </c>
      <c r="O134" s="94">
        <v>78517.172870999988</v>
      </c>
      <c r="P134" s="96">
        <v>130.97</v>
      </c>
      <c r="Q134" s="94">
        <v>54.634000974999992</v>
      </c>
      <c r="R134" s="94">
        <v>160.87613048099999</v>
      </c>
      <c r="S134" s="95">
        <v>6.1321362134883299E-4</v>
      </c>
      <c r="T134" s="95">
        <v>9.7802951976867368E-4</v>
      </c>
      <c r="U134" s="95">
        <f>R134/'סכום נכסי הקרן'!$C$42</f>
        <v>2.3526309315133315E-4</v>
      </c>
    </row>
    <row r="135" spans="2:21" s="133" customFormat="1">
      <c r="B135" s="87" t="s">
        <v>649</v>
      </c>
      <c r="C135" s="84" t="s">
        <v>650</v>
      </c>
      <c r="D135" s="97" t="s">
        <v>129</v>
      </c>
      <c r="E135" s="97" t="s">
        <v>355</v>
      </c>
      <c r="F135" s="84" t="s">
        <v>651</v>
      </c>
      <c r="G135" s="97" t="s">
        <v>405</v>
      </c>
      <c r="H135" s="84" t="s">
        <v>635</v>
      </c>
      <c r="I135" s="84" t="s">
        <v>169</v>
      </c>
      <c r="J135" s="84"/>
      <c r="K135" s="94">
        <v>6.7800000000005465</v>
      </c>
      <c r="L135" s="97" t="s">
        <v>173</v>
      </c>
      <c r="M135" s="98">
        <v>2.6000000000000002E-2</v>
      </c>
      <c r="N135" s="98">
        <v>1.5199999999997951E-2</v>
      </c>
      <c r="O135" s="94">
        <v>534102.82316100004</v>
      </c>
      <c r="P135" s="96">
        <v>109.66</v>
      </c>
      <c r="Q135" s="84"/>
      <c r="R135" s="94">
        <v>585.69715675600003</v>
      </c>
      <c r="S135" s="95">
        <v>9.0787863686848296E-4</v>
      </c>
      <c r="T135" s="95">
        <v>3.5606842807522732E-3</v>
      </c>
      <c r="U135" s="95">
        <f>R135/'סכום נכסי הקרן'!$C$42</f>
        <v>8.5651565795605473E-4</v>
      </c>
    </row>
    <row r="136" spans="2:21" s="133" customFormat="1">
      <c r="B136" s="87" t="s">
        <v>652</v>
      </c>
      <c r="C136" s="84" t="s">
        <v>653</v>
      </c>
      <c r="D136" s="97" t="s">
        <v>129</v>
      </c>
      <c r="E136" s="97" t="s">
        <v>355</v>
      </c>
      <c r="F136" s="84" t="s">
        <v>651</v>
      </c>
      <c r="G136" s="97" t="s">
        <v>405</v>
      </c>
      <c r="H136" s="84" t="s">
        <v>635</v>
      </c>
      <c r="I136" s="84" t="s">
        <v>169</v>
      </c>
      <c r="J136" s="84"/>
      <c r="K136" s="94">
        <v>3.7200000000304003</v>
      </c>
      <c r="L136" s="97" t="s">
        <v>173</v>
      </c>
      <c r="M136" s="98">
        <v>4.4000000000000004E-2</v>
      </c>
      <c r="N136" s="98">
        <v>4.8000000002026691E-3</v>
      </c>
      <c r="O136" s="94">
        <v>10121.341818999999</v>
      </c>
      <c r="P136" s="96">
        <v>117</v>
      </c>
      <c r="Q136" s="84"/>
      <c r="R136" s="94">
        <v>11.841970362</v>
      </c>
      <c r="S136" s="95">
        <v>8.4739258872581442E-5</v>
      </c>
      <c r="T136" s="95">
        <v>7.19920136793045E-5</v>
      </c>
      <c r="U136" s="95">
        <f>R136/'סכום נכסי הקרן'!$C$42</f>
        <v>1.7317538456704524E-5</v>
      </c>
    </row>
    <row r="137" spans="2:21" s="133" customFormat="1">
      <c r="B137" s="87" t="s">
        <v>654</v>
      </c>
      <c r="C137" s="84" t="s">
        <v>655</v>
      </c>
      <c r="D137" s="97" t="s">
        <v>129</v>
      </c>
      <c r="E137" s="97" t="s">
        <v>355</v>
      </c>
      <c r="F137" s="84" t="s">
        <v>651</v>
      </c>
      <c r="G137" s="97" t="s">
        <v>405</v>
      </c>
      <c r="H137" s="84" t="s">
        <v>635</v>
      </c>
      <c r="I137" s="84" t="s">
        <v>169</v>
      </c>
      <c r="J137" s="84"/>
      <c r="K137" s="94">
        <v>5.4699999999856495</v>
      </c>
      <c r="L137" s="97" t="s">
        <v>173</v>
      </c>
      <c r="M137" s="98">
        <v>2.4E-2</v>
      </c>
      <c r="N137" s="98">
        <v>9.2999999999708646E-3</v>
      </c>
      <c r="O137" s="94">
        <v>83350.395000000004</v>
      </c>
      <c r="P137" s="96">
        <v>111.2</v>
      </c>
      <c r="Q137" s="84"/>
      <c r="R137" s="94">
        <v>92.685633239000012</v>
      </c>
      <c r="S137" s="95">
        <v>1.6107888560917813E-4</v>
      </c>
      <c r="T137" s="95">
        <v>5.6347256174775148E-4</v>
      </c>
      <c r="U137" s="95">
        <f>R137/'סכום נכסי הקרן'!$C$42</f>
        <v>1.35542225570079E-4</v>
      </c>
    </row>
    <row r="138" spans="2:21" s="133" customFormat="1">
      <c r="B138" s="87" t="s">
        <v>656</v>
      </c>
      <c r="C138" s="84" t="s">
        <v>657</v>
      </c>
      <c r="D138" s="97" t="s">
        <v>129</v>
      </c>
      <c r="E138" s="97" t="s">
        <v>355</v>
      </c>
      <c r="F138" s="84" t="s">
        <v>589</v>
      </c>
      <c r="G138" s="97" t="s">
        <v>405</v>
      </c>
      <c r="H138" s="84" t="s">
        <v>635</v>
      </c>
      <c r="I138" s="84" t="s">
        <v>359</v>
      </c>
      <c r="J138" s="84"/>
      <c r="K138" s="94">
        <v>6.590000000053319</v>
      </c>
      <c r="L138" s="97" t="s">
        <v>173</v>
      </c>
      <c r="M138" s="98">
        <v>2.81E-2</v>
      </c>
      <c r="N138" s="98">
        <v>1.5500000000019181E-2</v>
      </c>
      <c r="O138" s="94">
        <v>46786.193711</v>
      </c>
      <c r="P138" s="96">
        <v>111.44</v>
      </c>
      <c r="Q138" s="84"/>
      <c r="R138" s="94">
        <v>52.138534157999999</v>
      </c>
      <c r="S138" s="95">
        <v>8.9368322781703115E-5</v>
      </c>
      <c r="T138" s="95">
        <v>3.1697073625234774E-4</v>
      </c>
      <c r="U138" s="95">
        <f>R138/'סכום נכסי הקרן'!$C$42</f>
        <v>7.6246692294953028E-5</v>
      </c>
    </row>
    <row r="139" spans="2:21" s="133" customFormat="1">
      <c r="B139" s="87" t="s">
        <v>658</v>
      </c>
      <c r="C139" s="84" t="s">
        <v>659</v>
      </c>
      <c r="D139" s="97" t="s">
        <v>129</v>
      </c>
      <c r="E139" s="97" t="s">
        <v>355</v>
      </c>
      <c r="F139" s="84" t="s">
        <v>589</v>
      </c>
      <c r="G139" s="97" t="s">
        <v>405</v>
      </c>
      <c r="H139" s="84" t="s">
        <v>635</v>
      </c>
      <c r="I139" s="84" t="s">
        <v>359</v>
      </c>
      <c r="J139" s="84"/>
      <c r="K139" s="94">
        <v>4.8799999999862314</v>
      </c>
      <c r="L139" s="97" t="s">
        <v>173</v>
      </c>
      <c r="M139" s="98">
        <v>3.7000000000000005E-2</v>
      </c>
      <c r="N139" s="98">
        <v>1.0299999999964173E-2</v>
      </c>
      <c r="O139" s="94">
        <v>123440.62794999999</v>
      </c>
      <c r="P139" s="96">
        <v>115.32</v>
      </c>
      <c r="Q139" s="84"/>
      <c r="R139" s="94">
        <v>142.35173251699999</v>
      </c>
      <c r="S139" s="95">
        <v>1.9315285069327733E-4</v>
      </c>
      <c r="T139" s="95">
        <v>8.6541239011391456E-4</v>
      </c>
      <c r="U139" s="95">
        <f>R139/'סכום נכסי הקרן'!$C$42</f>
        <v>2.0817326229360001E-4</v>
      </c>
    </row>
    <row r="140" spans="2:21" s="133" customFormat="1">
      <c r="B140" s="87" t="s">
        <v>660</v>
      </c>
      <c r="C140" s="84" t="s">
        <v>661</v>
      </c>
      <c r="D140" s="97" t="s">
        <v>129</v>
      </c>
      <c r="E140" s="97" t="s">
        <v>355</v>
      </c>
      <c r="F140" s="84" t="s">
        <v>368</v>
      </c>
      <c r="G140" s="97" t="s">
        <v>363</v>
      </c>
      <c r="H140" s="84" t="s">
        <v>635</v>
      </c>
      <c r="I140" s="84" t="s">
        <v>359</v>
      </c>
      <c r="J140" s="84"/>
      <c r="K140" s="94">
        <v>2.4</v>
      </c>
      <c r="L140" s="97" t="s">
        <v>173</v>
      </c>
      <c r="M140" s="98">
        <v>4.4999999999999998E-2</v>
      </c>
      <c r="N140" s="98">
        <v>1.5000000000014375E-3</v>
      </c>
      <c r="O140" s="94">
        <v>1269030.1384920001</v>
      </c>
      <c r="P140" s="96">
        <v>135.66999999999999</v>
      </c>
      <c r="Q140" s="94">
        <v>17.471722837000002</v>
      </c>
      <c r="R140" s="94">
        <v>1739.1649402050002</v>
      </c>
      <c r="S140" s="95">
        <v>7.4561800423233288E-4</v>
      </c>
      <c r="T140" s="95">
        <v>1.0573070387642739E-2</v>
      </c>
      <c r="U140" s="95">
        <f>R140/'סכום נכסי הקרן'!$C$42</f>
        <v>2.5433314570013545E-3</v>
      </c>
    </row>
    <row r="141" spans="2:21" s="133" customFormat="1">
      <c r="B141" s="87" t="s">
        <v>662</v>
      </c>
      <c r="C141" s="84" t="s">
        <v>663</v>
      </c>
      <c r="D141" s="97" t="s">
        <v>129</v>
      </c>
      <c r="E141" s="97" t="s">
        <v>355</v>
      </c>
      <c r="F141" s="84" t="s">
        <v>664</v>
      </c>
      <c r="G141" s="97" t="s">
        <v>405</v>
      </c>
      <c r="H141" s="84" t="s">
        <v>635</v>
      </c>
      <c r="I141" s="84" t="s">
        <v>169</v>
      </c>
      <c r="J141" s="84"/>
      <c r="K141" s="94">
        <v>2.4100185528756954</v>
      </c>
      <c r="L141" s="97" t="s">
        <v>173</v>
      </c>
      <c r="M141" s="98">
        <v>4.9500000000000002E-2</v>
      </c>
      <c r="N141" s="98">
        <v>1.2300556586270869E-2</v>
      </c>
      <c r="O141" s="94">
        <v>4.7790000000000003E-3</v>
      </c>
      <c r="P141" s="96">
        <v>112.72</v>
      </c>
      <c r="Q141" s="84"/>
      <c r="R141" s="94">
        <v>5.3900000000000009E-6</v>
      </c>
      <c r="S141" s="95">
        <v>7.728942171577577E-12</v>
      </c>
      <c r="T141" s="95">
        <v>3.2767938262760137E-11</v>
      </c>
      <c r="U141" s="95">
        <f>R141/'סכום נכסי הקרן'!$C$42</f>
        <v>7.882263629130793E-12</v>
      </c>
    </row>
    <row r="142" spans="2:21" s="133" customFormat="1">
      <c r="B142" s="87" t="s">
        <v>665</v>
      </c>
      <c r="C142" s="84" t="s">
        <v>666</v>
      </c>
      <c r="D142" s="97" t="s">
        <v>129</v>
      </c>
      <c r="E142" s="97" t="s">
        <v>355</v>
      </c>
      <c r="F142" s="84" t="s">
        <v>667</v>
      </c>
      <c r="G142" s="97" t="s">
        <v>454</v>
      </c>
      <c r="H142" s="84" t="s">
        <v>635</v>
      </c>
      <c r="I142" s="84" t="s">
        <v>359</v>
      </c>
      <c r="J142" s="84"/>
      <c r="K142" s="94">
        <v>0.5199999999906465</v>
      </c>
      <c r="L142" s="97" t="s">
        <v>173</v>
      </c>
      <c r="M142" s="98">
        <v>4.5999999999999999E-2</v>
      </c>
      <c r="N142" s="98">
        <v>1.2199999999906466E-2</v>
      </c>
      <c r="O142" s="94">
        <v>19622.231577999999</v>
      </c>
      <c r="P142" s="96">
        <v>106.56</v>
      </c>
      <c r="Q142" s="94">
        <v>0.47303938600000006</v>
      </c>
      <c r="R142" s="94">
        <v>21.38248901</v>
      </c>
      <c r="S142" s="95">
        <v>9.1504274740883957E-5</v>
      </c>
      <c r="T142" s="95">
        <v>1.2999259365191595E-4</v>
      </c>
      <c r="U142" s="95">
        <f>R142/'סכום נכסי הקרן'!$C$42</f>
        <v>3.1269464828165469E-5</v>
      </c>
    </row>
    <row r="143" spans="2:21" s="133" customFormat="1">
      <c r="B143" s="87" t="s">
        <v>668</v>
      </c>
      <c r="C143" s="84" t="s">
        <v>669</v>
      </c>
      <c r="D143" s="97" t="s">
        <v>129</v>
      </c>
      <c r="E143" s="97" t="s">
        <v>355</v>
      </c>
      <c r="F143" s="84" t="s">
        <v>667</v>
      </c>
      <c r="G143" s="97" t="s">
        <v>454</v>
      </c>
      <c r="H143" s="84" t="s">
        <v>635</v>
      </c>
      <c r="I143" s="84" t="s">
        <v>359</v>
      </c>
      <c r="J143" s="84"/>
      <c r="K143" s="94">
        <v>3.0299999999995144</v>
      </c>
      <c r="L143" s="97" t="s">
        <v>173</v>
      </c>
      <c r="M143" s="98">
        <v>1.9799999999999998E-2</v>
      </c>
      <c r="N143" s="98">
        <v>1.7499999999996321E-2</v>
      </c>
      <c r="O143" s="94">
        <v>568252.63089499995</v>
      </c>
      <c r="P143" s="96">
        <v>102.28</v>
      </c>
      <c r="Q143" s="94">
        <v>97.765521137000022</v>
      </c>
      <c r="R143" s="94">
        <v>679.59598311100001</v>
      </c>
      <c r="S143" s="95">
        <v>9.1168625291363858E-4</v>
      </c>
      <c r="T143" s="95">
        <v>4.1315323224862758E-3</v>
      </c>
      <c r="U143" s="95">
        <f>R143/'סכום נכסי הקרן'!$C$42</f>
        <v>9.9383204084957681E-4</v>
      </c>
    </row>
    <row r="144" spans="2:21" s="133" customFormat="1">
      <c r="B144" s="87" t="s">
        <v>670</v>
      </c>
      <c r="C144" s="84" t="s">
        <v>671</v>
      </c>
      <c r="D144" s="97" t="s">
        <v>129</v>
      </c>
      <c r="E144" s="97" t="s">
        <v>355</v>
      </c>
      <c r="F144" s="84" t="s">
        <v>672</v>
      </c>
      <c r="G144" s="97" t="s">
        <v>405</v>
      </c>
      <c r="H144" s="84" t="s">
        <v>635</v>
      </c>
      <c r="I144" s="84" t="s">
        <v>169</v>
      </c>
      <c r="J144" s="84"/>
      <c r="K144" s="94">
        <v>0.99000000000287935</v>
      </c>
      <c r="L144" s="97" t="s">
        <v>173</v>
      </c>
      <c r="M144" s="98">
        <v>4.4999999999999998E-2</v>
      </c>
      <c r="N144" s="98">
        <v>-4.1000000000410083E-3</v>
      </c>
      <c r="O144" s="94">
        <v>99731.128494000004</v>
      </c>
      <c r="P144" s="96">
        <v>114.92</v>
      </c>
      <c r="Q144" s="84"/>
      <c r="R144" s="94">
        <v>114.61101293300001</v>
      </c>
      <c r="S144" s="95">
        <v>5.7399210644028785E-4</v>
      </c>
      <c r="T144" s="95">
        <v>6.9676560223023141E-4</v>
      </c>
      <c r="U144" s="95">
        <f>R144/'סכום נכסי הקרן'!$C$42</f>
        <v>1.676056064451994E-4</v>
      </c>
    </row>
    <row r="145" spans="2:21" s="133" customFormat="1">
      <c r="B145" s="87" t="s">
        <v>673</v>
      </c>
      <c r="C145" s="84" t="s">
        <v>674</v>
      </c>
      <c r="D145" s="97" t="s">
        <v>129</v>
      </c>
      <c r="E145" s="97" t="s">
        <v>355</v>
      </c>
      <c r="F145" s="84" t="s">
        <v>672</v>
      </c>
      <c r="G145" s="97" t="s">
        <v>405</v>
      </c>
      <c r="H145" s="84" t="s">
        <v>635</v>
      </c>
      <c r="I145" s="84" t="s">
        <v>169</v>
      </c>
      <c r="J145" s="84"/>
      <c r="K145" s="94">
        <v>2.9497802887633395</v>
      </c>
      <c r="L145" s="97" t="s">
        <v>173</v>
      </c>
      <c r="M145" s="98">
        <v>3.3000000000000002E-2</v>
      </c>
      <c r="N145" s="98">
        <v>5.1998326009625442E-3</v>
      </c>
      <c r="O145" s="94">
        <v>4.3340000000000002E-3</v>
      </c>
      <c r="P145" s="96">
        <v>110.1</v>
      </c>
      <c r="Q145" s="84"/>
      <c r="R145" s="94">
        <v>4.7790000000000003E-6</v>
      </c>
      <c r="S145" s="95">
        <v>7.8604154176952027E-12</v>
      </c>
      <c r="T145" s="95">
        <v>2.9053428007000126E-11</v>
      </c>
      <c r="U145" s="95">
        <f>R145/'סכום נכסי הקרן'!$C$42</f>
        <v>6.9887454329528863E-12</v>
      </c>
    </row>
    <row r="146" spans="2:21" s="133" customFormat="1">
      <c r="B146" s="87" t="s">
        <v>675</v>
      </c>
      <c r="C146" s="84" t="s">
        <v>676</v>
      </c>
      <c r="D146" s="97" t="s">
        <v>129</v>
      </c>
      <c r="E146" s="97" t="s">
        <v>355</v>
      </c>
      <c r="F146" s="84" t="s">
        <v>672</v>
      </c>
      <c r="G146" s="97" t="s">
        <v>405</v>
      </c>
      <c r="H146" s="84" t="s">
        <v>635</v>
      </c>
      <c r="I146" s="84" t="s">
        <v>169</v>
      </c>
      <c r="J146" s="84"/>
      <c r="K146" s="94">
        <v>4.8700000000021895</v>
      </c>
      <c r="L146" s="97" t="s">
        <v>173</v>
      </c>
      <c r="M146" s="98">
        <v>1.6E-2</v>
      </c>
      <c r="N146" s="98">
        <v>2.1000000000383E-3</v>
      </c>
      <c r="O146" s="94">
        <v>66357.772754000005</v>
      </c>
      <c r="P146" s="96">
        <v>110.17</v>
      </c>
      <c r="Q146" s="84"/>
      <c r="R146" s="94">
        <v>73.10635873199999</v>
      </c>
      <c r="S146" s="95">
        <v>4.1213402773912858E-4</v>
      </c>
      <c r="T146" s="95">
        <v>4.444424210659315E-4</v>
      </c>
      <c r="U146" s="95">
        <f>R146/'סכום נכסי הקרן'!$C$42</f>
        <v>1.0690975741956063E-4</v>
      </c>
    </row>
    <row r="147" spans="2:21" s="133" customFormat="1">
      <c r="B147" s="87" t="s">
        <v>677</v>
      </c>
      <c r="C147" s="84" t="s">
        <v>678</v>
      </c>
      <c r="D147" s="97" t="s">
        <v>129</v>
      </c>
      <c r="E147" s="97" t="s">
        <v>355</v>
      </c>
      <c r="F147" s="84" t="s">
        <v>634</v>
      </c>
      <c r="G147" s="97" t="s">
        <v>363</v>
      </c>
      <c r="H147" s="84" t="s">
        <v>679</v>
      </c>
      <c r="I147" s="84" t="s">
        <v>169</v>
      </c>
      <c r="J147" s="84"/>
      <c r="K147" s="94">
        <v>1.1700000000013899</v>
      </c>
      <c r="L147" s="97" t="s">
        <v>173</v>
      </c>
      <c r="M147" s="98">
        <v>5.2999999999999999E-2</v>
      </c>
      <c r="N147" s="98">
        <v>-4.500000000023166E-3</v>
      </c>
      <c r="O147" s="94">
        <v>218324.557738</v>
      </c>
      <c r="P147" s="96">
        <v>118.63</v>
      </c>
      <c r="Q147" s="84"/>
      <c r="R147" s="94">
        <v>258.99844299199998</v>
      </c>
      <c r="S147" s="95">
        <v>8.3969045998169274E-4</v>
      </c>
      <c r="T147" s="95">
        <v>1.5745538015051678E-3</v>
      </c>
      <c r="U147" s="95">
        <f>R147/'סכום נכסי הקרן'!$C$42</f>
        <v>3.7875584549115884E-4</v>
      </c>
    </row>
    <row r="148" spans="2:21" s="133" customFormat="1">
      <c r="B148" s="87" t="s">
        <v>680</v>
      </c>
      <c r="C148" s="84" t="s">
        <v>681</v>
      </c>
      <c r="D148" s="97" t="s">
        <v>129</v>
      </c>
      <c r="E148" s="97" t="s">
        <v>355</v>
      </c>
      <c r="F148" s="84" t="s">
        <v>682</v>
      </c>
      <c r="G148" s="97" t="s">
        <v>683</v>
      </c>
      <c r="H148" s="84" t="s">
        <v>679</v>
      </c>
      <c r="I148" s="84" t="s">
        <v>169</v>
      </c>
      <c r="J148" s="84"/>
      <c r="K148" s="94">
        <v>1.4800000000217357</v>
      </c>
      <c r="L148" s="97" t="s">
        <v>173</v>
      </c>
      <c r="M148" s="98">
        <v>5.3499999999999999E-2</v>
      </c>
      <c r="N148" s="98">
        <v>7.7999999996739644E-3</v>
      </c>
      <c r="O148" s="94">
        <v>3335.9818690000002</v>
      </c>
      <c r="P148" s="96">
        <v>110.33</v>
      </c>
      <c r="Q148" s="84"/>
      <c r="R148" s="94">
        <v>3.6805888540000002</v>
      </c>
      <c r="S148" s="95">
        <v>1.8932511382056724E-5</v>
      </c>
      <c r="T148" s="95">
        <v>2.2375752938492592E-5</v>
      </c>
      <c r="U148" s="95">
        <f>R148/'סכום נכסי הקרן'!$C$42</f>
        <v>5.3824437212742828E-6</v>
      </c>
    </row>
    <row r="149" spans="2:21" s="133" customFormat="1">
      <c r="B149" s="87" t="s">
        <v>684</v>
      </c>
      <c r="C149" s="84" t="s">
        <v>685</v>
      </c>
      <c r="D149" s="97" t="s">
        <v>129</v>
      </c>
      <c r="E149" s="97" t="s">
        <v>355</v>
      </c>
      <c r="F149" s="84" t="s">
        <v>686</v>
      </c>
      <c r="G149" s="97" t="s">
        <v>405</v>
      </c>
      <c r="H149" s="84" t="s">
        <v>679</v>
      </c>
      <c r="I149" s="84" t="s">
        <v>359</v>
      </c>
      <c r="J149" s="84"/>
      <c r="K149" s="94">
        <v>0.90999999998970715</v>
      </c>
      <c r="L149" s="97" t="s">
        <v>173</v>
      </c>
      <c r="M149" s="98">
        <v>4.8499999999999995E-2</v>
      </c>
      <c r="N149" s="98">
        <v>6.5999999990393335E-3</v>
      </c>
      <c r="O149" s="94">
        <v>4550.2178100000001</v>
      </c>
      <c r="P149" s="96">
        <v>128.11000000000001</v>
      </c>
      <c r="Q149" s="84"/>
      <c r="R149" s="94">
        <v>5.8292839660000002</v>
      </c>
      <c r="S149" s="95">
        <v>6.6909112262837121E-5</v>
      </c>
      <c r="T149" s="95">
        <v>3.5438518945080804E-5</v>
      </c>
      <c r="U149" s="95">
        <f>R149/'סכום נכסי הקרן'!$C$42</f>
        <v>8.5246666027972347E-6</v>
      </c>
    </row>
    <row r="150" spans="2:21" s="133" customFormat="1">
      <c r="B150" s="87" t="s">
        <v>687</v>
      </c>
      <c r="C150" s="84" t="s">
        <v>688</v>
      </c>
      <c r="D150" s="97" t="s">
        <v>129</v>
      </c>
      <c r="E150" s="97" t="s">
        <v>355</v>
      </c>
      <c r="F150" s="84" t="s">
        <v>689</v>
      </c>
      <c r="G150" s="97" t="s">
        <v>405</v>
      </c>
      <c r="H150" s="84" t="s">
        <v>679</v>
      </c>
      <c r="I150" s="84" t="s">
        <v>359</v>
      </c>
      <c r="J150" s="84"/>
      <c r="K150" s="94">
        <v>1.239999999913644</v>
      </c>
      <c r="L150" s="97" t="s">
        <v>173</v>
      </c>
      <c r="M150" s="98">
        <v>4.2500000000000003E-2</v>
      </c>
      <c r="N150" s="98">
        <v>2.3000000006716593E-3</v>
      </c>
      <c r="O150" s="94">
        <v>2850.1857049999994</v>
      </c>
      <c r="P150" s="96">
        <v>114.69</v>
      </c>
      <c r="Q150" s="94">
        <v>0.86087616500000008</v>
      </c>
      <c r="R150" s="94">
        <v>4.1687805639999995</v>
      </c>
      <c r="S150" s="95">
        <v>3.4713800642198046E-5</v>
      </c>
      <c r="T150" s="95">
        <v>2.5343663108004888E-5</v>
      </c>
      <c r="U150" s="95">
        <f>R150/'סכום נכסי הקרן'!$C$42</f>
        <v>6.0963687230880414E-6</v>
      </c>
    </row>
    <row r="151" spans="2:21" s="133" customFormat="1">
      <c r="B151" s="87" t="s">
        <v>690</v>
      </c>
      <c r="C151" s="84" t="s">
        <v>691</v>
      </c>
      <c r="D151" s="97" t="s">
        <v>129</v>
      </c>
      <c r="E151" s="97" t="s">
        <v>355</v>
      </c>
      <c r="F151" s="84" t="s">
        <v>692</v>
      </c>
      <c r="G151" s="97" t="s">
        <v>619</v>
      </c>
      <c r="H151" s="84" t="s">
        <v>679</v>
      </c>
      <c r="I151" s="84" t="s">
        <v>359</v>
      </c>
      <c r="J151" s="84"/>
      <c r="K151" s="94">
        <v>0.75</v>
      </c>
      <c r="L151" s="97" t="s">
        <v>173</v>
      </c>
      <c r="M151" s="98">
        <v>4.8000000000000001E-2</v>
      </c>
      <c r="N151" s="98">
        <v>-1.0999999999877906E-3</v>
      </c>
      <c r="O151" s="94">
        <v>105538.74958</v>
      </c>
      <c r="P151" s="96">
        <v>124.17</v>
      </c>
      <c r="Q151" s="84"/>
      <c r="R151" s="94">
        <v>131.047473056</v>
      </c>
      <c r="S151" s="95">
        <v>5.1586424816240371E-4</v>
      </c>
      <c r="T151" s="95">
        <v>7.9668933331905937E-4</v>
      </c>
      <c r="U151" s="95">
        <f>R151/'סכום נכסי הקרן'!$C$42</f>
        <v>1.9164206503873956E-4</v>
      </c>
    </row>
    <row r="152" spans="2:21" s="133" customFormat="1">
      <c r="B152" s="87" t="s">
        <v>693</v>
      </c>
      <c r="C152" s="84" t="s">
        <v>694</v>
      </c>
      <c r="D152" s="97" t="s">
        <v>129</v>
      </c>
      <c r="E152" s="97" t="s">
        <v>355</v>
      </c>
      <c r="F152" s="84" t="s">
        <v>473</v>
      </c>
      <c r="G152" s="97" t="s">
        <v>363</v>
      </c>
      <c r="H152" s="84" t="s">
        <v>679</v>
      </c>
      <c r="I152" s="84" t="s">
        <v>359</v>
      </c>
      <c r="J152" s="84"/>
      <c r="K152" s="94">
        <v>2.380000000000615</v>
      </c>
      <c r="L152" s="97" t="s">
        <v>173</v>
      </c>
      <c r="M152" s="98">
        <v>5.0999999999999997E-2</v>
      </c>
      <c r="N152" s="98">
        <v>1.999999999998794E-3</v>
      </c>
      <c r="O152" s="94">
        <v>1191889.855128</v>
      </c>
      <c r="P152" s="96">
        <v>137.58000000000001</v>
      </c>
      <c r="Q152" s="94">
        <v>18.633780168000001</v>
      </c>
      <c r="R152" s="94">
        <v>1658.4358289209999</v>
      </c>
      <c r="S152" s="95">
        <v>1.0389172040329831E-3</v>
      </c>
      <c r="T152" s="95">
        <v>1.0082286243939285E-2</v>
      </c>
      <c r="U152" s="95">
        <f>R152/'סכום נכסי הקרן'!$C$42</f>
        <v>2.4252742885995126E-3</v>
      </c>
    </row>
    <row r="153" spans="2:21" s="133" customFormat="1">
      <c r="B153" s="87" t="s">
        <v>695</v>
      </c>
      <c r="C153" s="84" t="s">
        <v>696</v>
      </c>
      <c r="D153" s="97" t="s">
        <v>129</v>
      </c>
      <c r="E153" s="97" t="s">
        <v>355</v>
      </c>
      <c r="F153" s="84" t="s">
        <v>575</v>
      </c>
      <c r="G153" s="97" t="s">
        <v>363</v>
      </c>
      <c r="H153" s="84" t="s">
        <v>679</v>
      </c>
      <c r="I153" s="84" t="s">
        <v>359</v>
      </c>
      <c r="J153" s="84"/>
      <c r="K153" s="94">
        <v>1.4799999999993327</v>
      </c>
      <c r="L153" s="97" t="s">
        <v>173</v>
      </c>
      <c r="M153" s="98">
        <v>2.4E-2</v>
      </c>
      <c r="N153" s="98">
        <v>2.9999999999333047E-3</v>
      </c>
      <c r="O153" s="94">
        <v>56276.897579999997</v>
      </c>
      <c r="P153" s="96">
        <v>106.57</v>
      </c>
      <c r="Q153" s="84"/>
      <c r="R153" s="94">
        <v>59.974289898000002</v>
      </c>
      <c r="S153" s="95">
        <v>6.466078748059538E-4</v>
      </c>
      <c r="T153" s="95">
        <v>3.6460738937486875E-4</v>
      </c>
      <c r="U153" s="95">
        <f>R153/'סכום נכסי הקרן'!$C$42</f>
        <v>8.7705596279397333E-5</v>
      </c>
    </row>
    <row r="154" spans="2:21" s="133" customFormat="1">
      <c r="B154" s="87" t="s">
        <v>697</v>
      </c>
      <c r="C154" s="84" t="s">
        <v>698</v>
      </c>
      <c r="D154" s="97" t="s">
        <v>129</v>
      </c>
      <c r="E154" s="97" t="s">
        <v>355</v>
      </c>
      <c r="F154" s="84" t="s">
        <v>699</v>
      </c>
      <c r="G154" s="97" t="s">
        <v>405</v>
      </c>
      <c r="H154" s="84" t="s">
        <v>679</v>
      </c>
      <c r="I154" s="84" t="s">
        <v>359</v>
      </c>
      <c r="J154" s="84"/>
      <c r="K154" s="94">
        <v>1.0100000000005014</v>
      </c>
      <c r="L154" s="97" t="s">
        <v>173</v>
      </c>
      <c r="M154" s="98">
        <v>5.4000000000000006E-2</v>
      </c>
      <c r="N154" s="98">
        <v>-5.8999999999949882E-3</v>
      </c>
      <c r="O154" s="94">
        <v>75037.606165999998</v>
      </c>
      <c r="P154" s="96">
        <v>129.63</v>
      </c>
      <c r="Q154" s="94">
        <v>2.4770382120000001</v>
      </c>
      <c r="R154" s="94">
        <v>99.748288394999975</v>
      </c>
      <c r="S154" s="95">
        <v>7.3643763902494976E-4</v>
      </c>
      <c r="T154" s="95">
        <v>6.0640923115832135E-4</v>
      </c>
      <c r="U154" s="95">
        <f>R154/'סכום נכסי הקרן'!$C$42</f>
        <v>1.4587055764080841E-4</v>
      </c>
    </row>
    <row r="155" spans="2:21" s="133" customFormat="1">
      <c r="B155" s="87" t="s">
        <v>700</v>
      </c>
      <c r="C155" s="84" t="s">
        <v>701</v>
      </c>
      <c r="D155" s="97" t="s">
        <v>129</v>
      </c>
      <c r="E155" s="97" t="s">
        <v>355</v>
      </c>
      <c r="F155" s="84" t="s">
        <v>592</v>
      </c>
      <c r="G155" s="97" t="s">
        <v>405</v>
      </c>
      <c r="H155" s="84" t="s">
        <v>679</v>
      </c>
      <c r="I155" s="84" t="s">
        <v>359</v>
      </c>
      <c r="J155" s="84"/>
      <c r="K155" s="94">
        <v>4.5900000000100896</v>
      </c>
      <c r="L155" s="97" t="s">
        <v>173</v>
      </c>
      <c r="M155" s="98">
        <v>2.0499999999999997E-2</v>
      </c>
      <c r="N155" s="98">
        <v>9.100000000100892E-3</v>
      </c>
      <c r="O155" s="94">
        <v>22882.375090000001</v>
      </c>
      <c r="P155" s="96">
        <v>108.29</v>
      </c>
      <c r="Q155" s="84"/>
      <c r="R155" s="94">
        <v>24.779325225000001</v>
      </c>
      <c r="S155" s="95">
        <v>4.0333581719869623E-5</v>
      </c>
      <c r="T155" s="95">
        <v>1.5064330225707882E-4</v>
      </c>
      <c r="U155" s="95">
        <f>R155/'סכום נכסי הקרן'!$C$42</f>
        <v>3.6236952500078048E-5</v>
      </c>
    </row>
    <row r="156" spans="2:21" s="133" customFormat="1">
      <c r="B156" s="87" t="s">
        <v>702</v>
      </c>
      <c r="C156" s="84" t="s">
        <v>703</v>
      </c>
      <c r="D156" s="97" t="s">
        <v>129</v>
      </c>
      <c r="E156" s="97" t="s">
        <v>355</v>
      </c>
      <c r="F156" s="84" t="s">
        <v>592</v>
      </c>
      <c r="G156" s="97" t="s">
        <v>405</v>
      </c>
      <c r="H156" s="84" t="s">
        <v>679</v>
      </c>
      <c r="I156" s="84" t="s">
        <v>359</v>
      </c>
      <c r="J156" s="84"/>
      <c r="K156" s="94">
        <v>5.4400000000054618</v>
      </c>
      <c r="L156" s="97" t="s">
        <v>173</v>
      </c>
      <c r="M156" s="98">
        <v>2.0499999999999997E-2</v>
      </c>
      <c r="N156" s="98">
        <v>1.2500000000024982E-2</v>
      </c>
      <c r="O156" s="94">
        <v>277834.65000000002</v>
      </c>
      <c r="P156" s="96">
        <v>108.06</v>
      </c>
      <c r="Q156" s="84"/>
      <c r="R156" s="94">
        <v>300.22813056899997</v>
      </c>
      <c r="S156" s="95">
        <v>5.5371027305393527E-4</v>
      </c>
      <c r="T156" s="95">
        <v>1.8252053519905156E-3</v>
      </c>
      <c r="U156" s="95">
        <f>R156/'סכום נכסי הקרן'!$C$42</f>
        <v>4.3904958701780313E-4</v>
      </c>
    </row>
    <row r="157" spans="2:21" s="133" customFormat="1">
      <c r="B157" s="87" t="s">
        <v>704</v>
      </c>
      <c r="C157" s="84" t="s">
        <v>705</v>
      </c>
      <c r="D157" s="97" t="s">
        <v>129</v>
      </c>
      <c r="E157" s="97" t="s">
        <v>355</v>
      </c>
      <c r="F157" s="84" t="s">
        <v>706</v>
      </c>
      <c r="G157" s="97" t="s">
        <v>683</v>
      </c>
      <c r="H157" s="84" t="s">
        <v>679</v>
      </c>
      <c r="I157" s="84" t="s">
        <v>169</v>
      </c>
      <c r="J157" s="84"/>
      <c r="K157" s="94">
        <v>3.6199251367693641</v>
      </c>
      <c r="L157" s="97" t="s">
        <v>173</v>
      </c>
      <c r="M157" s="98">
        <v>4.3400000000000001E-2</v>
      </c>
      <c r="N157" s="98">
        <v>1.6599481716095595E-2</v>
      </c>
      <c r="O157" s="94">
        <v>6.1120000000000011E-3</v>
      </c>
      <c r="P157" s="96">
        <v>112.78</v>
      </c>
      <c r="Q157" s="84"/>
      <c r="R157" s="94">
        <v>6.9460000000000001E-6</v>
      </c>
      <c r="S157" s="95">
        <v>3.9739943732791047E-12</v>
      </c>
      <c r="T157" s="95">
        <v>4.2227476655497567E-11</v>
      </c>
      <c r="U157" s="95">
        <f>R157/'סכום נכסי הקרן'!$C$42</f>
        <v>1.0157737136909551E-11</v>
      </c>
    </row>
    <row r="158" spans="2:21" s="133" customFormat="1">
      <c r="B158" s="87" t="s">
        <v>707</v>
      </c>
      <c r="C158" s="84" t="s">
        <v>708</v>
      </c>
      <c r="D158" s="97" t="s">
        <v>129</v>
      </c>
      <c r="E158" s="97" t="s">
        <v>355</v>
      </c>
      <c r="F158" s="84" t="s">
        <v>709</v>
      </c>
      <c r="G158" s="97" t="s">
        <v>405</v>
      </c>
      <c r="H158" s="84" t="s">
        <v>710</v>
      </c>
      <c r="I158" s="84" t="s">
        <v>169</v>
      </c>
      <c r="J158" s="84"/>
      <c r="K158" s="94">
        <v>3.729805385230605</v>
      </c>
      <c r="L158" s="97" t="s">
        <v>173</v>
      </c>
      <c r="M158" s="98">
        <v>4.6500000000000007E-2</v>
      </c>
      <c r="N158" s="98">
        <v>1.5098640362569981E-2</v>
      </c>
      <c r="O158" s="94">
        <v>6.3899999999999998E-3</v>
      </c>
      <c r="P158" s="96">
        <v>114.35</v>
      </c>
      <c r="Q158" s="94">
        <v>1.67E-7</v>
      </c>
      <c r="R158" s="94">
        <v>7.5020000000000003E-6</v>
      </c>
      <c r="S158" s="95">
        <v>8.916834816681598E-12</v>
      </c>
      <c r="T158" s="95">
        <v>4.5607620194290632E-11</v>
      </c>
      <c r="U158" s="95">
        <f>R158/'סכום נכסי הקרן'!$C$42</f>
        <v>1.0970824071565714E-11</v>
      </c>
    </row>
    <row r="159" spans="2:21" s="133" customFormat="1">
      <c r="B159" s="87" t="s">
        <v>711</v>
      </c>
      <c r="C159" s="84" t="s">
        <v>712</v>
      </c>
      <c r="D159" s="97" t="s">
        <v>129</v>
      </c>
      <c r="E159" s="97" t="s">
        <v>355</v>
      </c>
      <c r="F159" s="84" t="s">
        <v>709</v>
      </c>
      <c r="G159" s="97" t="s">
        <v>405</v>
      </c>
      <c r="H159" s="84" t="s">
        <v>710</v>
      </c>
      <c r="I159" s="84" t="s">
        <v>169</v>
      </c>
      <c r="J159" s="84"/>
      <c r="K159" s="94">
        <v>0.5</v>
      </c>
      <c r="L159" s="97" t="s">
        <v>173</v>
      </c>
      <c r="M159" s="98">
        <v>5.5999999999999994E-2</v>
      </c>
      <c r="N159" s="98">
        <v>1.4499999999999999E-2</v>
      </c>
      <c r="O159" s="94">
        <v>51311.642784000003</v>
      </c>
      <c r="P159" s="96">
        <v>109.7</v>
      </c>
      <c r="Q159" s="94">
        <v>1.5443002260000001</v>
      </c>
      <c r="R159" s="94">
        <v>57.833173340000002</v>
      </c>
      <c r="S159" s="95">
        <v>8.1050803664623752E-4</v>
      </c>
      <c r="T159" s="95">
        <v>3.515906963904685E-4</v>
      </c>
      <c r="U159" s="95">
        <f>R159/'סכום נכסי הקרן'!$C$42</f>
        <v>8.4574456173487677E-5</v>
      </c>
    </row>
    <row r="160" spans="2:21" s="133" customFormat="1">
      <c r="B160" s="87" t="s">
        <v>713</v>
      </c>
      <c r="C160" s="84" t="s">
        <v>714</v>
      </c>
      <c r="D160" s="97" t="s">
        <v>129</v>
      </c>
      <c r="E160" s="97" t="s">
        <v>355</v>
      </c>
      <c r="F160" s="84" t="s">
        <v>715</v>
      </c>
      <c r="G160" s="97" t="s">
        <v>405</v>
      </c>
      <c r="H160" s="84" t="s">
        <v>710</v>
      </c>
      <c r="I160" s="84" t="s">
        <v>169</v>
      </c>
      <c r="J160" s="84"/>
      <c r="K160" s="94">
        <v>1.0600000000010861</v>
      </c>
      <c r="L160" s="97" t="s">
        <v>173</v>
      </c>
      <c r="M160" s="98">
        <v>4.8000000000000001E-2</v>
      </c>
      <c r="N160" s="98">
        <v>1.5999999999565541E-3</v>
      </c>
      <c r="O160" s="94">
        <v>84555.808579000004</v>
      </c>
      <c r="P160" s="96">
        <v>106.45</v>
      </c>
      <c r="Q160" s="94">
        <v>2.0595290820000001</v>
      </c>
      <c r="R160" s="94">
        <v>92.069188165</v>
      </c>
      <c r="S160" s="95">
        <v>6.034562613760284E-4</v>
      </c>
      <c r="T160" s="95">
        <v>5.5972494873713654E-4</v>
      </c>
      <c r="U160" s="95">
        <f>R160/'סכום נכסי הקרן'!$C$42</f>
        <v>1.346407445707938E-4</v>
      </c>
    </row>
    <row r="161" spans="2:21" s="133" customFormat="1">
      <c r="B161" s="87" t="s">
        <v>716</v>
      </c>
      <c r="C161" s="84" t="s">
        <v>717</v>
      </c>
      <c r="D161" s="97" t="s">
        <v>129</v>
      </c>
      <c r="E161" s="97" t="s">
        <v>355</v>
      </c>
      <c r="F161" s="84" t="s">
        <v>718</v>
      </c>
      <c r="G161" s="97" t="s">
        <v>405</v>
      </c>
      <c r="H161" s="84" t="s">
        <v>710</v>
      </c>
      <c r="I161" s="84" t="s">
        <v>359</v>
      </c>
      <c r="J161" s="84"/>
      <c r="K161" s="94">
        <v>0.83999999999648645</v>
      </c>
      <c r="L161" s="97" t="s">
        <v>173</v>
      </c>
      <c r="M161" s="98">
        <v>5.4000000000000006E-2</v>
      </c>
      <c r="N161" s="98">
        <v>3.4899999999920939E-2</v>
      </c>
      <c r="O161" s="94">
        <v>53436.689944000005</v>
      </c>
      <c r="P161" s="96">
        <v>106.52</v>
      </c>
      <c r="Q161" s="84"/>
      <c r="R161" s="94">
        <v>56.920763905000001</v>
      </c>
      <c r="S161" s="95">
        <v>1.079529089777778E-3</v>
      </c>
      <c r="T161" s="95">
        <v>3.460437991666392E-4</v>
      </c>
      <c r="U161" s="95">
        <f>R161/'סכום נכסי הקרן'!$C$42</f>
        <v>8.3240160866553296E-5</v>
      </c>
    </row>
    <row r="162" spans="2:21" s="133" customFormat="1">
      <c r="B162" s="87" t="s">
        <v>719</v>
      </c>
      <c r="C162" s="84" t="s">
        <v>720</v>
      </c>
      <c r="D162" s="97" t="s">
        <v>129</v>
      </c>
      <c r="E162" s="97" t="s">
        <v>355</v>
      </c>
      <c r="F162" s="84" t="s">
        <v>718</v>
      </c>
      <c r="G162" s="97" t="s">
        <v>405</v>
      </c>
      <c r="H162" s="84" t="s">
        <v>710</v>
      </c>
      <c r="I162" s="84" t="s">
        <v>359</v>
      </c>
      <c r="J162" s="84"/>
      <c r="K162" s="94">
        <v>2.2199999999957662</v>
      </c>
      <c r="L162" s="97" t="s">
        <v>173</v>
      </c>
      <c r="M162" s="98">
        <v>2.5000000000000001E-2</v>
      </c>
      <c r="N162" s="98">
        <v>5.8399999999930993E-2</v>
      </c>
      <c r="O162" s="94">
        <v>134010.05682500001</v>
      </c>
      <c r="P162" s="96">
        <v>95.17</v>
      </c>
      <c r="Q162" s="84"/>
      <c r="R162" s="94">
        <v>127.537373657</v>
      </c>
      <c r="S162" s="95">
        <v>3.440566638954212E-4</v>
      </c>
      <c r="T162" s="95">
        <v>7.7535005309594556E-4</v>
      </c>
      <c r="U162" s="95">
        <f>R162/'סכום נכסי הקרן'!$C$42</f>
        <v>1.8650894280731626E-4</v>
      </c>
    </row>
    <row r="163" spans="2:21" s="133" customFormat="1">
      <c r="B163" s="87" t="s">
        <v>721</v>
      </c>
      <c r="C163" s="84" t="s">
        <v>722</v>
      </c>
      <c r="D163" s="97" t="s">
        <v>129</v>
      </c>
      <c r="E163" s="97" t="s">
        <v>355</v>
      </c>
      <c r="F163" s="84" t="s">
        <v>723</v>
      </c>
      <c r="G163" s="97" t="s">
        <v>405</v>
      </c>
      <c r="H163" s="84" t="s">
        <v>724</v>
      </c>
      <c r="I163" s="84" t="s">
        <v>359</v>
      </c>
      <c r="J163" s="84"/>
      <c r="K163" s="94">
        <v>1.2299233588803731</v>
      </c>
      <c r="L163" s="97" t="s">
        <v>173</v>
      </c>
      <c r="M163" s="98">
        <v>0.05</v>
      </c>
      <c r="N163" s="98">
        <v>6.2979006997667441E-3</v>
      </c>
      <c r="O163" s="94">
        <v>2.7780000000000001E-3</v>
      </c>
      <c r="P163" s="96">
        <v>106.9</v>
      </c>
      <c r="Q163" s="84"/>
      <c r="R163" s="94">
        <v>3.0010000000000002E-6</v>
      </c>
      <c r="S163" s="95">
        <v>2.0148758472378866E-11</v>
      </c>
      <c r="T163" s="95">
        <v>1.8244263956687042E-11</v>
      </c>
      <c r="U163" s="95">
        <f>R163/'סכום נכסי הקרן'!$C$42</f>
        <v>4.3886221059409105E-12</v>
      </c>
    </row>
    <row r="164" spans="2:21" s="133" customFormat="1">
      <c r="B164" s="87" t="s">
        <v>725</v>
      </c>
      <c r="C164" s="84" t="s">
        <v>726</v>
      </c>
      <c r="D164" s="97" t="s">
        <v>129</v>
      </c>
      <c r="E164" s="97" t="s">
        <v>355</v>
      </c>
      <c r="F164" s="84" t="s">
        <v>727</v>
      </c>
      <c r="G164" s="97" t="s">
        <v>728</v>
      </c>
      <c r="H164" s="84" t="s">
        <v>729</v>
      </c>
      <c r="I164" s="84" t="s">
        <v>359</v>
      </c>
      <c r="J164" s="84"/>
      <c r="K164" s="94">
        <v>0.71999999999189768</v>
      </c>
      <c r="L164" s="97" t="s">
        <v>173</v>
      </c>
      <c r="M164" s="98">
        <v>4.9000000000000002E-2</v>
      </c>
      <c r="N164" s="98">
        <v>0</v>
      </c>
      <c r="O164" s="94">
        <v>208307.12468199999</v>
      </c>
      <c r="P164" s="96">
        <v>26.07</v>
      </c>
      <c r="Q164" s="84"/>
      <c r="R164" s="94">
        <v>54.305663877000001</v>
      </c>
      <c r="S164" s="95">
        <v>2.8717016893450208E-4</v>
      </c>
      <c r="T164" s="95">
        <v>3.3014557351386623E-4</v>
      </c>
      <c r="U164" s="95">
        <f>R164/'סכום נכסי הקרן'!$C$42</f>
        <v>7.9415873698233578E-5</v>
      </c>
    </row>
    <row r="165" spans="2:21" s="133" customFormat="1">
      <c r="B165" s="83"/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94"/>
      <c r="P165" s="96"/>
      <c r="Q165" s="84"/>
      <c r="R165" s="84"/>
      <c r="S165" s="84"/>
      <c r="T165" s="95"/>
      <c r="U165" s="84"/>
    </row>
    <row r="166" spans="2:21" s="133" customFormat="1">
      <c r="B166" s="102" t="s">
        <v>49</v>
      </c>
      <c r="C166" s="82"/>
      <c r="D166" s="82"/>
      <c r="E166" s="82"/>
      <c r="F166" s="82"/>
      <c r="G166" s="82"/>
      <c r="H166" s="82"/>
      <c r="I166" s="82"/>
      <c r="J166" s="82"/>
      <c r="K166" s="91">
        <v>4.1277917689549426</v>
      </c>
      <c r="L166" s="82"/>
      <c r="M166" s="82"/>
      <c r="N166" s="104">
        <v>2.2684397138431813E-2</v>
      </c>
      <c r="O166" s="91"/>
      <c r="P166" s="93"/>
      <c r="Q166" s="91">
        <v>40.832241207999999</v>
      </c>
      <c r="R166" s="91">
        <v>22211.096801616004</v>
      </c>
      <c r="S166" s="82"/>
      <c r="T166" s="92">
        <v>0.1350300275962045</v>
      </c>
      <c r="U166" s="92">
        <f>R166/'סכום נכסי הקרן'!$C$42</f>
        <v>3.2481209737009478E-2</v>
      </c>
    </row>
    <row r="167" spans="2:21" s="133" customFormat="1">
      <c r="B167" s="87" t="s">
        <v>730</v>
      </c>
      <c r="C167" s="84" t="s">
        <v>731</v>
      </c>
      <c r="D167" s="97" t="s">
        <v>129</v>
      </c>
      <c r="E167" s="97" t="s">
        <v>355</v>
      </c>
      <c r="F167" s="84" t="s">
        <v>368</v>
      </c>
      <c r="G167" s="97" t="s">
        <v>363</v>
      </c>
      <c r="H167" s="84" t="s">
        <v>358</v>
      </c>
      <c r="I167" s="84" t="s">
        <v>169</v>
      </c>
      <c r="J167" s="84"/>
      <c r="K167" s="94">
        <v>5.5400000000032552</v>
      </c>
      <c r="L167" s="97" t="s">
        <v>173</v>
      </c>
      <c r="M167" s="98">
        <v>2.98E-2</v>
      </c>
      <c r="N167" s="98">
        <v>1.6600000000013951E-2</v>
      </c>
      <c r="O167" s="94">
        <v>439641.087788</v>
      </c>
      <c r="P167" s="96">
        <v>107.61</v>
      </c>
      <c r="Q167" s="84"/>
      <c r="R167" s="94">
        <v>473.09775989899998</v>
      </c>
      <c r="S167" s="95">
        <v>1.7294330884371297E-4</v>
      </c>
      <c r="T167" s="95">
        <v>2.8761480869425875E-3</v>
      </c>
      <c r="U167" s="95">
        <f>R167/'סכום נכסי הקרן'!$C$42</f>
        <v>6.9185181185067517E-4</v>
      </c>
    </row>
    <row r="168" spans="2:21" s="133" customFormat="1">
      <c r="B168" s="87" t="s">
        <v>732</v>
      </c>
      <c r="C168" s="84" t="s">
        <v>733</v>
      </c>
      <c r="D168" s="97" t="s">
        <v>129</v>
      </c>
      <c r="E168" s="97" t="s">
        <v>355</v>
      </c>
      <c r="F168" s="84" t="s">
        <v>368</v>
      </c>
      <c r="G168" s="97" t="s">
        <v>363</v>
      </c>
      <c r="H168" s="84" t="s">
        <v>358</v>
      </c>
      <c r="I168" s="84" t="s">
        <v>169</v>
      </c>
      <c r="J168" s="84"/>
      <c r="K168" s="94">
        <v>2.8699999999988131</v>
      </c>
      <c r="L168" s="97" t="s">
        <v>173</v>
      </c>
      <c r="M168" s="98">
        <v>2.4700000000000003E-2</v>
      </c>
      <c r="N168" s="98">
        <v>1.0899999999988131E-2</v>
      </c>
      <c r="O168" s="94">
        <v>404535.43803499994</v>
      </c>
      <c r="P168" s="96">
        <v>104.12</v>
      </c>
      <c r="Q168" s="84"/>
      <c r="R168" s="94">
        <v>421.20230194999999</v>
      </c>
      <c r="S168" s="95">
        <v>1.2143725832050021E-4</v>
      </c>
      <c r="T168" s="95">
        <v>2.5606551069443507E-3</v>
      </c>
      <c r="U168" s="95">
        <f>R168/'סכום נכסי הקרן'!$C$42</f>
        <v>6.1596059094000931E-4</v>
      </c>
    </row>
    <row r="169" spans="2:21" s="133" customFormat="1">
      <c r="B169" s="87" t="s">
        <v>734</v>
      </c>
      <c r="C169" s="84" t="s">
        <v>735</v>
      </c>
      <c r="D169" s="97" t="s">
        <v>129</v>
      </c>
      <c r="E169" s="97" t="s">
        <v>355</v>
      </c>
      <c r="F169" s="84" t="s">
        <v>736</v>
      </c>
      <c r="G169" s="97" t="s">
        <v>405</v>
      </c>
      <c r="H169" s="84" t="s">
        <v>358</v>
      </c>
      <c r="I169" s="84" t="s">
        <v>169</v>
      </c>
      <c r="J169" s="84"/>
      <c r="K169" s="94">
        <v>4.3199999999951961</v>
      </c>
      <c r="L169" s="97" t="s">
        <v>173</v>
      </c>
      <c r="M169" s="98">
        <v>1.44E-2</v>
      </c>
      <c r="N169" s="98">
        <v>1.329999999998243E-2</v>
      </c>
      <c r="O169" s="94">
        <v>445863.03953500005</v>
      </c>
      <c r="P169" s="96">
        <v>100.85</v>
      </c>
      <c r="Q169" s="84"/>
      <c r="R169" s="94">
        <v>449.65287536300002</v>
      </c>
      <c r="S169" s="95">
        <v>4.9540337726111119E-4</v>
      </c>
      <c r="T169" s="95">
        <v>2.7336173765431094E-3</v>
      </c>
      <c r="U169" s="95">
        <f>R169/'סכום נכסי הקרן'!$C$42</f>
        <v>6.5756632749681932E-4</v>
      </c>
    </row>
    <row r="170" spans="2:21" s="133" customFormat="1">
      <c r="B170" s="87" t="s">
        <v>737</v>
      </c>
      <c r="C170" s="84" t="s">
        <v>738</v>
      </c>
      <c r="D170" s="97" t="s">
        <v>129</v>
      </c>
      <c r="E170" s="97" t="s">
        <v>355</v>
      </c>
      <c r="F170" s="84" t="s">
        <v>739</v>
      </c>
      <c r="G170" s="97" t="s">
        <v>740</v>
      </c>
      <c r="H170" s="84" t="s">
        <v>401</v>
      </c>
      <c r="I170" s="84" t="s">
        <v>169</v>
      </c>
      <c r="J170" s="84"/>
      <c r="K170" s="94">
        <v>0.98999999999922839</v>
      </c>
      <c r="L170" s="97" t="s">
        <v>173</v>
      </c>
      <c r="M170" s="98">
        <v>4.8399999999999999E-2</v>
      </c>
      <c r="N170" s="98">
        <v>4.8000000001131929E-3</v>
      </c>
      <c r="O170" s="94">
        <v>37255.000360999999</v>
      </c>
      <c r="P170" s="96">
        <v>104.34</v>
      </c>
      <c r="Q170" s="84"/>
      <c r="R170" s="94">
        <v>38.871868997</v>
      </c>
      <c r="S170" s="95">
        <v>1.7740476362380951E-4</v>
      </c>
      <c r="T170" s="95">
        <v>2.3631744034356133E-4</v>
      </c>
      <c r="U170" s="95">
        <f>R170/'סכום נכסי הקרן'!$C$42</f>
        <v>5.6845699293393308E-5</v>
      </c>
    </row>
    <row r="171" spans="2:21" s="133" customFormat="1">
      <c r="B171" s="87" t="s">
        <v>741</v>
      </c>
      <c r="C171" s="84" t="s">
        <v>742</v>
      </c>
      <c r="D171" s="97" t="s">
        <v>129</v>
      </c>
      <c r="E171" s="97" t="s">
        <v>355</v>
      </c>
      <c r="F171" s="84" t="s">
        <v>400</v>
      </c>
      <c r="G171" s="97" t="s">
        <v>363</v>
      </c>
      <c r="H171" s="84" t="s">
        <v>401</v>
      </c>
      <c r="I171" s="84" t="s">
        <v>359</v>
      </c>
      <c r="J171" s="84"/>
      <c r="K171" s="94">
        <v>1.0299999999971337</v>
      </c>
      <c r="L171" s="97" t="s">
        <v>173</v>
      </c>
      <c r="M171" s="98">
        <v>1.95E-2</v>
      </c>
      <c r="N171" s="98">
        <v>6.9999999999739437E-3</v>
      </c>
      <c r="O171" s="94">
        <v>187785.94069299998</v>
      </c>
      <c r="P171" s="96">
        <v>102.19</v>
      </c>
      <c r="Q171" s="84"/>
      <c r="R171" s="94">
        <v>191.89845278500002</v>
      </c>
      <c r="S171" s="95">
        <v>4.1120988350381736E-4</v>
      </c>
      <c r="T171" s="95">
        <v>1.1666264663410149E-3</v>
      </c>
      <c r="U171" s="95">
        <f>R171/'סכום נכסי הקרן'!$C$42</f>
        <v>2.8062972075578444E-4</v>
      </c>
    </row>
    <row r="172" spans="2:21" s="133" customFormat="1">
      <c r="B172" s="87" t="s">
        <v>743</v>
      </c>
      <c r="C172" s="84" t="s">
        <v>744</v>
      </c>
      <c r="D172" s="97" t="s">
        <v>129</v>
      </c>
      <c r="E172" s="97" t="s">
        <v>355</v>
      </c>
      <c r="F172" s="84" t="s">
        <v>473</v>
      </c>
      <c r="G172" s="97" t="s">
        <v>363</v>
      </c>
      <c r="H172" s="84" t="s">
        <v>401</v>
      </c>
      <c r="I172" s="84" t="s">
        <v>169</v>
      </c>
      <c r="J172" s="84"/>
      <c r="K172" s="94">
        <v>2.8600000000033461</v>
      </c>
      <c r="L172" s="97" t="s">
        <v>173</v>
      </c>
      <c r="M172" s="98">
        <v>1.8700000000000001E-2</v>
      </c>
      <c r="N172" s="98">
        <v>9.2999999999989306E-3</v>
      </c>
      <c r="O172" s="94">
        <v>271041.632208</v>
      </c>
      <c r="P172" s="96">
        <v>103.66</v>
      </c>
      <c r="Q172" s="84"/>
      <c r="R172" s="94">
        <v>280.96175077099997</v>
      </c>
      <c r="S172" s="95">
        <v>3.7390209988688095E-4</v>
      </c>
      <c r="T172" s="95">
        <v>1.7080774217924167E-3</v>
      </c>
      <c r="U172" s="95">
        <f>R172/'סכום נכסי הקרן'!$C$42</f>
        <v>4.1087469188852747E-4</v>
      </c>
    </row>
    <row r="173" spans="2:21" s="133" customFormat="1">
      <c r="B173" s="87" t="s">
        <v>745</v>
      </c>
      <c r="C173" s="84" t="s">
        <v>746</v>
      </c>
      <c r="D173" s="97" t="s">
        <v>129</v>
      </c>
      <c r="E173" s="97" t="s">
        <v>355</v>
      </c>
      <c r="F173" s="84" t="s">
        <v>473</v>
      </c>
      <c r="G173" s="97" t="s">
        <v>363</v>
      </c>
      <c r="H173" s="84" t="s">
        <v>401</v>
      </c>
      <c r="I173" s="84" t="s">
        <v>169</v>
      </c>
      <c r="J173" s="84"/>
      <c r="K173" s="94">
        <v>5.4700000000048163</v>
      </c>
      <c r="L173" s="97" t="s">
        <v>173</v>
      </c>
      <c r="M173" s="98">
        <v>2.6800000000000001E-2</v>
      </c>
      <c r="N173" s="98">
        <v>1.6800000000022117E-2</v>
      </c>
      <c r="O173" s="94">
        <v>406083.03716000001</v>
      </c>
      <c r="P173" s="96">
        <v>106.88</v>
      </c>
      <c r="Q173" s="84"/>
      <c r="R173" s="94">
        <v>434.02156455299996</v>
      </c>
      <c r="S173" s="95">
        <v>5.2839206111439298E-4</v>
      </c>
      <c r="T173" s="95">
        <v>2.6385884660443905E-3</v>
      </c>
      <c r="U173" s="95">
        <f>R173/'סכום נכסי הקרן'!$C$42</f>
        <v>6.3470730844796908E-4</v>
      </c>
    </row>
    <row r="174" spans="2:21" s="133" customFormat="1">
      <c r="B174" s="87" t="s">
        <v>747</v>
      </c>
      <c r="C174" s="84" t="s">
        <v>748</v>
      </c>
      <c r="D174" s="97" t="s">
        <v>129</v>
      </c>
      <c r="E174" s="97" t="s">
        <v>355</v>
      </c>
      <c r="F174" s="84" t="s">
        <v>749</v>
      </c>
      <c r="G174" s="97" t="s">
        <v>363</v>
      </c>
      <c r="H174" s="84" t="s">
        <v>401</v>
      </c>
      <c r="I174" s="84" t="s">
        <v>359</v>
      </c>
      <c r="J174" s="84"/>
      <c r="K174" s="94">
        <v>2.6899999999942574</v>
      </c>
      <c r="L174" s="97" t="s">
        <v>173</v>
      </c>
      <c r="M174" s="98">
        <v>2.07E-2</v>
      </c>
      <c r="N174" s="98">
        <v>1.0700000000005325E-2</v>
      </c>
      <c r="O174" s="94">
        <v>163687.35443800001</v>
      </c>
      <c r="P174" s="96">
        <v>103.2</v>
      </c>
      <c r="Q174" s="84"/>
      <c r="R174" s="94">
        <v>168.92535541300001</v>
      </c>
      <c r="S174" s="95">
        <v>6.4580374428614836E-4</v>
      </c>
      <c r="T174" s="95">
        <v>1.0269639363985152E-3</v>
      </c>
      <c r="U174" s="95">
        <f>R174/'סכום נכסי הקרן'!$C$42</f>
        <v>2.4703417161593363E-4</v>
      </c>
    </row>
    <row r="175" spans="2:21" s="133" customFormat="1">
      <c r="B175" s="87" t="s">
        <v>750</v>
      </c>
      <c r="C175" s="84" t="s">
        <v>751</v>
      </c>
      <c r="D175" s="97" t="s">
        <v>129</v>
      </c>
      <c r="E175" s="97" t="s">
        <v>355</v>
      </c>
      <c r="F175" s="84" t="s">
        <v>412</v>
      </c>
      <c r="G175" s="97" t="s">
        <v>413</v>
      </c>
      <c r="H175" s="84" t="s">
        <v>401</v>
      </c>
      <c r="I175" s="84" t="s">
        <v>169</v>
      </c>
      <c r="J175" s="84"/>
      <c r="K175" s="94">
        <v>3.8899999999995263</v>
      </c>
      <c r="L175" s="97" t="s">
        <v>173</v>
      </c>
      <c r="M175" s="98">
        <v>1.6299999999999999E-2</v>
      </c>
      <c r="N175" s="98">
        <v>1.1699999999997069E-2</v>
      </c>
      <c r="O175" s="94">
        <v>435780.67013799993</v>
      </c>
      <c r="P175" s="96">
        <v>101.8</v>
      </c>
      <c r="Q175" s="84"/>
      <c r="R175" s="94">
        <v>443.62472218900007</v>
      </c>
      <c r="S175" s="95">
        <v>7.9951687469704874E-4</v>
      </c>
      <c r="T175" s="95">
        <v>2.6969698531583057E-3</v>
      </c>
      <c r="U175" s="95">
        <f>R175/'סכום נכסי הקרן'!$C$42</f>
        <v>6.4875083723443545E-4</v>
      </c>
    </row>
    <row r="176" spans="2:21" s="133" customFormat="1">
      <c r="B176" s="87" t="s">
        <v>752</v>
      </c>
      <c r="C176" s="84" t="s">
        <v>753</v>
      </c>
      <c r="D176" s="97" t="s">
        <v>129</v>
      </c>
      <c r="E176" s="97" t="s">
        <v>355</v>
      </c>
      <c r="F176" s="84" t="s">
        <v>389</v>
      </c>
      <c r="G176" s="97" t="s">
        <v>363</v>
      </c>
      <c r="H176" s="84" t="s">
        <v>401</v>
      </c>
      <c r="I176" s="84" t="s">
        <v>169</v>
      </c>
      <c r="J176" s="84"/>
      <c r="K176" s="94">
        <v>1.2299999999998328</v>
      </c>
      <c r="L176" s="97" t="s">
        <v>173</v>
      </c>
      <c r="M176" s="98">
        <v>6.0999999999999999E-2</v>
      </c>
      <c r="N176" s="98">
        <v>5.1999999999933003E-3</v>
      </c>
      <c r="O176" s="94">
        <v>275190.06222000002</v>
      </c>
      <c r="P176" s="96">
        <v>108.46</v>
      </c>
      <c r="Q176" s="84"/>
      <c r="R176" s="94">
        <v>298.47113233499999</v>
      </c>
      <c r="S176" s="95">
        <v>4.0161778158640904E-4</v>
      </c>
      <c r="T176" s="95">
        <v>1.8145238659683467E-3</v>
      </c>
      <c r="U176" s="95">
        <f>R176/'סכום נכסי הקרן'!$C$42</f>
        <v>4.3648017639140143E-4</v>
      </c>
    </row>
    <row r="177" spans="2:21" s="133" customFormat="1">
      <c r="B177" s="87" t="s">
        <v>754</v>
      </c>
      <c r="C177" s="84" t="s">
        <v>755</v>
      </c>
      <c r="D177" s="97" t="s">
        <v>129</v>
      </c>
      <c r="E177" s="97" t="s">
        <v>355</v>
      </c>
      <c r="F177" s="84" t="s">
        <v>756</v>
      </c>
      <c r="G177" s="97" t="s">
        <v>757</v>
      </c>
      <c r="H177" s="84" t="s">
        <v>401</v>
      </c>
      <c r="I177" s="84" t="s">
        <v>169</v>
      </c>
      <c r="J177" s="84"/>
      <c r="K177" s="94">
        <v>5.3400000000025036</v>
      </c>
      <c r="L177" s="97" t="s">
        <v>173</v>
      </c>
      <c r="M177" s="98">
        <v>2.6099999999999998E-2</v>
      </c>
      <c r="N177" s="98">
        <v>1.6000000000015981E-2</v>
      </c>
      <c r="O177" s="94">
        <v>356022.52157499996</v>
      </c>
      <c r="P177" s="96">
        <v>105.47</v>
      </c>
      <c r="Q177" s="84"/>
      <c r="R177" s="94">
        <v>375.49695350900004</v>
      </c>
      <c r="S177" s="95">
        <v>5.903091325906299E-4</v>
      </c>
      <c r="T177" s="95">
        <v>2.2827942468344018E-3</v>
      </c>
      <c r="U177" s="95">
        <f>R177/'סכום נכסי הקרן'!$C$42</f>
        <v>5.4912170306000124E-4</v>
      </c>
    </row>
    <row r="178" spans="2:21" s="133" customFormat="1">
      <c r="B178" s="87" t="s">
        <v>758</v>
      </c>
      <c r="C178" s="84" t="s">
        <v>759</v>
      </c>
      <c r="D178" s="97" t="s">
        <v>129</v>
      </c>
      <c r="E178" s="97" t="s">
        <v>355</v>
      </c>
      <c r="F178" s="84" t="s">
        <v>444</v>
      </c>
      <c r="G178" s="97" t="s">
        <v>405</v>
      </c>
      <c r="H178" s="84" t="s">
        <v>439</v>
      </c>
      <c r="I178" s="84" t="s">
        <v>169</v>
      </c>
      <c r="J178" s="84"/>
      <c r="K178" s="94">
        <v>4.1199999999996511</v>
      </c>
      <c r="L178" s="97" t="s">
        <v>173</v>
      </c>
      <c r="M178" s="98">
        <v>3.39E-2</v>
      </c>
      <c r="N178" s="98">
        <v>1.8000000000000002E-2</v>
      </c>
      <c r="O178" s="94">
        <v>528900.36489500001</v>
      </c>
      <c r="P178" s="96">
        <v>108.29</v>
      </c>
      <c r="Q178" s="84"/>
      <c r="R178" s="94">
        <v>572.74620511000001</v>
      </c>
      <c r="S178" s="95">
        <v>4.8737014174361548E-4</v>
      </c>
      <c r="T178" s="95">
        <v>3.4819503319618982E-3</v>
      </c>
      <c r="U178" s="95">
        <f>R178/'סכום נכסי הקרן'!$C$42</f>
        <v>8.375763601597843E-4</v>
      </c>
    </row>
    <row r="179" spans="2:21" s="133" customFormat="1">
      <c r="B179" s="87" t="s">
        <v>760</v>
      </c>
      <c r="C179" s="84" t="s">
        <v>761</v>
      </c>
      <c r="D179" s="97" t="s">
        <v>129</v>
      </c>
      <c r="E179" s="97" t="s">
        <v>355</v>
      </c>
      <c r="F179" s="84" t="s">
        <v>453</v>
      </c>
      <c r="G179" s="97" t="s">
        <v>454</v>
      </c>
      <c r="H179" s="84" t="s">
        <v>439</v>
      </c>
      <c r="I179" s="84" t="s">
        <v>169</v>
      </c>
      <c r="J179" s="84"/>
      <c r="K179" s="94">
        <v>1.8900000000006192</v>
      </c>
      <c r="L179" s="97" t="s">
        <v>173</v>
      </c>
      <c r="M179" s="98">
        <v>1.7500000000000002E-2</v>
      </c>
      <c r="N179" s="98">
        <v>1.2800000000012381E-2</v>
      </c>
      <c r="O179" s="94">
        <v>96018.387002999982</v>
      </c>
      <c r="P179" s="96">
        <v>100.94</v>
      </c>
      <c r="Q179" s="84"/>
      <c r="R179" s="94">
        <v>96.920956645999993</v>
      </c>
      <c r="S179" s="95">
        <v>1.6357275856752692E-4</v>
      </c>
      <c r="T179" s="95">
        <v>5.8922076507305732E-4</v>
      </c>
      <c r="U179" s="95">
        <f>R179/'סכום נכסי הקרן'!$C$42</f>
        <v>1.4173590565330762E-4</v>
      </c>
    </row>
    <row r="180" spans="2:21" s="133" customFormat="1">
      <c r="B180" s="87" t="s">
        <v>762</v>
      </c>
      <c r="C180" s="84" t="s">
        <v>763</v>
      </c>
      <c r="D180" s="97" t="s">
        <v>129</v>
      </c>
      <c r="E180" s="97" t="s">
        <v>355</v>
      </c>
      <c r="F180" s="84" t="s">
        <v>453</v>
      </c>
      <c r="G180" s="97" t="s">
        <v>454</v>
      </c>
      <c r="H180" s="84" t="s">
        <v>439</v>
      </c>
      <c r="I180" s="84" t="s">
        <v>169</v>
      </c>
      <c r="J180" s="84"/>
      <c r="K180" s="94">
        <v>4.799999999999141</v>
      </c>
      <c r="L180" s="97" t="s">
        <v>173</v>
      </c>
      <c r="M180" s="98">
        <v>3.6499999999999998E-2</v>
      </c>
      <c r="N180" s="98">
        <v>2.3099999999998819E-2</v>
      </c>
      <c r="O180" s="94">
        <v>870930.15551700001</v>
      </c>
      <c r="P180" s="96">
        <v>106.91</v>
      </c>
      <c r="Q180" s="84"/>
      <c r="R180" s="94">
        <v>931.11140028099999</v>
      </c>
      <c r="S180" s="95">
        <v>4.0603410191527331E-4</v>
      </c>
      <c r="T180" s="95">
        <v>5.6605938553172435E-3</v>
      </c>
      <c r="U180" s="95">
        <f>R180/'סכום נכסי הקרן'!$C$42</f>
        <v>1.3616448098523132E-3</v>
      </c>
    </row>
    <row r="181" spans="2:21" s="133" customFormat="1">
      <c r="B181" s="87" t="s">
        <v>764</v>
      </c>
      <c r="C181" s="84" t="s">
        <v>765</v>
      </c>
      <c r="D181" s="97" t="s">
        <v>129</v>
      </c>
      <c r="E181" s="97" t="s">
        <v>355</v>
      </c>
      <c r="F181" s="84" t="s">
        <v>362</v>
      </c>
      <c r="G181" s="97" t="s">
        <v>363</v>
      </c>
      <c r="H181" s="84" t="s">
        <v>439</v>
      </c>
      <c r="I181" s="84" t="s">
        <v>169</v>
      </c>
      <c r="J181" s="84"/>
      <c r="K181" s="94">
        <v>1.5800000000000836</v>
      </c>
      <c r="L181" s="97" t="s">
        <v>173</v>
      </c>
      <c r="M181" s="98">
        <v>1.7600000000000001E-2</v>
      </c>
      <c r="N181" s="98">
        <v>7.8999999999934574E-3</v>
      </c>
      <c r="O181" s="94">
        <v>706379.53900600004</v>
      </c>
      <c r="P181" s="96">
        <v>101.71</v>
      </c>
      <c r="Q181" s="84"/>
      <c r="R181" s="94">
        <v>718.45862609300002</v>
      </c>
      <c r="S181" s="95">
        <v>7.4355740948000009E-4</v>
      </c>
      <c r="T181" s="95">
        <v>4.3677936742417232E-3</v>
      </c>
      <c r="U181" s="95">
        <f>R181/'סכום נכסי הקרן'!$C$42</f>
        <v>1.0506642481425106E-3</v>
      </c>
    </row>
    <row r="182" spans="2:21" s="133" customFormat="1">
      <c r="B182" s="87" t="s">
        <v>766</v>
      </c>
      <c r="C182" s="84" t="s">
        <v>767</v>
      </c>
      <c r="D182" s="97" t="s">
        <v>129</v>
      </c>
      <c r="E182" s="97" t="s">
        <v>355</v>
      </c>
      <c r="F182" s="84" t="s">
        <v>470</v>
      </c>
      <c r="G182" s="97" t="s">
        <v>405</v>
      </c>
      <c r="H182" s="84" t="s">
        <v>439</v>
      </c>
      <c r="I182" s="84" t="s">
        <v>359</v>
      </c>
      <c r="J182" s="84"/>
      <c r="K182" s="94">
        <v>6.8699999999978871</v>
      </c>
      <c r="L182" s="97" t="s">
        <v>173</v>
      </c>
      <c r="M182" s="98">
        <v>2.5499999999999998E-2</v>
      </c>
      <c r="N182" s="98">
        <v>2.6199999999994471E-2</v>
      </c>
      <c r="O182" s="94">
        <v>1126364.8580690001</v>
      </c>
      <c r="P182" s="96">
        <v>99.6</v>
      </c>
      <c r="Q182" s="84"/>
      <c r="R182" s="94">
        <v>1121.859436151</v>
      </c>
      <c r="S182" s="95">
        <v>1.3488598258941744E-3</v>
      </c>
      <c r="T182" s="95">
        <v>6.8202264829853171E-3</v>
      </c>
      <c r="U182" s="95">
        <f>R182/'סכום נכסי הקרן'!$C$42</f>
        <v>1.6405921763581084E-3</v>
      </c>
    </row>
    <row r="183" spans="2:21" s="133" customFormat="1">
      <c r="B183" s="87" t="s">
        <v>768</v>
      </c>
      <c r="C183" s="84" t="s">
        <v>769</v>
      </c>
      <c r="D183" s="97" t="s">
        <v>129</v>
      </c>
      <c r="E183" s="97" t="s">
        <v>355</v>
      </c>
      <c r="F183" s="84" t="s">
        <v>770</v>
      </c>
      <c r="G183" s="97" t="s">
        <v>405</v>
      </c>
      <c r="H183" s="84" t="s">
        <v>439</v>
      </c>
      <c r="I183" s="84" t="s">
        <v>359</v>
      </c>
      <c r="J183" s="84"/>
      <c r="K183" s="94">
        <v>4.3399993963846182</v>
      </c>
      <c r="L183" s="97" t="s">
        <v>173</v>
      </c>
      <c r="M183" s="98">
        <v>3.15E-2</v>
      </c>
      <c r="N183" s="98">
        <v>3.6599992317622419E-2</v>
      </c>
      <c r="O183" s="94">
        <v>4.2789999999999998E-3</v>
      </c>
      <c r="P183" s="96">
        <v>98.27</v>
      </c>
      <c r="Q183" s="84"/>
      <c r="R183" s="94">
        <v>2.9157639999999999E-3</v>
      </c>
      <c r="S183" s="95">
        <v>1.8235653049888466E-11</v>
      </c>
      <c r="T183" s="95">
        <v>1.7726080656916239E-8</v>
      </c>
      <c r="U183" s="95">
        <f>R183/'סכום נכסי הקרן'!$C$42</f>
        <v>4.2639741239942325E-9</v>
      </c>
    </row>
    <row r="184" spans="2:21" s="133" customFormat="1">
      <c r="B184" s="87" t="s">
        <v>771</v>
      </c>
      <c r="C184" s="84" t="s">
        <v>772</v>
      </c>
      <c r="D184" s="97" t="s">
        <v>129</v>
      </c>
      <c r="E184" s="97" t="s">
        <v>355</v>
      </c>
      <c r="F184" s="84" t="s">
        <v>473</v>
      </c>
      <c r="G184" s="97" t="s">
        <v>363</v>
      </c>
      <c r="H184" s="84" t="s">
        <v>439</v>
      </c>
      <c r="I184" s="84" t="s">
        <v>169</v>
      </c>
      <c r="J184" s="84"/>
      <c r="K184" s="94">
        <v>1.869999999997948</v>
      </c>
      <c r="L184" s="97" t="s">
        <v>173</v>
      </c>
      <c r="M184" s="98">
        <v>6.4000000000000001E-2</v>
      </c>
      <c r="N184" s="98">
        <v>7.8000000000178933E-3</v>
      </c>
      <c r="O184" s="94">
        <v>170940.22748999999</v>
      </c>
      <c r="P184" s="96">
        <v>111.16</v>
      </c>
      <c r="Q184" s="84"/>
      <c r="R184" s="94">
        <v>190.017162197</v>
      </c>
      <c r="S184" s="95">
        <v>7.003967331661627E-4</v>
      </c>
      <c r="T184" s="95">
        <v>1.1551893580215536E-3</v>
      </c>
      <c r="U184" s="95">
        <f>R184/'סכום נכסי הקרן'!$C$42</f>
        <v>2.7787854665975128E-4</v>
      </c>
    </row>
    <row r="185" spans="2:21" s="133" customFormat="1">
      <c r="B185" s="87" t="s">
        <v>773</v>
      </c>
      <c r="C185" s="84" t="s">
        <v>774</v>
      </c>
      <c r="D185" s="97" t="s">
        <v>129</v>
      </c>
      <c r="E185" s="97" t="s">
        <v>355</v>
      </c>
      <c r="F185" s="84" t="s">
        <v>478</v>
      </c>
      <c r="G185" s="97" t="s">
        <v>363</v>
      </c>
      <c r="H185" s="84" t="s">
        <v>439</v>
      </c>
      <c r="I185" s="84" t="s">
        <v>359</v>
      </c>
      <c r="J185" s="84"/>
      <c r="K185" s="94">
        <v>0.75000000000229194</v>
      </c>
      <c r="L185" s="97" t="s">
        <v>173</v>
      </c>
      <c r="M185" s="98">
        <v>1.2E-2</v>
      </c>
      <c r="N185" s="98">
        <v>4.8999999999624093E-3</v>
      </c>
      <c r="O185" s="94">
        <v>108175.694846</v>
      </c>
      <c r="P185" s="96">
        <v>100.53</v>
      </c>
      <c r="Q185" s="94">
        <v>0.32364000900000001</v>
      </c>
      <c r="R185" s="94">
        <v>109.06910710900002</v>
      </c>
      <c r="S185" s="95">
        <v>3.6058564948666667E-4</v>
      </c>
      <c r="T185" s="95">
        <v>6.6307416848276153E-4</v>
      </c>
      <c r="U185" s="95">
        <f>R185/'סכום נכסי הקרן'!$C$42</f>
        <v>1.5950119777867187E-4</v>
      </c>
    </row>
    <row r="186" spans="2:21" s="133" customFormat="1">
      <c r="B186" s="87" t="s">
        <v>775</v>
      </c>
      <c r="C186" s="84" t="s">
        <v>776</v>
      </c>
      <c r="D186" s="97" t="s">
        <v>129</v>
      </c>
      <c r="E186" s="97" t="s">
        <v>355</v>
      </c>
      <c r="F186" s="84" t="s">
        <v>489</v>
      </c>
      <c r="G186" s="97" t="s">
        <v>490</v>
      </c>
      <c r="H186" s="84" t="s">
        <v>439</v>
      </c>
      <c r="I186" s="84" t="s">
        <v>169</v>
      </c>
      <c r="J186" s="84"/>
      <c r="K186" s="94">
        <v>2.9800000000001896</v>
      </c>
      <c r="L186" s="97" t="s">
        <v>173</v>
      </c>
      <c r="M186" s="98">
        <v>4.8000000000000001E-2</v>
      </c>
      <c r="N186" s="98">
        <v>1.239999999999831E-2</v>
      </c>
      <c r="O186" s="94">
        <v>845747.07970100001</v>
      </c>
      <c r="P186" s="96">
        <v>112.08</v>
      </c>
      <c r="Q186" s="84"/>
      <c r="R186" s="94">
        <v>947.91335510900012</v>
      </c>
      <c r="S186" s="95">
        <v>4.1134514362843399E-4</v>
      </c>
      <c r="T186" s="95">
        <v>5.7627395730347935E-3</v>
      </c>
      <c r="U186" s="95">
        <f>R186/'סכום נכסי הקרן'!$C$42</f>
        <v>1.386215762994993E-3</v>
      </c>
    </row>
    <row r="187" spans="2:21" s="133" customFormat="1">
      <c r="B187" s="87" t="s">
        <v>777</v>
      </c>
      <c r="C187" s="84" t="s">
        <v>778</v>
      </c>
      <c r="D187" s="97" t="s">
        <v>129</v>
      </c>
      <c r="E187" s="97" t="s">
        <v>355</v>
      </c>
      <c r="F187" s="84" t="s">
        <v>489</v>
      </c>
      <c r="G187" s="97" t="s">
        <v>490</v>
      </c>
      <c r="H187" s="84" t="s">
        <v>439</v>
      </c>
      <c r="I187" s="84" t="s">
        <v>169</v>
      </c>
      <c r="J187" s="84"/>
      <c r="K187" s="94">
        <v>1.5999999999757282</v>
      </c>
      <c r="L187" s="97" t="s">
        <v>173</v>
      </c>
      <c r="M187" s="98">
        <v>4.4999999999999998E-2</v>
      </c>
      <c r="N187" s="98">
        <v>8.3999999998220064E-3</v>
      </c>
      <c r="O187" s="94">
        <v>22986.738675000001</v>
      </c>
      <c r="P187" s="96">
        <v>107.54</v>
      </c>
      <c r="Q187" s="84"/>
      <c r="R187" s="94">
        <v>24.719938791000001</v>
      </c>
      <c r="S187" s="95">
        <v>3.8278821722608193E-5</v>
      </c>
      <c r="T187" s="95">
        <v>1.5028226867582511E-4</v>
      </c>
      <c r="U187" s="95">
        <f>R187/'סכום נכסי הקרן'!$C$42</f>
        <v>3.6150106576370814E-5</v>
      </c>
    </row>
    <row r="188" spans="2:21" s="133" customFormat="1">
      <c r="B188" s="87" t="s">
        <v>779</v>
      </c>
      <c r="C188" s="84" t="s">
        <v>780</v>
      </c>
      <c r="D188" s="97" t="s">
        <v>129</v>
      </c>
      <c r="E188" s="97" t="s">
        <v>355</v>
      </c>
      <c r="F188" s="84" t="s">
        <v>781</v>
      </c>
      <c r="G188" s="97" t="s">
        <v>357</v>
      </c>
      <c r="H188" s="84" t="s">
        <v>439</v>
      </c>
      <c r="I188" s="84" t="s">
        <v>169</v>
      </c>
      <c r="J188" s="84"/>
      <c r="K188" s="94">
        <v>2.8600000000033194</v>
      </c>
      <c r="L188" s="97" t="s">
        <v>173</v>
      </c>
      <c r="M188" s="98">
        <v>1.49E-2</v>
      </c>
      <c r="N188" s="98">
        <v>9.399999999996982E-3</v>
      </c>
      <c r="O188" s="94">
        <v>325289.630611</v>
      </c>
      <c r="P188" s="96">
        <v>101.88</v>
      </c>
      <c r="Q188" s="84"/>
      <c r="R188" s="94">
        <v>331.40508276499997</v>
      </c>
      <c r="S188" s="95">
        <v>3.0171567943008888E-4</v>
      </c>
      <c r="T188" s="95">
        <v>2.0147423547325475E-3</v>
      </c>
      <c r="U188" s="95">
        <f>R188/'סכום נכסי הקרן'!$C$42</f>
        <v>4.8464234330011856E-4</v>
      </c>
    </row>
    <row r="189" spans="2:21" s="133" customFormat="1">
      <c r="B189" s="87" t="s">
        <v>782</v>
      </c>
      <c r="C189" s="84" t="s">
        <v>783</v>
      </c>
      <c r="D189" s="97" t="s">
        <v>129</v>
      </c>
      <c r="E189" s="97" t="s">
        <v>355</v>
      </c>
      <c r="F189" s="84" t="s">
        <v>784</v>
      </c>
      <c r="G189" s="97" t="s">
        <v>534</v>
      </c>
      <c r="H189" s="84" t="s">
        <v>439</v>
      </c>
      <c r="I189" s="84" t="s">
        <v>359</v>
      </c>
      <c r="J189" s="84"/>
      <c r="K189" s="94">
        <v>3.1300000003325104</v>
      </c>
      <c r="L189" s="97" t="s">
        <v>173</v>
      </c>
      <c r="M189" s="98">
        <v>2.4500000000000001E-2</v>
      </c>
      <c r="N189" s="98">
        <v>1.3400000001173563E-2</v>
      </c>
      <c r="O189" s="94">
        <v>3436.2367239999999</v>
      </c>
      <c r="P189" s="96">
        <v>104.15</v>
      </c>
      <c r="Q189" s="84"/>
      <c r="R189" s="94">
        <v>3.5788406369999999</v>
      </c>
      <c r="S189" s="95">
        <v>2.1905526646275617E-6</v>
      </c>
      <c r="T189" s="95">
        <v>2.1757185351664774E-5</v>
      </c>
      <c r="U189" s="95">
        <f>R189/'סכום נכסי הקרן'!$C$42</f>
        <v>5.2336484948943178E-6</v>
      </c>
    </row>
    <row r="190" spans="2:21" s="133" customFormat="1">
      <c r="B190" s="87" t="s">
        <v>785</v>
      </c>
      <c r="C190" s="84" t="s">
        <v>786</v>
      </c>
      <c r="D190" s="97" t="s">
        <v>129</v>
      </c>
      <c r="E190" s="97" t="s">
        <v>355</v>
      </c>
      <c r="F190" s="84" t="s">
        <v>362</v>
      </c>
      <c r="G190" s="97" t="s">
        <v>363</v>
      </c>
      <c r="H190" s="84" t="s">
        <v>439</v>
      </c>
      <c r="I190" s="84" t="s">
        <v>359</v>
      </c>
      <c r="J190" s="84"/>
      <c r="K190" s="94">
        <v>1.5300000000014502</v>
      </c>
      <c r="L190" s="97" t="s">
        <v>173</v>
      </c>
      <c r="M190" s="98">
        <v>3.2500000000000001E-2</v>
      </c>
      <c r="N190" s="98">
        <v>1.5300000000014502E-2</v>
      </c>
      <c r="O190" s="94">
        <f>416488.4383/50000</f>
        <v>8.329768765999999</v>
      </c>
      <c r="P190" s="96">
        <v>5132051</v>
      </c>
      <c r="Q190" s="84"/>
      <c r="R190" s="94">
        <v>427.48797204599998</v>
      </c>
      <c r="S190" s="95">
        <f>2249.46496516338%/50000</f>
        <v>4.4989299303267602E-4</v>
      </c>
      <c r="T190" s="95">
        <v>2.5988681773795653E-3</v>
      </c>
      <c r="U190" s="95">
        <f>R190/'סכום נכסי הקרן'!$C$42</f>
        <v>6.251526704914779E-4</v>
      </c>
    </row>
    <row r="191" spans="2:21" s="133" customFormat="1">
      <c r="B191" s="87" t="s">
        <v>787</v>
      </c>
      <c r="C191" s="84" t="s">
        <v>788</v>
      </c>
      <c r="D191" s="97" t="s">
        <v>129</v>
      </c>
      <c r="E191" s="97" t="s">
        <v>355</v>
      </c>
      <c r="F191" s="84" t="s">
        <v>362</v>
      </c>
      <c r="G191" s="97" t="s">
        <v>363</v>
      </c>
      <c r="H191" s="84" t="s">
        <v>439</v>
      </c>
      <c r="I191" s="84" t="s">
        <v>169</v>
      </c>
      <c r="J191" s="84"/>
      <c r="K191" s="94">
        <v>1.100000000001905</v>
      </c>
      <c r="L191" s="97" t="s">
        <v>173</v>
      </c>
      <c r="M191" s="98">
        <v>2.3700000000000002E-2</v>
      </c>
      <c r="N191" s="98">
        <v>7.1999999999847585E-3</v>
      </c>
      <c r="O191" s="94">
        <v>51420.812089999999</v>
      </c>
      <c r="P191" s="96">
        <v>102.08</v>
      </c>
      <c r="Q191" s="84"/>
      <c r="R191" s="94">
        <v>52.49036278900001</v>
      </c>
      <c r="S191" s="95">
        <v>5.1420863510863507E-5</v>
      </c>
      <c r="T191" s="95">
        <v>3.1910964142111949E-4</v>
      </c>
      <c r="U191" s="95">
        <f>R191/'סכום נכסי הקרן'!$C$42</f>
        <v>7.6761201760967545E-5</v>
      </c>
    </row>
    <row r="192" spans="2:21" s="133" customFormat="1">
      <c r="B192" s="87" t="s">
        <v>789</v>
      </c>
      <c r="C192" s="84" t="s">
        <v>790</v>
      </c>
      <c r="D192" s="97" t="s">
        <v>129</v>
      </c>
      <c r="E192" s="97" t="s">
        <v>355</v>
      </c>
      <c r="F192" s="84" t="s">
        <v>791</v>
      </c>
      <c r="G192" s="97" t="s">
        <v>405</v>
      </c>
      <c r="H192" s="84" t="s">
        <v>439</v>
      </c>
      <c r="I192" s="84" t="s">
        <v>359</v>
      </c>
      <c r="J192" s="84"/>
      <c r="K192" s="94">
        <v>3.7699999999974483</v>
      </c>
      <c r="L192" s="97" t="s">
        <v>173</v>
      </c>
      <c r="M192" s="98">
        <v>3.3799999999999997E-2</v>
      </c>
      <c r="N192" s="98">
        <v>3.0799999999982987E-2</v>
      </c>
      <c r="O192" s="94">
        <v>232380.92348699999</v>
      </c>
      <c r="P192" s="96">
        <v>101.2</v>
      </c>
      <c r="Q192" s="84"/>
      <c r="R192" s="94">
        <v>235.16949457999999</v>
      </c>
      <c r="S192" s="95">
        <v>2.8390066019285813E-4</v>
      </c>
      <c r="T192" s="95">
        <v>1.4296882151543493E-3</v>
      </c>
      <c r="U192" s="95">
        <f>R192/'סכום נכסי הקרן'!$C$42</f>
        <v>3.4390871128181906E-4</v>
      </c>
    </row>
    <row r="193" spans="2:21" s="133" customFormat="1">
      <c r="B193" s="87" t="s">
        <v>792</v>
      </c>
      <c r="C193" s="84" t="s">
        <v>793</v>
      </c>
      <c r="D193" s="97" t="s">
        <v>129</v>
      </c>
      <c r="E193" s="97" t="s">
        <v>355</v>
      </c>
      <c r="F193" s="84" t="s">
        <v>624</v>
      </c>
      <c r="G193" s="97" t="s">
        <v>486</v>
      </c>
      <c r="H193" s="84" t="s">
        <v>439</v>
      </c>
      <c r="I193" s="84" t="s">
        <v>169</v>
      </c>
      <c r="J193" s="84"/>
      <c r="K193" s="94">
        <v>4.2099999999744835</v>
      </c>
      <c r="L193" s="97" t="s">
        <v>173</v>
      </c>
      <c r="M193" s="98">
        <v>3.85E-2</v>
      </c>
      <c r="N193" s="98">
        <v>1.6299999999958376E-2</v>
      </c>
      <c r="O193" s="94">
        <v>49613.905872000003</v>
      </c>
      <c r="P193" s="96">
        <v>111.38</v>
      </c>
      <c r="Q193" s="84"/>
      <c r="R193" s="94">
        <v>55.259966721000005</v>
      </c>
      <c r="S193" s="95">
        <v>1.2439831876659538E-4</v>
      </c>
      <c r="T193" s="95">
        <v>3.3594715731278434E-4</v>
      </c>
      <c r="U193" s="95">
        <f>R193/'סכום נכסי הקרן'!$C$42</f>
        <v>8.0811433363991891E-5</v>
      </c>
    </row>
    <row r="194" spans="2:21" s="133" customFormat="1">
      <c r="B194" s="87" t="s">
        <v>794</v>
      </c>
      <c r="C194" s="84" t="s">
        <v>795</v>
      </c>
      <c r="D194" s="97" t="s">
        <v>129</v>
      </c>
      <c r="E194" s="97" t="s">
        <v>355</v>
      </c>
      <c r="F194" s="84" t="s">
        <v>796</v>
      </c>
      <c r="G194" s="97" t="s">
        <v>160</v>
      </c>
      <c r="H194" s="84" t="s">
        <v>439</v>
      </c>
      <c r="I194" s="84" t="s">
        <v>359</v>
      </c>
      <c r="J194" s="84"/>
      <c r="K194" s="94">
        <v>4.6999999999950388</v>
      </c>
      <c r="L194" s="97" t="s">
        <v>173</v>
      </c>
      <c r="M194" s="98">
        <v>5.0900000000000001E-2</v>
      </c>
      <c r="N194" s="98">
        <v>1.8799999999980156E-2</v>
      </c>
      <c r="O194" s="94">
        <v>303819.64996900002</v>
      </c>
      <c r="P194" s="96">
        <v>119.41</v>
      </c>
      <c r="Q194" s="84"/>
      <c r="R194" s="94">
        <v>362.79103724399999</v>
      </c>
      <c r="S194" s="95">
        <v>2.675235725208772E-4</v>
      </c>
      <c r="T194" s="95">
        <v>2.2055499648783125E-3</v>
      </c>
      <c r="U194" s="95">
        <f>R194/'סכום נכסי הקרן'!$C$42</f>
        <v>5.3054074171484517E-4</v>
      </c>
    </row>
    <row r="195" spans="2:21" s="133" customFormat="1">
      <c r="B195" s="87" t="s">
        <v>797</v>
      </c>
      <c r="C195" s="84" t="s">
        <v>798</v>
      </c>
      <c r="D195" s="97" t="s">
        <v>129</v>
      </c>
      <c r="E195" s="97" t="s">
        <v>355</v>
      </c>
      <c r="F195" s="84" t="s">
        <v>799</v>
      </c>
      <c r="G195" s="97" t="s">
        <v>740</v>
      </c>
      <c r="H195" s="84" t="s">
        <v>439</v>
      </c>
      <c r="I195" s="84" t="s">
        <v>359</v>
      </c>
      <c r="J195" s="84"/>
      <c r="K195" s="94">
        <v>1</v>
      </c>
      <c r="L195" s="97" t="s">
        <v>173</v>
      </c>
      <c r="M195" s="98">
        <v>4.0999999999999995E-2</v>
      </c>
      <c r="N195" s="98">
        <v>6.4000000002274633E-3</v>
      </c>
      <c r="O195" s="94">
        <v>1667.0079559999999</v>
      </c>
      <c r="P195" s="96">
        <v>103.44</v>
      </c>
      <c r="Q195" s="94">
        <v>3.4173662E-2</v>
      </c>
      <c r="R195" s="94">
        <v>1.7585266889999998</v>
      </c>
      <c r="S195" s="95">
        <v>2.7783465933333334E-6</v>
      </c>
      <c r="T195" s="95">
        <v>1.0690778103630423E-5</v>
      </c>
      <c r="U195" s="95">
        <f>R195/'סכום נכסי הקרן'!$C$42</f>
        <v>2.5716458184713345E-6</v>
      </c>
    </row>
    <row r="196" spans="2:21" s="133" customFormat="1">
      <c r="B196" s="87" t="s">
        <v>800</v>
      </c>
      <c r="C196" s="84" t="s">
        <v>801</v>
      </c>
      <c r="D196" s="97" t="s">
        <v>129</v>
      </c>
      <c r="E196" s="97" t="s">
        <v>355</v>
      </c>
      <c r="F196" s="84" t="s">
        <v>799</v>
      </c>
      <c r="G196" s="97" t="s">
        <v>740</v>
      </c>
      <c r="H196" s="84" t="s">
        <v>439</v>
      </c>
      <c r="I196" s="84" t="s">
        <v>359</v>
      </c>
      <c r="J196" s="84"/>
      <c r="K196" s="94">
        <v>3.3599999999990291</v>
      </c>
      <c r="L196" s="97" t="s">
        <v>173</v>
      </c>
      <c r="M196" s="98">
        <v>1.2E-2</v>
      </c>
      <c r="N196" s="98">
        <v>1.1199999999956307E-2</v>
      </c>
      <c r="O196" s="94">
        <v>82081.640843999994</v>
      </c>
      <c r="P196" s="96">
        <v>100.38</v>
      </c>
      <c r="Q196" s="84"/>
      <c r="R196" s="94">
        <v>82.393553803000003</v>
      </c>
      <c r="S196" s="95">
        <v>1.7715130690505067E-4</v>
      </c>
      <c r="T196" s="95">
        <v>5.0090294698814644E-4</v>
      </c>
      <c r="U196" s="95">
        <f>R196/'סכום נכסי הקרן'!$C$42</f>
        <v>1.204912267933614E-4</v>
      </c>
    </row>
    <row r="197" spans="2:21" s="133" customFormat="1">
      <c r="B197" s="87" t="s">
        <v>802</v>
      </c>
      <c r="C197" s="84" t="s">
        <v>803</v>
      </c>
      <c r="D197" s="97" t="s">
        <v>129</v>
      </c>
      <c r="E197" s="97" t="s">
        <v>355</v>
      </c>
      <c r="F197" s="84" t="s">
        <v>804</v>
      </c>
      <c r="G197" s="97" t="s">
        <v>728</v>
      </c>
      <c r="H197" s="84" t="s">
        <v>535</v>
      </c>
      <c r="I197" s="84" t="s">
        <v>359</v>
      </c>
      <c r="J197" s="84"/>
      <c r="K197" s="94">
        <v>6.5100000000105398</v>
      </c>
      <c r="L197" s="97" t="s">
        <v>173</v>
      </c>
      <c r="M197" s="98">
        <v>3.7499999999999999E-2</v>
      </c>
      <c r="N197" s="98">
        <v>2.6700000000021082E-2</v>
      </c>
      <c r="O197" s="94">
        <v>216777.70731600001</v>
      </c>
      <c r="P197" s="96">
        <v>109.43</v>
      </c>
      <c r="Q197" s="84"/>
      <c r="R197" s="94">
        <v>237.21985044999997</v>
      </c>
      <c r="S197" s="95">
        <v>9.8535321507272743E-4</v>
      </c>
      <c r="T197" s="95">
        <v>1.4421531380791818E-3</v>
      </c>
      <c r="U197" s="95">
        <f>R197/'סכום נכסי הקרן'!$C$42</f>
        <v>3.4690712417623015E-4</v>
      </c>
    </row>
    <row r="198" spans="2:21" s="133" customFormat="1">
      <c r="B198" s="87" t="s">
        <v>805</v>
      </c>
      <c r="C198" s="84" t="s">
        <v>806</v>
      </c>
      <c r="D198" s="97" t="s">
        <v>129</v>
      </c>
      <c r="E198" s="97" t="s">
        <v>355</v>
      </c>
      <c r="F198" s="84" t="s">
        <v>459</v>
      </c>
      <c r="G198" s="97" t="s">
        <v>405</v>
      </c>
      <c r="H198" s="84" t="s">
        <v>535</v>
      </c>
      <c r="I198" s="84" t="s">
        <v>169</v>
      </c>
      <c r="J198" s="84"/>
      <c r="K198" s="94">
        <v>3.4299999999911432</v>
      </c>
      <c r="L198" s="97" t="s">
        <v>173</v>
      </c>
      <c r="M198" s="98">
        <v>3.5000000000000003E-2</v>
      </c>
      <c r="N198" s="98">
        <v>1.3899999999981767E-2</v>
      </c>
      <c r="O198" s="94">
        <v>131926.67863899999</v>
      </c>
      <c r="P198" s="96">
        <v>107.37</v>
      </c>
      <c r="Q198" s="94">
        <v>11.257743271999999</v>
      </c>
      <c r="R198" s="94">
        <v>153.55561165199998</v>
      </c>
      <c r="S198" s="95">
        <v>9.8746071047890543E-4</v>
      </c>
      <c r="T198" s="95">
        <v>9.3352519527144814E-4</v>
      </c>
      <c r="U198" s="95">
        <f>R198/'סכום נכסי הקרן'!$C$42</f>
        <v>2.2455766470751241E-4</v>
      </c>
    </row>
    <row r="199" spans="2:21" s="133" customFormat="1">
      <c r="B199" s="87" t="s">
        <v>807</v>
      </c>
      <c r="C199" s="84" t="s">
        <v>808</v>
      </c>
      <c r="D199" s="97" t="s">
        <v>129</v>
      </c>
      <c r="E199" s="97" t="s">
        <v>355</v>
      </c>
      <c r="F199" s="84" t="s">
        <v>770</v>
      </c>
      <c r="G199" s="97" t="s">
        <v>405</v>
      </c>
      <c r="H199" s="84" t="s">
        <v>535</v>
      </c>
      <c r="I199" s="84" t="s">
        <v>169</v>
      </c>
      <c r="J199" s="84"/>
      <c r="K199" s="94">
        <v>3.7599999999962184</v>
      </c>
      <c r="L199" s="97" t="s">
        <v>173</v>
      </c>
      <c r="M199" s="98">
        <v>4.3499999999999997E-2</v>
      </c>
      <c r="N199" s="98">
        <v>6.9899999999956774E-2</v>
      </c>
      <c r="O199" s="94">
        <v>404592.85494000005</v>
      </c>
      <c r="P199" s="96">
        <v>91.5</v>
      </c>
      <c r="Q199" s="84"/>
      <c r="R199" s="94">
        <v>370.20247574000001</v>
      </c>
      <c r="S199" s="95">
        <v>2.283439873468423E-4</v>
      </c>
      <c r="T199" s="95">
        <v>2.2506070259312198E-3</v>
      </c>
      <c r="U199" s="95">
        <f>R199/'סכום נכסי הקרן'!$C$42</f>
        <v>5.4137912985891955E-4</v>
      </c>
    </row>
    <row r="200" spans="2:21" s="133" customFormat="1">
      <c r="B200" s="87" t="s">
        <v>809</v>
      </c>
      <c r="C200" s="84" t="s">
        <v>810</v>
      </c>
      <c r="D200" s="97" t="s">
        <v>129</v>
      </c>
      <c r="E200" s="97" t="s">
        <v>355</v>
      </c>
      <c r="F200" s="84" t="s">
        <v>485</v>
      </c>
      <c r="G200" s="97" t="s">
        <v>486</v>
      </c>
      <c r="H200" s="84" t="s">
        <v>535</v>
      </c>
      <c r="I200" s="84" t="s">
        <v>359</v>
      </c>
      <c r="J200" s="84"/>
      <c r="K200" s="94">
        <v>10.469999999986527</v>
      </c>
      <c r="L200" s="97" t="s">
        <v>173</v>
      </c>
      <c r="M200" s="98">
        <v>3.0499999999999999E-2</v>
      </c>
      <c r="N200" s="98">
        <v>3.2699999999959609E-2</v>
      </c>
      <c r="O200" s="94">
        <v>346196.79359999998</v>
      </c>
      <c r="P200" s="96">
        <v>97.99</v>
      </c>
      <c r="Q200" s="84"/>
      <c r="R200" s="94">
        <v>339.23823803100009</v>
      </c>
      <c r="S200" s="95">
        <v>1.0954641403042456E-3</v>
      </c>
      <c r="T200" s="95">
        <v>2.0623631985468159E-3</v>
      </c>
      <c r="U200" s="95">
        <f>R200/'סכום נכסי הקרן'!$C$42</f>
        <v>4.9609744438630166E-4</v>
      </c>
    </row>
    <row r="201" spans="2:21" s="133" customFormat="1">
      <c r="B201" s="87" t="s">
        <v>811</v>
      </c>
      <c r="C201" s="84" t="s">
        <v>812</v>
      </c>
      <c r="D201" s="97" t="s">
        <v>129</v>
      </c>
      <c r="E201" s="97" t="s">
        <v>355</v>
      </c>
      <c r="F201" s="84" t="s">
        <v>485</v>
      </c>
      <c r="G201" s="97" t="s">
        <v>486</v>
      </c>
      <c r="H201" s="84" t="s">
        <v>535</v>
      </c>
      <c r="I201" s="84" t="s">
        <v>359</v>
      </c>
      <c r="J201" s="84"/>
      <c r="K201" s="94">
        <v>9.7800000000046463</v>
      </c>
      <c r="L201" s="97" t="s">
        <v>173</v>
      </c>
      <c r="M201" s="98">
        <v>3.0499999999999999E-2</v>
      </c>
      <c r="N201" s="98">
        <v>3.1700000000016895E-2</v>
      </c>
      <c r="O201" s="94">
        <v>286772.59069099999</v>
      </c>
      <c r="P201" s="96">
        <v>99.08</v>
      </c>
      <c r="Q201" s="84"/>
      <c r="R201" s="94">
        <v>284.13428285600003</v>
      </c>
      <c r="S201" s="95">
        <v>9.0742922907341927E-4</v>
      </c>
      <c r="T201" s="95">
        <v>1.7273644970239395E-3</v>
      </c>
      <c r="U201" s="95">
        <f>R201/'סכום נכסי הקרן'!$C$42</f>
        <v>4.1551416021243221E-4</v>
      </c>
    </row>
    <row r="202" spans="2:21" s="133" customFormat="1">
      <c r="B202" s="87" t="s">
        <v>813</v>
      </c>
      <c r="C202" s="84" t="s">
        <v>814</v>
      </c>
      <c r="D202" s="97" t="s">
        <v>129</v>
      </c>
      <c r="E202" s="97" t="s">
        <v>355</v>
      </c>
      <c r="F202" s="84" t="s">
        <v>485</v>
      </c>
      <c r="G202" s="97" t="s">
        <v>486</v>
      </c>
      <c r="H202" s="84" t="s">
        <v>535</v>
      </c>
      <c r="I202" s="84" t="s">
        <v>359</v>
      </c>
      <c r="J202" s="84"/>
      <c r="K202" s="94">
        <v>6.359999999994332</v>
      </c>
      <c r="L202" s="97" t="s">
        <v>173</v>
      </c>
      <c r="M202" s="98">
        <v>2.9100000000000001E-2</v>
      </c>
      <c r="N202" s="98">
        <v>2.4199999999982066E-2</v>
      </c>
      <c r="O202" s="94">
        <v>332962.60125299997</v>
      </c>
      <c r="P202" s="96">
        <v>103.81</v>
      </c>
      <c r="Q202" s="84"/>
      <c r="R202" s="94">
        <v>345.64847636099989</v>
      </c>
      <c r="S202" s="95">
        <v>5.5493766875499998E-4</v>
      </c>
      <c r="T202" s="95">
        <v>2.1013335684627733E-3</v>
      </c>
      <c r="U202" s="95">
        <f>R202/'סכום נכסי הקרן'!$C$42</f>
        <v>5.0547169085060921E-4</v>
      </c>
    </row>
    <row r="203" spans="2:21" s="133" customFormat="1">
      <c r="B203" s="87" t="s">
        <v>815</v>
      </c>
      <c r="C203" s="84" t="s">
        <v>816</v>
      </c>
      <c r="D203" s="97" t="s">
        <v>129</v>
      </c>
      <c r="E203" s="97" t="s">
        <v>355</v>
      </c>
      <c r="F203" s="84" t="s">
        <v>485</v>
      </c>
      <c r="G203" s="97" t="s">
        <v>486</v>
      </c>
      <c r="H203" s="84" t="s">
        <v>535</v>
      </c>
      <c r="I203" s="84" t="s">
        <v>359</v>
      </c>
      <c r="J203" s="84"/>
      <c r="K203" s="94">
        <v>8.0999999999965571</v>
      </c>
      <c r="L203" s="97" t="s">
        <v>173</v>
      </c>
      <c r="M203" s="98">
        <v>3.95E-2</v>
      </c>
      <c r="N203" s="98">
        <v>2.8099999999979346E-2</v>
      </c>
      <c r="O203" s="94">
        <v>212049.16717100001</v>
      </c>
      <c r="P203" s="96">
        <v>109.6</v>
      </c>
      <c r="Q203" s="84"/>
      <c r="R203" s="94">
        <v>232.405887208</v>
      </c>
      <c r="S203" s="95">
        <v>8.8350148337794279E-4</v>
      </c>
      <c r="T203" s="95">
        <v>1.4128871547186899E-3</v>
      </c>
      <c r="U203" s="95">
        <f>R203/'סכום נכסי הקרן'!$C$42</f>
        <v>3.3986724896762363E-4</v>
      </c>
    </row>
    <row r="204" spans="2:21" s="133" customFormat="1">
      <c r="B204" s="87" t="s">
        <v>817</v>
      </c>
      <c r="C204" s="84" t="s">
        <v>818</v>
      </c>
      <c r="D204" s="97" t="s">
        <v>129</v>
      </c>
      <c r="E204" s="97" t="s">
        <v>355</v>
      </c>
      <c r="F204" s="84" t="s">
        <v>485</v>
      </c>
      <c r="G204" s="97" t="s">
        <v>486</v>
      </c>
      <c r="H204" s="84" t="s">
        <v>535</v>
      </c>
      <c r="I204" s="84" t="s">
        <v>359</v>
      </c>
      <c r="J204" s="84"/>
      <c r="K204" s="94">
        <v>8.7999999999510852</v>
      </c>
      <c r="L204" s="97" t="s">
        <v>173</v>
      </c>
      <c r="M204" s="98">
        <v>3.95E-2</v>
      </c>
      <c r="N204" s="98">
        <v>2.8799999999916143E-2</v>
      </c>
      <c r="O204" s="94">
        <v>52137.783616000001</v>
      </c>
      <c r="P204" s="96">
        <v>109.79</v>
      </c>
      <c r="Q204" s="84"/>
      <c r="R204" s="94">
        <v>57.242072620999998</v>
      </c>
      <c r="S204" s="95">
        <v>2.1723173818281294E-4</v>
      </c>
      <c r="T204" s="95">
        <v>3.4799716172121705E-4</v>
      </c>
      <c r="U204" s="95">
        <f>R204/'סכום נכסי הקרן'!$C$42</f>
        <v>8.3710038418658957E-5</v>
      </c>
    </row>
    <row r="205" spans="2:21" s="133" customFormat="1">
      <c r="B205" s="87" t="s">
        <v>819</v>
      </c>
      <c r="C205" s="84" t="s">
        <v>820</v>
      </c>
      <c r="D205" s="97" t="s">
        <v>129</v>
      </c>
      <c r="E205" s="97" t="s">
        <v>355</v>
      </c>
      <c r="F205" s="84" t="s">
        <v>821</v>
      </c>
      <c r="G205" s="97" t="s">
        <v>405</v>
      </c>
      <c r="H205" s="84" t="s">
        <v>535</v>
      </c>
      <c r="I205" s="84" t="s">
        <v>359</v>
      </c>
      <c r="J205" s="84"/>
      <c r="K205" s="94">
        <v>2.4399999999966839</v>
      </c>
      <c r="L205" s="97" t="s">
        <v>173</v>
      </c>
      <c r="M205" s="98">
        <v>3.9E-2</v>
      </c>
      <c r="N205" s="98">
        <v>4.9299999999953631E-2</v>
      </c>
      <c r="O205" s="94">
        <v>332174.66218599997</v>
      </c>
      <c r="P205" s="96">
        <v>98.04</v>
      </c>
      <c r="Q205" s="84"/>
      <c r="R205" s="94">
        <v>325.664038807</v>
      </c>
      <c r="S205" s="95">
        <v>3.6984525013889738E-4</v>
      </c>
      <c r="T205" s="95">
        <v>1.9798402816380142E-3</v>
      </c>
      <c r="U205" s="95">
        <f>R205/'סכום נכסי הקרן'!$C$42</f>
        <v>4.7624671770023279E-4</v>
      </c>
    </row>
    <row r="206" spans="2:21" s="133" customFormat="1">
      <c r="B206" s="87" t="s">
        <v>822</v>
      </c>
      <c r="C206" s="84" t="s">
        <v>823</v>
      </c>
      <c r="D206" s="97" t="s">
        <v>129</v>
      </c>
      <c r="E206" s="97" t="s">
        <v>355</v>
      </c>
      <c r="F206" s="84" t="s">
        <v>578</v>
      </c>
      <c r="G206" s="97" t="s">
        <v>405</v>
      </c>
      <c r="H206" s="84" t="s">
        <v>535</v>
      </c>
      <c r="I206" s="84" t="s">
        <v>169</v>
      </c>
      <c r="J206" s="84"/>
      <c r="K206" s="94">
        <v>3.8000000000124872</v>
      </c>
      <c r="L206" s="97" t="s">
        <v>173</v>
      </c>
      <c r="M206" s="98">
        <v>5.0499999999999996E-2</v>
      </c>
      <c r="N206" s="98">
        <v>1.9700000000049948E-2</v>
      </c>
      <c r="O206" s="94">
        <v>84417.375352999996</v>
      </c>
      <c r="P206" s="96">
        <v>113.84</v>
      </c>
      <c r="Q206" s="84"/>
      <c r="R206" s="94">
        <v>96.100742916000002</v>
      </c>
      <c r="S206" s="95">
        <v>1.1385797515738117E-4</v>
      </c>
      <c r="T206" s="95">
        <v>5.8423436194376087E-4</v>
      </c>
      <c r="U206" s="95">
        <f>R206/'סכום נכסי הקרן'!$C$42</f>
        <v>1.4053643610746481E-4</v>
      </c>
    </row>
    <row r="207" spans="2:21" s="133" customFormat="1">
      <c r="B207" s="87" t="s">
        <v>824</v>
      </c>
      <c r="C207" s="84" t="s">
        <v>825</v>
      </c>
      <c r="D207" s="97" t="s">
        <v>129</v>
      </c>
      <c r="E207" s="97" t="s">
        <v>355</v>
      </c>
      <c r="F207" s="84" t="s">
        <v>497</v>
      </c>
      <c r="G207" s="97" t="s">
        <v>486</v>
      </c>
      <c r="H207" s="84" t="s">
        <v>535</v>
      </c>
      <c r="I207" s="84" t="s">
        <v>169</v>
      </c>
      <c r="J207" s="84"/>
      <c r="K207" s="94">
        <v>4.6199999999972343</v>
      </c>
      <c r="L207" s="97" t="s">
        <v>173</v>
      </c>
      <c r="M207" s="98">
        <v>3.9199999999999999E-2</v>
      </c>
      <c r="N207" s="98">
        <v>1.8899999999979857E-2</v>
      </c>
      <c r="O207" s="94">
        <v>369691.77236599999</v>
      </c>
      <c r="P207" s="96">
        <v>111.46</v>
      </c>
      <c r="Q207" s="84"/>
      <c r="R207" s="94">
        <v>412.05846174699997</v>
      </c>
      <c r="S207" s="95">
        <v>3.8515417174486954E-4</v>
      </c>
      <c r="T207" s="95">
        <v>2.5050660918689428E-3</v>
      </c>
      <c r="U207" s="95">
        <f>R207/'סכום נכסי הקרן'!$C$42</f>
        <v>6.025887618003635E-4</v>
      </c>
    </row>
    <row r="208" spans="2:21" s="133" customFormat="1">
      <c r="B208" s="87" t="s">
        <v>826</v>
      </c>
      <c r="C208" s="84" t="s">
        <v>827</v>
      </c>
      <c r="D208" s="97" t="s">
        <v>129</v>
      </c>
      <c r="E208" s="97" t="s">
        <v>355</v>
      </c>
      <c r="F208" s="84" t="s">
        <v>519</v>
      </c>
      <c r="G208" s="97" t="s">
        <v>486</v>
      </c>
      <c r="H208" s="84" t="s">
        <v>535</v>
      </c>
      <c r="I208" s="84" t="s">
        <v>169</v>
      </c>
      <c r="J208" s="84"/>
      <c r="K208" s="94">
        <v>4.5999999999907377</v>
      </c>
      <c r="L208" s="97" t="s">
        <v>173</v>
      </c>
      <c r="M208" s="98">
        <v>4.0999999999999995E-2</v>
      </c>
      <c r="N208" s="98">
        <v>1.7399999999956336E-2</v>
      </c>
      <c r="O208" s="94">
        <v>133360.63200000001</v>
      </c>
      <c r="P208" s="96">
        <v>111.29</v>
      </c>
      <c r="Q208" s="94">
        <v>2.733892956</v>
      </c>
      <c r="R208" s="94">
        <v>151.15094030899999</v>
      </c>
      <c r="S208" s="95">
        <v>4.4453544000000006E-4</v>
      </c>
      <c r="T208" s="95">
        <v>9.1890624868338653E-4</v>
      </c>
      <c r="U208" s="95">
        <f>R208/'סכום נכסי הקרן'!$C$42</f>
        <v>2.2104110562273652E-4</v>
      </c>
    </row>
    <row r="209" spans="2:21" s="133" customFormat="1">
      <c r="B209" s="87" t="s">
        <v>828</v>
      </c>
      <c r="C209" s="84" t="s">
        <v>829</v>
      </c>
      <c r="D209" s="97" t="s">
        <v>129</v>
      </c>
      <c r="E209" s="97" t="s">
        <v>355</v>
      </c>
      <c r="F209" s="84" t="s">
        <v>618</v>
      </c>
      <c r="G209" s="97" t="s">
        <v>619</v>
      </c>
      <c r="H209" s="84" t="s">
        <v>535</v>
      </c>
      <c r="I209" s="84" t="s">
        <v>359</v>
      </c>
      <c r="J209" s="84"/>
      <c r="K209" s="94">
        <v>4.6999999999994673</v>
      </c>
      <c r="L209" s="97" t="s">
        <v>173</v>
      </c>
      <c r="M209" s="98">
        <v>1.9E-2</v>
      </c>
      <c r="N209" s="98">
        <v>1.4999999999999999E-2</v>
      </c>
      <c r="O209" s="94">
        <v>1101901.3626600001</v>
      </c>
      <c r="P209" s="96">
        <v>102.1</v>
      </c>
      <c r="Q209" s="84"/>
      <c r="R209" s="94">
        <v>1125.041327978</v>
      </c>
      <c r="S209" s="95">
        <v>7.6277370082195885E-4</v>
      </c>
      <c r="T209" s="95">
        <v>6.8395704597841887E-3</v>
      </c>
      <c r="U209" s="95">
        <f>R209/'סכום נכסי הקרן'!$C$42</f>
        <v>1.6452453322430419E-3</v>
      </c>
    </row>
    <row r="210" spans="2:21" s="133" customFormat="1">
      <c r="B210" s="87" t="s">
        <v>830</v>
      </c>
      <c r="C210" s="84" t="s">
        <v>831</v>
      </c>
      <c r="D210" s="97" t="s">
        <v>129</v>
      </c>
      <c r="E210" s="97" t="s">
        <v>355</v>
      </c>
      <c r="F210" s="84" t="s">
        <v>618</v>
      </c>
      <c r="G210" s="97" t="s">
        <v>619</v>
      </c>
      <c r="H210" s="84" t="s">
        <v>535</v>
      </c>
      <c r="I210" s="84" t="s">
        <v>359</v>
      </c>
      <c r="J210" s="84"/>
      <c r="K210" s="94">
        <v>3.2699999999909495</v>
      </c>
      <c r="L210" s="97" t="s">
        <v>173</v>
      </c>
      <c r="M210" s="98">
        <v>2.9600000000000001E-2</v>
      </c>
      <c r="N210" s="98">
        <v>1.3199999999953287E-2</v>
      </c>
      <c r="O210" s="94">
        <v>161977.767651</v>
      </c>
      <c r="P210" s="96">
        <v>105.73</v>
      </c>
      <c r="Q210" s="84"/>
      <c r="R210" s="94">
        <v>171.25909196500001</v>
      </c>
      <c r="S210" s="95">
        <v>3.9662132071235131E-4</v>
      </c>
      <c r="T210" s="95">
        <v>1.041151642383206E-3</v>
      </c>
      <c r="U210" s="95">
        <f>R210/'סכום נכסי הקרן'!$C$42</f>
        <v>2.5044699661478384E-4</v>
      </c>
    </row>
    <row r="211" spans="2:21" s="133" customFormat="1">
      <c r="B211" s="87" t="s">
        <v>832</v>
      </c>
      <c r="C211" s="84" t="s">
        <v>833</v>
      </c>
      <c r="D211" s="97" t="s">
        <v>129</v>
      </c>
      <c r="E211" s="97" t="s">
        <v>355</v>
      </c>
      <c r="F211" s="84" t="s">
        <v>624</v>
      </c>
      <c r="G211" s="97" t="s">
        <v>486</v>
      </c>
      <c r="H211" s="84" t="s">
        <v>535</v>
      </c>
      <c r="I211" s="84" t="s">
        <v>169</v>
      </c>
      <c r="J211" s="84"/>
      <c r="K211" s="94">
        <v>5.4700000000016171</v>
      </c>
      <c r="L211" s="97" t="s">
        <v>173</v>
      </c>
      <c r="M211" s="98">
        <v>3.61E-2</v>
      </c>
      <c r="N211" s="98">
        <v>2.0700000000003733E-2</v>
      </c>
      <c r="O211" s="94">
        <v>728987.53902400006</v>
      </c>
      <c r="P211" s="96">
        <v>110.3</v>
      </c>
      <c r="Q211" s="84"/>
      <c r="R211" s="94">
        <v>804.07323130999998</v>
      </c>
      <c r="S211" s="95">
        <v>9.4982089775114012E-4</v>
      </c>
      <c r="T211" s="95">
        <v>4.8882786646204318E-3</v>
      </c>
      <c r="U211" s="95">
        <f>R211/'סכום נכסי הקרן'!$C$42</f>
        <v>1.1758658972750432E-3</v>
      </c>
    </row>
    <row r="212" spans="2:21" s="133" customFormat="1">
      <c r="B212" s="87" t="s">
        <v>834</v>
      </c>
      <c r="C212" s="84" t="s">
        <v>835</v>
      </c>
      <c r="D212" s="97" t="s">
        <v>129</v>
      </c>
      <c r="E212" s="97" t="s">
        <v>355</v>
      </c>
      <c r="F212" s="84" t="s">
        <v>624</v>
      </c>
      <c r="G212" s="97" t="s">
        <v>486</v>
      </c>
      <c r="H212" s="84" t="s">
        <v>535</v>
      </c>
      <c r="I212" s="84" t="s">
        <v>169</v>
      </c>
      <c r="J212" s="84"/>
      <c r="K212" s="94">
        <v>6.4100000000026869</v>
      </c>
      <c r="L212" s="97" t="s">
        <v>173</v>
      </c>
      <c r="M212" s="98">
        <v>3.3000000000000002E-2</v>
      </c>
      <c r="N212" s="98">
        <v>2.3600000000002948E-2</v>
      </c>
      <c r="O212" s="94">
        <v>253192.544697</v>
      </c>
      <c r="P212" s="96">
        <v>107.33</v>
      </c>
      <c r="Q212" s="84"/>
      <c r="R212" s="94">
        <v>271.75155824699999</v>
      </c>
      <c r="S212" s="95">
        <v>8.2113393989524718E-4</v>
      </c>
      <c r="T212" s="95">
        <v>1.6520850247581742E-3</v>
      </c>
      <c r="U212" s="95">
        <f>R212/'סכום נכסי הקרן'!$C$42</f>
        <v>3.974058300055558E-4</v>
      </c>
    </row>
    <row r="213" spans="2:21" s="133" customFormat="1">
      <c r="B213" s="87" t="s">
        <v>836</v>
      </c>
      <c r="C213" s="84" t="s">
        <v>837</v>
      </c>
      <c r="D213" s="97" t="s">
        <v>129</v>
      </c>
      <c r="E213" s="97" t="s">
        <v>355</v>
      </c>
      <c r="F213" s="84" t="s">
        <v>838</v>
      </c>
      <c r="G213" s="97" t="s">
        <v>160</v>
      </c>
      <c r="H213" s="84" t="s">
        <v>535</v>
      </c>
      <c r="I213" s="84" t="s">
        <v>169</v>
      </c>
      <c r="J213" s="84"/>
      <c r="K213" s="94">
        <v>3.4700000000014977</v>
      </c>
      <c r="L213" s="97" t="s">
        <v>173</v>
      </c>
      <c r="M213" s="98">
        <v>2.75E-2</v>
      </c>
      <c r="N213" s="98">
        <v>1.9399999999989474E-2</v>
      </c>
      <c r="O213" s="94">
        <v>238032.11705299999</v>
      </c>
      <c r="P213" s="96">
        <v>103.77</v>
      </c>
      <c r="Q213" s="84"/>
      <c r="R213" s="94">
        <v>247.00592002900001</v>
      </c>
      <c r="S213" s="95">
        <v>5.1106132305817282E-4</v>
      </c>
      <c r="T213" s="95">
        <v>1.5016465191180961E-3</v>
      </c>
      <c r="U213" s="95">
        <f>R213/'סכום נכסי הקרן'!$C$42</f>
        <v>3.6121814093220325E-4</v>
      </c>
    </row>
    <row r="214" spans="2:21" s="133" customFormat="1">
      <c r="B214" s="87" t="s">
        <v>839</v>
      </c>
      <c r="C214" s="84" t="s">
        <v>840</v>
      </c>
      <c r="D214" s="97" t="s">
        <v>129</v>
      </c>
      <c r="E214" s="97" t="s">
        <v>355</v>
      </c>
      <c r="F214" s="84" t="s">
        <v>838</v>
      </c>
      <c r="G214" s="97" t="s">
        <v>160</v>
      </c>
      <c r="H214" s="84" t="s">
        <v>535</v>
      </c>
      <c r="I214" s="84" t="s">
        <v>169</v>
      </c>
      <c r="J214" s="84"/>
      <c r="K214" s="94">
        <v>4.5299999999953338</v>
      </c>
      <c r="L214" s="97" t="s">
        <v>173</v>
      </c>
      <c r="M214" s="98">
        <v>2.3E-2</v>
      </c>
      <c r="N214" s="98">
        <v>2.2899999999980131E-2</v>
      </c>
      <c r="O214" s="94">
        <v>429254.53425000003</v>
      </c>
      <c r="P214" s="96">
        <v>100.85</v>
      </c>
      <c r="Q214" s="84"/>
      <c r="R214" s="94">
        <v>432.90318823400003</v>
      </c>
      <c r="S214" s="95">
        <v>1.3624999976194195E-3</v>
      </c>
      <c r="T214" s="95">
        <v>2.6317894148058887E-3</v>
      </c>
      <c r="U214" s="95">
        <f>R214/'סכום נכסי הקרן'!$C$42</f>
        <v>6.3307180993536533E-4</v>
      </c>
    </row>
    <row r="215" spans="2:21" s="133" customFormat="1">
      <c r="B215" s="87" t="s">
        <v>841</v>
      </c>
      <c r="C215" s="84" t="s">
        <v>842</v>
      </c>
      <c r="D215" s="97" t="s">
        <v>129</v>
      </c>
      <c r="E215" s="97" t="s">
        <v>355</v>
      </c>
      <c r="F215" s="84" t="s">
        <v>638</v>
      </c>
      <c r="G215" s="97" t="s">
        <v>386</v>
      </c>
      <c r="H215" s="84" t="s">
        <v>635</v>
      </c>
      <c r="I215" s="84" t="s">
        <v>359</v>
      </c>
      <c r="J215" s="84"/>
      <c r="K215" s="94">
        <v>0.90999999999902814</v>
      </c>
      <c r="L215" s="97" t="s">
        <v>173</v>
      </c>
      <c r="M215" s="98">
        <v>4.2999999999999997E-2</v>
      </c>
      <c r="N215" s="98">
        <v>1.7599999999993142E-2</v>
      </c>
      <c r="O215" s="94">
        <v>170393.167434</v>
      </c>
      <c r="P215" s="96">
        <v>102.66</v>
      </c>
      <c r="Q215" s="84"/>
      <c r="R215" s="94">
        <v>174.92563138700001</v>
      </c>
      <c r="S215" s="95">
        <v>5.9012656922946918E-4</v>
      </c>
      <c r="T215" s="95">
        <v>1.0634419832770969E-3</v>
      </c>
      <c r="U215" s="95">
        <f>R215/'סכום נכסי הקרן'!$C$42</f>
        <v>2.5580889463534134E-4</v>
      </c>
    </row>
    <row r="216" spans="2:21" s="133" customFormat="1">
      <c r="B216" s="87" t="s">
        <v>843</v>
      </c>
      <c r="C216" s="84" t="s">
        <v>844</v>
      </c>
      <c r="D216" s="97" t="s">
        <v>129</v>
      </c>
      <c r="E216" s="97" t="s">
        <v>355</v>
      </c>
      <c r="F216" s="84" t="s">
        <v>638</v>
      </c>
      <c r="G216" s="97" t="s">
        <v>386</v>
      </c>
      <c r="H216" s="84" t="s">
        <v>635</v>
      </c>
      <c r="I216" s="84" t="s">
        <v>359</v>
      </c>
      <c r="J216" s="84"/>
      <c r="K216" s="94">
        <v>1.8599999999933392</v>
      </c>
      <c r="L216" s="97" t="s">
        <v>173</v>
      </c>
      <c r="M216" s="98">
        <v>4.2500000000000003E-2</v>
      </c>
      <c r="N216" s="98">
        <v>2.3199999999901841E-2</v>
      </c>
      <c r="O216" s="94">
        <v>109428.733075</v>
      </c>
      <c r="P216" s="96">
        <v>104.27</v>
      </c>
      <c r="Q216" s="84"/>
      <c r="R216" s="94">
        <v>114.10134121599999</v>
      </c>
      <c r="S216" s="95">
        <v>2.9128843205791018E-4</v>
      </c>
      <c r="T216" s="95">
        <v>6.9366710661670052E-4</v>
      </c>
      <c r="U216" s="95">
        <f>R216/'סכום נכסי הקרן'!$C$42</f>
        <v>1.6686026936955822E-4</v>
      </c>
    </row>
    <row r="217" spans="2:21" s="133" customFormat="1">
      <c r="B217" s="87" t="s">
        <v>845</v>
      </c>
      <c r="C217" s="84" t="s">
        <v>846</v>
      </c>
      <c r="D217" s="97" t="s">
        <v>129</v>
      </c>
      <c r="E217" s="97" t="s">
        <v>355</v>
      </c>
      <c r="F217" s="84" t="s">
        <v>638</v>
      </c>
      <c r="G217" s="97" t="s">
        <v>386</v>
      </c>
      <c r="H217" s="84" t="s">
        <v>635</v>
      </c>
      <c r="I217" s="84" t="s">
        <v>359</v>
      </c>
      <c r="J217" s="84"/>
      <c r="K217" s="94">
        <v>1.7799999999995602</v>
      </c>
      <c r="L217" s="97" t="s">
        <v>173</v>
      </c>
      <c r="M217" s="98">
        <v>3.7000000000000005E-2</v>
      </c>
      <c r="N217" s="98">
        <v>2.339999999998681E-2</v>
      </c>
      <c r="O217" s="94">
        <v>264801.97334700002</v>
      </c>
      <c r="P217" s="96">
        <v>103.04</v>
      </c>
      <c r="Q217" s="84"/>
      <c r="R217" s="94">
        <v>272.85196505399995</v>
      </c>
      <c r="S217" s="95">
        <v>1.0038951955897788E-3</v>
      </c>
      <c r="T217" s="95">
        <v>1.6587748322378951E-3</v>
      </c>
      <c r="U217" s="95">
        <f>R217/'סכום נכסי הקרן'!$C$42</f>
        <v>3.9901505014508526E-4</v>
      </c>
    </row>
    <row r="218" spans="2:21" s="133" customFormat="1">
      <c r="B218" s="87" t="s">
        <v>847</v>
      </c>
      <c r="C218" s="84" t="s">
        <v>848</v>
      </c>
      <c r="D218" s="97" t="s">
        <v>129</v>
      </c>
      <c r="E218" s="97" t="s">
        <v>355</v>
      </c>
      <c r="F218" s="84" t="s">
        <v>804</v>
      </c>
      <c r="G218" s="97" t="s">
        <v>728</v>
      </c>
      <c r="H218" s="84" t="s">
        <v>635</v>
      </c>
      <c r="I218" s="84" t="s">
        <v>169</v>
      </c>
      <c r="J218" s="84"/>
      <c r="K218" s="94">
        <v>3.7700000002117826</v>
      </c>
      <c r="L218" s="97" t="s">
        <v>173</v>
      </c>
      <c r="M218" s="98">
        <v>3.7499999999999999E-2</v>
      </c>
      <c r="N218" s="98">
        <v>1.650000000130877E-2</v>
      </c>
      <c r="O218" s="94">
        <v>7779.3708669999996</v>
      </c>
      <c r="P218" s="96">
        <v>108.04</v>
      </c>
      <c r="Q218" s="84"/>
      <c r="R218" s="94">
        <v>8.4048322860000013</v>
      </c>
      <c r="S218" s="95">
        <v>1.6869452255612013E-5</v>
      </c>
      <c r="T218" s="95">
        <v>5.1096294147773867E-5</v>
      </c>
      <c r="U218" s="95">
        <f>R218/'סכום נכסי הקרן'!$C$42</f>
        <v>1.2291113884393696E-5</v>
      </c>
    </row>
    <row r="219" spans="2:21" s="133" customFormat="1">
      <c r="B219" s="87" t="s">
        <v>849</v>
      </c>
      <c r="C219" s="84" t="s">
        <v>850</v>
      </c>
      <c r="D219" s="97" t="s">
        <v>129</v>
      </c>
      <c r="E219" s="97" t="s">
        <v>355</v>
      </c>
      <c r="F219" s="84" t="s">
        <v>473</v>
      </c>
      <c r="G219" s="97" t="s">
        <v>363</v>
      </c>
      <c r="H219" s="84" t="s">
        <v>635</v>
      </c>
      <c r="I219" s="84" t="s">
        <v>169</v>
      </c>
      <c r="J219" s="84"/>
      <c r="K219" s="94">
        <v>2.4299999999994912</v>
      </c>
      <c r="L219" s="97" t="s">
        <v>173</v>
      </c>
      <c r="M219" s="98">
        <v>3.6000000000000004E-2</v>
      </c>
      <c r="N219" s="98">
        <v>1.5999999999990747E-2</v>
      </c>
      <c r="O219" s="94">
        <f>608252.8991/50000</f>
        <v>12.165057982</v>
      </c>
      <c r="P219" s="96">
        <v>5329897</v>
      </c>
      <c r="Q219" s="84"/>
      <c r="R219" s="94">
        <v>648.38506043099994</v>
      </c>
      <c r="S219" s="95">
        <f>3878.91651744149%/50000</f>
        <v>7.7578330348829813E-4</v>
      </c>
      <c r="T219" s="95">
        <v>3.9417887997586273E-3</v>
      </c>
      <c r="U219" s="95">
        <f>R219/'סכום נכסי הקרן'!$C$42</f>
        <v>9.4818960658757726E-4</v>
      </c>
    </row>
    <row r="220" spans="2:21" s="133" customFormat="1">
      <c r="B220" s="87" t="s">
        <v>851</v>
      </c>
      <c r="C220" s="84" t="s">
        <v>852</v>
      </c>
      <c r="D220" s="97" t="s">
        <v>129</v>
      </c>
      <c r="E220" s="97" t="s">
        <v>355</v>
      </c>
      <c r="F220" s="84" t="s">
        <v>853</v>
      </c>
      <c r="G220" s="97" t="s">
        <v>757</v>
      </c>
      <c r="H220" s="84" t="s">
        <v>635</v>
      </c>
      <c r="I220" s="84" t="s">
        <v>169</v>
      </c>
      <c r="J220" s="84"/>
      <c r="K220" s="94">
        <v>0.65000000010584158</v>
      </c>
      <c r="L220" s="97" t="s">
        <v>173</v>
      </c>
      <c r="M220" s="98">
        <v>5.5500000000000001E-2</v>
      </c>
      <c r="N220" s="98">
        <v>9.1999999994355104E-3</v>
      </c>
      <c r="O220" s="94">
        <v>4052.2682140000002</v>
      </c>
      <c r="P220" s="96">
        <v>104.92</v>
      </c>
      <c r="Q220" s="84"/>
      <c r="R220" s="94">
        <v>4.2516397470000005</v>
      </c>
      <c r="S220" s="95">
        <v>3.3768901783333335E-4</v>
      </c>
      <c r="T220" s="95">
        <v>2.5847396798737129E-5</v>
      </c>
      <c r="U220" s="95">
        <f>R220/'סכום נכסי הקרן'!$C$42</f>
        <v>6.2175408797671509E-6</v>
      </c>
    </row>
    <row r="221" spans="2:21" s="133" customFormat="1">
      <c r="B221" s="87" t="s">
        <v>854</v>
      </c>
      <c r="C221" s="84" t="s">
        <v>855</v>
      </c>
      <c r="D221" s="97" t="s">
        <v>129</v>
      </c>
      <c r="E221" s="97" t="s">
        <v>355</v>
      </c>
      <c r="F221" s="84" t="s">
        <v>856</v>
      </c>
      <c r="G221" s="97" t="s">
        <v>160</v>
      </c>
      <c r="H221" s="84" t="s">
        <v>635</v>
      </c>
      <c r="I221" s="84" t="s">
        <v>359</v>
      </c>
      <c r="J221" s="84"/>
      <c r="K221" s="94">
        <v>2.0400000000089031</v>
      </c>
      <c r="L221" s="97" t="s">
        <v>173</v>
      </c>
      <c r="M221" s="98">
        <v>3.4000000000000002E-2</v>
      </c>
      <c r="N221" s="98">
        <v>1.9500000000222579E-2</v>
      </c>
      <c r="O221" s="94">
        <v>21712.367646999995</v>
      </c>
      <c r="P221" s="96">
        <v>103.46</v>
      </c>
      <c r="Q221" s="84"/>
      <c r="R221" s="94">
        <v>22.463614870000001</v>
      </c>
      <c r="S221" s="95">
        <v>3.6244891754457123E-5</v>
      </c>
      <c r="T221" s="95">
        <v>1.3656518464166614E-4</v>
      </c>
      <c r="U221" s="95">
        <f>R221/'סכום נכסי הקרן'!$C$42</f>
        <v>3.2850488769685084E-5</v>
      </c>
    </row>
    <row r="222" spans="2:21" s="133" customFormat="1">
      <c r="B222" s="87" t="s">
        <v>857</v>
      </c>
      <c r="C222" s="84" t="s">
        <v>858</v>
      </c>
      <c r="D222" s="97" t="s">
        <v>129</v>
      </c>
      <c r="E222" s="97" t="s">
        <v>355</v>
      </c>
      <c r="F222" s="84" t="s">
        <v>634</v>
      </c>
      <c r="G222" s="97" t="s">
        <v>363</v>
      </c>
      <c r="H222" s="84" t="s">
        <v>635</v>
      </c>
      <c r="I222" s="84" t="s">
        <v>169</v>
      </c>
      <c r="J222" s="84"/>
      <c r="K222" s="94">
        <v>0.42000000000119875</v>
      </c>
      <c r="L222" s="97" t="s">
        <v>173</v>
      </c>
      <c r="M222" s="98">
        <v>1.7500000000000002E-2</v>
      </c>
      <c r="N222" s="98">
        <v>6.1999999999683975E-3</v>
      </c>
      <c r="O222" s="94">
        <v>182430.78497899999</v>
      </c>
      <c r="P222" s="96">
        <v>100.6</v>
      </c>
      <c r="Q222" s="84"/>
      <c r="R222" s="94">
        <v>183.52537575899999</v>
      </c>
      <c r="S222" s="95">
        <v>3.5446855201297942E-4</v>
      </c>
      <c r="T222" s="95">
        <v>1.1157232249574705E-3</v>
      </c>
      <c r="U222" s="95">
        <f>R222/'סכום נכסי הקרן'!$C$42</f>
        <v>2.6838504533724069E-4</v>
      </c>
    </row>
    <row r="223" spans="2:21" s="133" customFormat="1">
      <c r="B223" s="87" t="s">
        <v>859</v>
      </c>
      <c r="C223" s="84" t="s">
        <v>860</v>
      </c>
      <c r="D223" s="97" t="s">
        <v>129</v>
      </c>
      <c r="E223" s="97" t="s">
        <v>355</v>
      </c>
      <c r="F223" s="84" t="s">
        <v>861</v>
      </c>
      <c r="G223" s="97" t="s">
        <v>405</v>
      </c>
      <c r="H223" s="84" t="s">
        <v>635</v>
      </c>
      <c r="I223" s="84" t="s">
        <v>169</v>
      </c>
      <c r="J223" s="84"/>
      <c r="K223" s="94">
        <v>2.689999999978907</v>
      </c>
      <c r="L223" s="97" t="s">
        <v>173</v>
      </c>
      <c r="M223" s="98">
        <v>6.7500000000000004E-2</v>
      </c>
      <c r="N223" s="98">
        <v>3.8499999999960934E-2</v>
      </c>
      <c r="O223" s="94">
        <v>23903.783337000004</v>
      </c>
      <c r="P223" s="96">
        <v>107.1</v>
      </c>
      <c r="Q223" s="84"/>
      <c r="R223" s="94">
        <v>25.600951966</v>
      </c>
      <c r="S223" s="95">
        <v>3.5869214504095047E-5</v>
      </c>
      <c r="T223" s="95">
        <v>1.5563829563817729E-4</v>
      </c>
      <c r="U223" s="95">
        <f>R223/'סכום נכסי הקרן'!$C$42</f>
        <v>3.7438488414234922E-5</v>
      </c>
    </row>
    <row r="224" spans="2:21" s="133" customFormat="1">
      <c r="B224" s="87" t="s">
        <v>862</v>
      </c>
      <c r="C224" s="84" t="s">
        <v>863</v>
      </c>
      <c r="D224" s="97" t="s">
        <v>129</v>
      </c>
      <c r="E224" s="97" t="s">
        <v>355</v>
      </c>
      <c r="F224" s="84" t="s">
        <v>589</v>
      </c>
      <c r="G224" s="97" t="s">
        <v>405</v>
      </c>
      <c r="H224" s="84" t="s">
        <v>635</v>
      </c>
      <c r="I224" s="84" t="s">
        <v>359</v>
      </c>
      <c r="J224" s="84"/>
      <c r="K224" s="94">
        <v>2.5800000106959078</v>
      </c>
      <c r="L224" s="97" t="s">
        <v>173</v>
      </c>
      <c r="M224" s="98">
        <v>5.74E-2</v>
      </c>
      <c r="N224" s="98">
        <v>1.7700000085379614E-2</v>
      </c>
      <c r="O224" s="94">
        <v>95.163201999999998</v>
      </c>
      <c r="P224" s="96">
        <v>112</v>
      </c>
      <c r="Q224" s="84"/>
      <c r="R224" s="94">
        <v>0.10658281700000002</v>
      </c>
      <c r="S224" s="95">
        <v>6.1657107955203304E-7</v>
      </c>
      <c r="T224" s="95">
        <v>6.4795902918869418E-7</v>
      </c>
      <c r="U224" s="95">
        <f>R224/'סכום נכסי הקרן'!$C$42</f>
        <v>1.5586528050638278E-7</v>
      </c>
    </row>
    <row r="225" spans="2:21" s="133" customFormat="1">
      <c r="B225" s="87" t="s">
        <v>864</v>
      </c>
      <c r="C225" s="84" t="s">
        <v>865</v>
      </c>
      <c r="D225" s="97" t="s">
        <v>129</v>
      </c>
      <c r="E225" s="97" t="s">
        <v>355</v>
      </c>
      <c r="F225" s="84" t="s">
        <v>589</v>
      </c>
      <c r="G225" s="97" t="s">
        <v>405</v>
      </c>
      <c r="H225" s="84" t="s">
        <v>635</v>
      </c>
      <c r="I225" s="84" t="s">
        <v>359</v>
      </c>
      <c r="J225" s="84"/>
      <c r="K225" s="94">
        <v>4.6699999999075423</v>
      </c>
      <c r="L225" s="97" t="s">
        <v>173</v>
      </c>
      <c r="M225" s="98">
        <v>5.6500000000000002E-2</v>
      </c>
      <c r="N225" s="98">
        <v>2.499999999969385E-2</v>
      </c>
      <c r="O225" s="94">
        <v>14169.567094</v>
      </c>
      <c r="P225" s="96">
        <v>115.26</v>
      </c>
      <c r="Q225" s="84"/>
      <c r="R225" s="94">
        <v>16.331843653</v>
      </c>
      <c r="S225" s="95">
        <v>1.6150516808391687E-4</v>
      </c>
      <c r="T225" s="95">
        <v>9.9287726259472158E-5</v>
      </c>
      <c r="U225" s="95">
        <f>R225/'סכום נכסי הקרן'!$C$42</f>
        <v>2.3883468872484687E-5</v>
      </c>
    </row>
    <row r="226" spans="2:21" s="133" customFormat="1">
      <c r="B226" s="87" t="s">
        <v>866</v>
      </c>
      <c r="C226" s="84" t="s">
        <v>867</v>
      </c>
      <c r="D226" s="97" t="s">
        <v>129</v>
      </c>
      <c r="E226" s="97" t="s">
        <v>355</v>
      </c>
      <c r="F226" s="84" t="s">
        <v>592</v>
      </c>
      <c r="G226" s="97" t="s">
        <v>405</v>
      </c>
      <c r="H226" s="84" t="s">
        <v>635</v>
      </c>
      <c r="I226" s="84" t="s">
        <v>359</v>
      </c>
      <c r="J226" s="84"/>
      <c r="K226" s="94">
        <v>3.1100000000141006</v>
      </c>
      <c r="L226" s="97" t="s">
        <v>173</v>
      </c>
      <c r="M226" s="98">
        <v>3.7000000000000005E-2</v>
      </c>
      <c r="N226" s="98">
        <v>1.4800000000020144E-2</v>
      </c>
      <c r="O226" s="94">
        <v>74233.163109000001</v>
      </c>
      <c r="P226" s="96">
        <v>107</v>
      </c>
      <c r="Q226" s="84"/>
      <c r="R226" s="94">
        <v>79.429484507999987</v>
      </c>
      <c r="S226" s="95">
        <v>3.2835195634601009E-4</v>
      </c>
      <c r="T226" s="95">
        <v>4.8288319936938887E-4</v>
      </c>
      <c r="U226" s="95">
        <f>R226/'סכום נכסי הקרן'!$C$42</f>
        <v>1.1615661165454841E-4</v>
      </c>
    </row>
    <row r="227" spans="2:21" s="133" customFormat="1">
      <c r="B227" s="87" t="s">
        <v>868</v>
      </c>
      <c r="C227" s="84" t="s">
        <v>869</v>
      </c>
      <c r="D227" s="97" t="s">
        <v>129</v>
      </c>
      <c r="E227" s="97" t="s">
        <v>355</v>
      </c>
      <c r="F227" s="84" t="s">
        <v>870</v>
      </c>
      <c r="G227" s="97" t="s">
        <v>386</v>
      </c>
      <c r="H227" s="84" t="s">
        <v>635</v>
      </c>
      <c r="I227" s="84" t="s">
        <v>359</v>
      </c>
      <c r="J227" s="84"/>
      <c r="K227" s="94">
        <v>2.8900000000027912</v>
      </c>
      <c r="L227" s="97" t="s">
        <v>173</v>
      </c>
      <c r="M227" s="98">
        <v>2.9500000000000002E-2</v>
      </c>
      <c r="N227" s="98">
        <v>1.6500000000038886E-2</v>
      </c>
      <c r="O227" s="94">
        <v>210585.29363000003</v>
      </c>
      <c r="P227" s="96">
        <v>103.79</v>
      </c>
      <c r="Q227" s="84"/>
      <c r="R227" s="94">
        <v>218.56647625099998</v>
      </c>
      <c r="S227" s="95">
        <v>1.0707048857077706E-3</v>
      </c>
      <c r="T227" s="95">
        <v>1.3287519109650826E-3</v>
      </c>
      <c r="U227" s="95">
        <f>R227/'סכום נכסי הקרן'!$C$42</f>
        <v>3.1962868020418109E-4</v>
      </c>
    </row>
    <row r="228" spans="2:21" s="133" customFormat="1">
      <c r="B228" s="87" t="s">
        <v>871</v>
      </c>
      <c r="C228" s="84" t="s">
        <v>872</v>
      </c>
      <c r="D228" s="97" t="s">
        <v>129</v>
      </c>
      <c r="E228" s="97" t="s">
        <v>355</v>
      </c>
      <c r="F228" s="84" t="s">
        <v>519</v>
      </c>
      <c r="G228" s="97" t="s">
        <v>486</v>
      </c>
      <c r="H228" s="84" t="s">
        <v>635</v>
      </c>
      <c r="I228" s="84" t="s">
        <v>169</v>
      </c>
      <c r="J228" s="84"/>
      <c r="K228" s="94">
        <v>8.6000000000022236</v>
      </c>
      <c r="L228" s="97" t="s">
        <v>173</v>
      </c>
      <c r="M228" s="98">
        <v>3.4300000000000004E-2</v>
      </c>
      <c r="N228" s="98">
        <v>2.8600000000016126E-2</v>
      </c>
      <c r="O228" s="94">
        <v>342157.889066</v>
      </c>
      <c r="P228" s="96">
        <v>105.07</v>
      </c>
      <c r="Q228" s="84"/>
      <c r="R228" s="94">
        <v>359.50529404700006</v>
      </c>
      <c r="S228" s="95">
        <v>1.3477150191665353E-3</v>
      </c>
      <c r="T228" s="95">
        <v>2.1855746345950883E-3</v>
      </c>
      <c r="U228" s="95">
        <f>R228/'סכום נכסי הקרן'!$C$42</f>
        <v>5.2573571498082362E-4</v>
      </c>
    </row>
    <row r="229" spans="2:21" s="133" customFormat="1">
      <c r="B229" s="87" t="s">
        <v>873</v>
      </c>
      <c r="C229" s="84" t="s">
        <v>874</v>
      </c>
      <c r="D229" s="97" t="s">
        <v>129</v>
      </c>
      <c r="E229" s="97" t="s">
        <v>355</v>
      </c>
      <c r="F229" s="84" t="s">
        <v>664</v>
      </c>
      <c r="G229" s="97" t="s">
        <v>405</v>
      </c>
      <c r="H229" s="84" t="s">
        <v>635</v>
      </c>
      <c r="I229" s="84" t="s">
        <v>169</v>
      </c>
      <c r="J229" s="84"/>
      <c r="K229" s="94">
        <v>3.1996572407883459</v>
      </c>
      <c r="L229" s="97" t="s">
        <v>173</v>
      </c>
      <c r="M229" s="98">
        <v>7.0499999999999993E-2</v>
      </c>
      <c r="N229" s="98">
        <v>3.1197943444730081E-2</v>
      </c>
      <c r="O229" s="94">
        <v>5.1680000000000007E-3</v>
      </c>
      <c r="P229" s="96">
        <v>112.8</v>
      </c>
      <c r="Q229" s="84"/>
      <c r="R229" s="94">
        <v>5.835E-6</v>
      </c>
      <c r="S229" s="95">
        <v>1.11764318429493E-11</v>
      </c>
      <c r="T229" s="95">
        <v>3.5473268972765377E-11</v>
      </c>
      <c r="U229" s="95">
        <f>R229/'סכום נכסי הקרן'!$C$42</f>
        <v>8.5330256541703461E-12</v>
      </c>
    </row>
    <row r="230" spans="2:21" s="133" customFormat="1">
      <c r="B230" s="87" t="s">
        <v>875</v>
      </c>
      <c r="C230" s="84" t="s">
        <v>876</v>
      </c>
      <c r="D230" s="97" t="s">
        <v>129</v>
      </c>
      <c r="E230" s="97" t="s">
        <v>355</v>
      </c>
      <c r="F230" s="84" t="s">
        <v>667</v>
      </c>
      <c r="G230" s="97" t="s">
        <v>454</v>
      </c>
      <c r="H230" s="84" t="s">
        <v>635</v>
      </c>
      <c r="I230" s="84" t="s">
        <v>359</v>
      </c>
      <c r="J230" s="84"/>
      <c r="K230" s="94">
        <v>3.3899999999992754</v>
      </c>
      <c r="L230" s="97" t="s">
        <v>173</v>
      </c>
      <c r="M230" s="98">
        <v>4.1399999999999999E-2</v>
      </c>
      <c r="N230" s="98">
        <v>3.4799999999991081E-2</v>
      </c>
      <c r="O230" s="94">
        <v>152867.82836400002</v>
      </c>
      <c r="P230" s="96">
        <v>102.25</v>
      </c>
      <c r="Q230" s="94">
        <v>22.668385953000001</v>
      </c>
      <c r="R230" s="94">
        <v>179.40568116700001</v>
      </c>
      <c r="S230" s="95">
        <v>2.6737279680734541E-4</v>
      </c>
      <c r="T230" s="95">
        <v>1.0906779748550434E-3</v>
      </c>
      <c r="U230" s="95">
        <f>R230/'סכום נכסי הקרן'!$C$42</f>
        <v>2.6236045928053418E-4</v>
      </c>
    </row>
    <row r="231" spans="2:21" s="133" customFormat="1">
      <c r="B231" s="87" t="s">
        <v>877</v>
      </c>
      <c r="C231" s="84" t="s">
        <v>878</v>
      </c>
      <c r="D231" s="97" t="s">
        <v>129</v>
      </c>
      <c r="E231" s="97" t="s">
        <v>355</v>
      </c>
      <c r="F231" s="84" t="s">
        <v>667</v>
      </c>
      <c r="G231" s="97" t="s">
        <v>454</v>
      </c>
      <c r="H231" s="84" t="s">
        <v>635</v>
      </c>
      <c r="I231" s="84" t="s">
        <v>359</v>
      </c>
      <c r="J231" s="84"/>
      <c r="K231" s="94">
        <v>5.6200000000021184</v>
      </c>
      <c r="L231" s="97" t="s">
        <v>173</v>
      </c>
      <c r="M231" s="98">
        <v>2.5000000000000001E-2</v>
      </c>
      <c r="N231" s="98">
        <v>5.3300000000018534E-2</v>
      </c>
      <c r="O231" s="94">
        <v>435573.69999300002</v>
      </c>
      <c r="P231" s="96">
        <v>86.68</v>
      </c>
      <c r="Q231" s="84"/>
      <c r="R231" s="94">
        <v>377.55527351000001</v>
      </c>
      <c r="S231" s="95">
        <v>7.0947621660365809E-4</v>
      </c>
      <c r="T231" s="95">
        <v>2.2953075868562514E-3</v>
      </c>
      <c r="U231" s="95">
        <f>R231/'סכום נכסי הקרן'!$C$42</f>
        <v>5.5213176259265328E-4</v>
      </c>
    </row>
    <row r="232" spans="2:21" s="133" customFormat="1">
      <c r="B232" s="87" t="s">
        <v>879</v>
      </c>
      <c r="C232" s="84" t="s">
        <v>880</v>
      </c>
      <c r="D232" s="97" t="s">
        <v>129</v>
      </c>
      <c r="E232" s="97" t="s">
        <v>355</v>
      </c>
      <c r="F232" s="84" t="s">
        <v>667</v>
      </c>
      <c r="G232" s="97" t="s">
        <v>454</v>
      </c>
      <c r="H232" s="84" t="s">
        <v>635</v>
      </c>
      <c r="I232" s="84" t="s">
        <v>359</v>
      </c>
      <c r="J232" s="84"/>
      <c r="K232" s="94">
        <v>4.2999999999920986</v>
      </c>
      <c r="L232" s="97" t="s">
        <v>173</v>
      </c>
      <c r="M232" s="98">
        <v>3.5499999999999997E-2</v>
      </c>
      <c r="N232" s="98">
        <v>4.8399999999917037E-2</v>
      </c>
      <c r="O232" s="94">
        <v>209516.10977000001</v>
      </c>
      <c r="P232" s="96">
        <v>94.87</v>
      </c>
      <c r="Q232" s="94">
        <v>3.7189109760000005</v>
      </c>
      <c r="R232" s="94">
        <v>202.48683500200002</v>
      </c>
      <c r="S232" s="95">
        <v>2.9482984176101905E-4</v>
      </c>
      <c r="T232" s="95">
        <v>1.2309974227026409E-3</v>
      </c>
      <c r="U232" s="95">
        <f>R232/'סכום נכסי הקרן'!$C$42</f>
        <v>2.9611402874101531E-4</v>
      </c>
    </row>
    <row r="233" spans="2:21" s="133" customFormat="1">
      <c r="B233" s="87" t="s">
        <v>881</v>
      </c>
      <c r="C233" s="84" t="s">
        <v>882</v>
      </c>
      <c r="D233" s="97" t="s">
        <v>129</v>
      </c>
      <c r="E233" s="97" t="s">
        <v>355</v>
      </c>
      <c r="F233" s="84" t="s">
        <v>883</v>
      </c>
      <c r="G233" s="97" t="s">
        <v>405</v>
      </c>
      <c r="H233" s="84" t="s">
        <v>635</v>
      </c>
      <c r="I233" s="84" t="s">
        <v>359</v>
      </c>
      <c r="J233" s="84"/>
      <c r="K233" s="94">
        <v>4.7799999999966341</v>
      </c>
      <c r="L233" s="97" t="s">
        <v>173</v>
      </c>
      <c r="M233" s="98">
        <v>3.9E-2</v>
      </c>
      <c r="N233" s="98">
        <v>4.3099999999979426E-2</v>
      </c>
      <c r="O233" s="94">
        <v>325499.96255400003</v>
      </c>
      <c r="P233" s="96">
        <v>98.58</v>
      </c>
      <c r="Q233" s="84"/>
      <c r="R233" s="94">
        <v>320.87786308600005</v>
      </c>
      <c r="S233" s="95">
        <v>7.73361121799045E-4</v>
      </c>
      <c r="T233" s="95">
        <v>1.9507432295896934E-3</v>
      </c>
      <c r="U233" s="95">
        <f>R233/'סכום נכסי הקרן'!$C$42</f>
        <v>4.6924747858923709E-4</v>
      </c>
    </row>
    <row r="234" spans="2:21" s="133" customFormat="1">
      <c r="B234" s="87" t="s">
        <v>884</v>
      </c>
      <c r="C234" s="84" t="s">
        <v>885</v>
      </c>
      <c r="D234" s="97" t="s">
        <v>129</v>
      </c>
      <c r="E234" s="97" t="s">
        <v>355</v>
      </c>
      <c r="F234" s="84" t="s">
        <v>886</v>
      </c>
      <c r="G234" s="97" t="s">
        <v>454</v>
      </c>
      <c r="H234" s="84" t="s">
        <v>635</v>
      </c>
      <c r="I234" s="84" t="s">
        <v>359</v>
      </c>
      <c r="J234" s="84"/>
      <c r="K234" s="94">
        <v>1.4799999999994351</v>
      </c>
      <c r="L234" s="97" t="s">
        <v>173</v>
      </c>
      <c r="M234" s="98">
        <v>1.49E-2</v>
      </c>
      <c r="N234" s="98">
        <v>1.3299999999975519E-2</v>
      </c>
      <c r="O234" s="94">
        <v>211882.21382899999</v>
      </c>
      <c r="P234" s="96">
        <v>100.24</v>
      </c>
      <c r="Q234" s="84"/>
      <c r="R234" s="94">
        <v>212.390731144</v>
      </c>
      <c r="S234" s="95">
        <v>6.4660294034945729E-4</v>
      </c>
      <c r="T234" s="95">
        <v>1.2912071179423149E-3</v>
      </c>
      <c r="U234" s="95">
        <f>R234/'סכום נכסי הקרן'!$C$42</f>
        <v>3.1059735348067677E-4</v>
      </c>
    </row>
    <row r="235" spans="2:21" s="133" customFormat="1">
      <c r="B235" s="87" t="s">
        <v>887</v>
      </c>
      <c r="C235" s="84" t="s">
        <v>888</v>
      </c>
      <c r="D235" s="97" t="s">
        <v>129</v>
      </c>
      <c r="E235" s="97" t="s">
        <v>355</v>
      </c>
      <c r="F235" s="84" t="s">
        <v>886</v>
      </c>
      <c r="G235" s="97" t="s">
        <v>454</v>
      </c>
      <c r="H235" s="84" t="s">
        <v>635</v>
      </c>
      <c r="I235" s="84" t="s">
        <v>359</v>
      </c>
      <c r="J235" s="84"/>
      <c r="K235" s="94">
        <v>2.9000000000010595</v>
      </c>
      <c r="L235" s="97" t="s">
        <v>173</v>
      </c>
      <c r="M235" s="98">
        <v>2.1600000000000001E-2</v>
      </c>
      <c r="N235" s="98">
        <v>1.6600000000014832E-2</v>
      </c>
      <c r="O235" s="94">
        <v>186006.56407699999</v>
      </c>
      <c r="P235" s="96">
        <v>101.49</v>
      </c>
      <c r="Q235" s="84"/>
      <c r="R235" s="94">
        <v>188.778061842</v>
      </c>
      <c r="S235" s="95">
        <v>2.3425545799355944E-4</v>
      </c>
      <c r="T235" s="95">
        <v>1.1476563776998459E-3</v>
      </c>
      <c r="U235" s="95">
        <f>R235/'סכום נכסי הקרן'!$C$42</f>
        <v>2.7606650293784783E-4</v>
      </c>
    </row>
    <row r="236" spans="2:21" s="133" customFormat="1">
      <c r="B236" s="87" t="s">
        <v>889</v>
      </c>
      <c r="C236" s="84" t="s">
        <v>890</v>
      </c>
      <c r="D236" s="97" t="s">
        <v>129</v>
      </c>
      <c r="E236" s="97" t="s">
        <v>355</v>
      </c>
      <c r="F236" s="84" t="s">
        <v>838</v>
      </c>
      <c r="G236" s="97" t="s">
        <v>160</v>
      </c>
      <c r="H236" s="84" t="s">
        <v>635</v>
      </c>
      <c r="I236" s="84" t="s">
        <v>169</v>
      </c>
      <c r="J236" s="84"/>
      <c r="K236" s="94">
        <v>2.4600000000008762</v>
      </c>
      <c r="L236" s="97" t="s">
        <v>173</v>
      </c>
      <c r="M236" s="98">
        <v>2.4E-2</v>
      </c>
      <c r="N236" s="98">
        <v>1.8600000000067198E-2</v>
      </c>
      <c r="O236" s="94">
        <v>134819.651881</v>
      </c>
      <c r="P236" s="96">
        <v>101.55</v>
      </c>
      <c r="Q236" s="84"/>
      <c r="R236" s="94">
        <v>136.90935652800002</v>
      </c>
      <c r="S236" s="95">
        <v>3.8325315137909476E-4</v>
      </c>
      <c r="T236" s="95">
        <v>8.3232603753315777E-4</v>
      </c>
      <c r="U236" s="95">
        <f>R236/'סכום נכסי הקרן'!$C$42</f>
        <v>2.0021440472140165E-4</v>
      </c>
    </row>
    <row r="237" spans="2:21" s="133" customFormat="1">
      <c r="B237" s="87" t="s">
        <v>891</v>
      </c>
      <c r="C237" s="84" t="s">
        <v>892</v>
      </c>
      <c r="D237" s="97" t="s">
        <v>129</v>
      </c>
      <c r="E237" s="97" t="s">
        <v>355</v>
      </c>
      <c r="F237" s="84" t="s">
        <v>893</v>
      </c>
      <c r="G237" s="97" t="s">
        <v>405</v>
      </c>
      <c r="H237" s="84" t="s">
        <v>635</v>
      </c>
      <c r="I237" s="84" t="s">
        <v>359</v>
      </c>
      <c r="J237" s="84"/>
      <c r="K237" s="94">
        <v>1.1400000000009551</v>
      </c>
      <c r="L237" s="97" t="s">
        <v>173</v>
      </c>
      <c r="M237" s="98">
        <v>5.0999999999999997E-2</v>
      </c>
      <c r="N237" s="98">
        <v>2.6000000000012326E-2</v>
      </c>
      <c r="O237" s="94">
        <v>623202.35266500001</v>
      </c>
      <c r="P237" s="96">
        <v>104.14</v>
      </c>
      <c r="Q237" s="84"/>
      <c r="R237" s="94">
        <v>649.00290926700006</v>
      </c>
      <c r="S237" s="95">
        <v>8.1752899470680833E-4</v>
      </c>
      <c r="T237" s="95">
        <v>3.945544946792722E-3</v>
      </c>
      <c r="U237" s="95">
        <f>R237/'סכום נכסי הקרן'!$C$42</f>
        <v>9.4909314042956319E-4</v>
      </c>
    </row>
    <row r="238" spans="2:21" s="133" customFormat="1">
      <c r="B238" s="87" t="s">
        <v>894</v>
      </c>
      <c r="C238" s="84" t="s">
        <v>895</v>
      </c>
      <c r="D238" s="97" t="s">
        <v>129</v>
      </c>
      <c r="E238" s="97" t="s">
        <v>355</v>
      </c>
      <c r="F238" s="84" t="s">
        <v>896</v>
      </c>
      <c r="G238" s="97" t="s">
        <v>897</v>
      </c>
      <c r="H238" s="84" t="s">
        <v>635</v>
      </c>
      <c r="I238" s="84" t="s">
        <v>359</v>
      </c>
      <c r="J238" s="84"/>
      <c r="K238" s="94">
        <v>5.5299999979951782</v>
      </c>
      <c r="L238" s="97" t="s">
        <v>173</v>
      </c>
      <c r="M238" s="98">
        <v>2.6200000000000001E-2</v>
      </c>
      <c r="N238" s="98">
        <v>2.4299999987813826E-2</v>
      </c>
      <c r="O238" s="94">
        <v>911.22091399999999</v>
      </c>
      <c r="P238" s="96">
        <v>101.09</v>
      </c>
      <c r="Q238" s="94">
        <v>9.5494380000000004E-2</v>
      </c>
      <c r="R238" s="94">
        <v>1.017546568</v>
      </c>
      <c r="S238" s="95">
        <v>4.2815034866559548E-6</v>
      </c>
      <c r="T238" s="95">
        <v>6.1860673691479509E-6</v>
      </c>
      <c r="U238" s="95">
        <f>R238/'סכום נכסי הקרן'!$C$42</f>
        <v>1.4880464385701784E-6</v>
      </c>
    </row>
    <row r="239" spans="2:21" s="133" customFormat="1">
      <c r="B239" s="87" t="s">
        <v>898</v>
      </c>
      <c r="C239" s="84" t="s">
        <v>899</v>
      </c>
      <c r="D239" s="97" t="s">
        <v>129</v>
      </c>
      <c r="E239" s="97" t="s">
        <v>355</v>
      </c>
      <c r="F239" s="84" t="s">
        <v>896</v>
      </c>
      <c r="G239" s="97" t="s">
        <v>897</v>
      </c>
      <c r="H239" s="84" t="s">
        <v>635</v>
      </c>
      <c r="I239" s="84" t="s">
        <v>359</v>
      </c>
      <c r="J239" s="84"/>
      <c r="K239" s="94">
        <v>3.0900000000063415</v>
      </c>
      <c r="L239" s="97" t="s">
        <v>173</v>
      </c>
      <c r="M239" s="98">
        <v>3.3500000000000002E-2</v>
      </c>
      <c r="N239" s="98">
        <v>1.7800000000016546E-2</v>
      </c>
      <c r="O239" s="94">
        <v>171533.45490400001</v>
      </c>
      <c r="P239" s="96">
        <v>105.72</v>
      </c>
      <c r="Q239" s="84"/>
      <c r="R239" s="94">
        <v>181.34516856499999</v>
      </c>
      <c r="S239" s="95">
        <v>3.5660328523280926E-4</v>
      </c>
      <c r="T239" s="95">
        <v>1.1024688845617345E-3</v>
      </c>
      <c r="U239" s="95">
        <f>R239/'סכום נכסי הקרן'!$C$42</f>
        <v>2.6519673961010985E-4</v>
      </c>
    </row>
    <row r="240" spans="2:21" s="133" customFormat="1">
      <c r="B240" s="87" t="s">
        <v>900</v>
      </c>
      <c r="C240" s="84" t="s">
        <v>901</v>
      </c>
      <c r="D240" s="97" t="s">
        <v>129</v>
      </c>
      <c r="E240" s="97" t="s">
        <v>355</v>
      </c>
      <c r="F240" s="84" t="s">
        <v>634</v>
      </c>
      <c r="G240" s="97" t="s">
        <v>363</v>
      </c>
      <c r="H240" s="84" t="s">
        <v>679</v>
      </c>
      <c r="I240" s="84" t="s">
        <v>169</v>
      </c>
      <c r="J240" s="84"/>
      <c r="K240" s="94">
        <v>1.1799999999744242</v>
      </c>
      <c r="L240" s="97" t="s">
        <v>173</v>
      </c>
      <c r="M240" s="98">
        <v>2.8199999999999999E-2</v>
      </c>
      <c r="N240" s="98">
        <v>1.1899999999707115E-2</v>
      </c>
      <c r="O240" s="94">
        <v>23752.283882</v>
      </c>
      <c r="P240" s="96">
        <v>102.06</v>
      </c>
      <c r="Q240" s="84"/>
      <c r="R240" s="94">
        <v>24.241581309000001</v>
      </c>
      <c r="S240" s="95">
        <v>2.4606625934443891E-4</v>
      </c>
      <c r="T240" s="95">
        <v>1.4737414466140853E-4</v>
      </c>
      <c r="U240" s="95">
        <f>R240/'סכום נכסי הקרן'!$C$42</f>
        <v>3.5450563017541281E-5</v>
      </c>
    </row>
    <row r="241" spans="2:21" s="133" customFormat="1">
      <c r="B241" s="87" t="s">
        <v>902</v>
      </c>
      <c r="C241" s="84" t="s">
        <v>903</v>
      </c>
      <c r="D241" s="97" t="s">
        <v>129</v>
      </c>
      <c r="E241" s="97" t="s">
        <v>355</v>
      </c>
      <c r="F241" s="84" t="s">
        <v>682</v>
      </c>
      <c r="G241" s="97" t="s">
        <v>683</v>
      </c>
      <c r="H241" s="84" t="s">
        <v>679</v>
      </c>
      <c r="I241" s="84" t="s">
        <v>169</v>
      </c>
      <c r="J241" s="84"/>
      <c r="K241" s="94">
        <v>2.3499300139972004</v>
      </c>
      <c r="L241" s="97" t="s">
        <v>173</v>
      </c>
      <c r="M241" s="98">
        <v>4.6500000000000007E-2</v>
      </c>
      <c r="N241" s="98">
        <v>2.3399320135972807E-2</v>
      </c>
      <c r="O241" s="94">
        <v>4.7229999999999998E-3</v>
      </c>
      <c r="P241" s="96">
        <v>105.47</v>
      </c>
      <c r="Q241" s="84"/>
      <c r="R241" s="94">
        <v>5.0010000000000001E-6</v>
      </c>
      <c r="S241" s="95">
        <v>3.6893585417055382E-11</v>
      </c>
      <c r="T241" s="95">
        <v>3.0403053664575772E-11</v>
      </c>
      <c r="U241" s="95">
        <f>R241/'סכום נכסי הקרן'!$C$42</f>
        <v>7.3133952521861014E-12</v>
      </c>
    </row>
    <row r="242" spans="2:21" s="133" customFormat="1">
      <c r="B242" s="87" t="s">
        <v>904</v>
      </c>
      <c r="C242" s="84" t="s">
        <v>905</v>
      </c>
      <c r="D242" s="97" t="s">
        <v>129</v>
      </c>
      <c r="E242" s="97" t="s">
        <v>355</v>
      </c>
      <c r="F242" s="84" t="s">
        <v>906</v>
      </c>
      <c r="G242" s="97" t="s">
        <v>486</v>
      </c>
      <c r="H242" s="84" t="s">
        <v>679</v>
      </c>
      <c r="I242" s="84" t="s">
        <v>169</v>
      </c>
      <c r="J242" s="84"/>
      <c r="K242" s="94">
        <v>5.8100000000074807</v>
      </c>
      <c r="L242" s="97" t="s">
        <v>173</v>
      </c>
      <c r="M242" s="98">
        <v>3.27E-2</v>
      </c>
      <c r="N242" s="98">
        <v>2.4300000000025825E-2</v>
      </c>
      <c r="O242" s="94">
        <v>143300.80562299999</v>
      </c>
      <c r="P242" s="96">
        <v>105.41</v>
      </c>
      <c r="Q242" s="84"/>
      <c r="R242" s="94">
        <v>151.05337922699999</v>
      </c>
      <c r="S242" s="95">
        <v>6.4260450952017937E-4</v>
      </c>
      <c r="T242" s="95">
        <v>9.1831313634353057E-4</v>
      </c>
      <c r="U242" s="95">
        <f>R242/'סכום נכסי הקרן'!$C$42</f>
        <v>2.2089843360636042E-4</v>
      </c>
    </row>
    <row r="243" spans="2:21" s="133" customFormat="1">
      <c r="B243" s="87" t="s">
        <v>907</v>
      </c>
      <c r="C243" s="84" t="s">
        <v>908</v>
      </c>
      <c r="D243" s="97" t="s">
        <v>129</v>
      </c>
      <c r="E243" s="97" t="s">
        <v>355</v>
      </c>
      <c r="F243" s="84" t="s">
        <v>692</v>
      </c>
      <c r="G243" s="97" t="s">
        <v>619</v>
      </c>
      <c r="H243" s="84" t="s">
        <v>679</v>
      </c>
      <c r="I243" s="84" t="s">
        <v>359</v>
      </c>
      <c r="J243" s="84"/>
      <c r="K243" s="94">
        <v>1.4700000000026052</v>
      </c>
      <c r="L243" s="97" t="s">
        <v>173</v>
      </c>
      <c r="M243" s="98">
        <v>0.06</v>
      </c>
      <c r="N243" s="98">
        <v>1.6100000000026784E-2</v>
      </c>
      <c r="O243" s="94">
        <v>256019.75581100001</v>
      </c>
      <c r="P243" s="96">
        <v>106.46</v>
      </c>
      <c r="Q243" s="84"/>
      <c r="R243" s="94">
        <v>272.55862350699999</v>
      </c>
      <c r="S243" s="95">
        <v>6.2394602886317325E-4</v>
      </c>
      <c r="T243" s="95">
        <v>1.6569914931466156E-3</v>
      </c>
      <c r="U243" s="95">
        <f>R243/'סכום נכסי הקרן'!$C$42</f>
        <v>3.9858607140541352E-4</v>
      </c>
    </row>
    <row r="244" spans="2:21" s="133" customFormat="1">
      <c r="B244" s="87" t="s">
        <v>909</v>
      </c>
      <c r="C244" s="84" t="s">
        <v>910</v>
      </c>
      <c r="D244" s="97" t="s">
        <v>129</v>
      </c>
      <c r="E244" s="97" t="s">
        <v>355</v>
      </c>
      <c r="F244" s="84" t="s">
        <v>692</v>
      </c>
      <c r="G244" s="97" t="s">
        <v>619</v>
      </c>
      <c r="H244" s="84" t="s">
        <v>679</v>
      </c>
      <c r="I244" s="84" t="s">
        <v>359</v>
      </c>
      <c r="J244" s="84"/>
      <c r="K244" s="94">
        <v>3.2200000002269893</v>
      </c>
      <c r="L244" s="97" t="s">
        <v>173</v>
      </c>
      <c r="M244" s="98">
        <v>5.9000000000000004E-2</v>
      </c>
      <c r="N244" s="98">
        <v>2.0600000002269896E-2</v>
      </c>
      <c r="O244" s="94">
        <v>3905.5739079999998</v>
      </c>
      <c r="P244" s="96">
        <v>112.8</v>
      </c>
      <c r="Q244" s="84"/>
      <c r="R244" s="94">
        <v>4.4054873500000005</v>
      </c>
      <c r="S244" s="95">
        <v>4.6226289448503164E-6</v>
      </c>
      <c r="T244" s="95">
        <v>2.6782697124707003E-5</v>
      </c>
      <c r="U244" s="95">
        <f>R244/'סכום נכסי הקרן'!$C$42</f>
        <v>6.4425255487014463E-6</v>
      </c>
    </row>
    <row r="245" spans="2:21" s="133" customFormat="1">
      <c r="B245" s="87" t="s">
        <v>911</v>
      </c>
      <c r="C245" s="84" t="s">
        <v>912</v>
      </c>
      <c r="D245" s="97" t="s">
        <v>129</v>
      </c>
      <c r="E245" s="97" t="s">
        <v>355</v>
      </c>
      <c r="F245" s="84" t="s">
        <v>913</v>
      </c>
      <c r="G245" s="97" t="s">
        <v>619</v>
      </c>
      <c r="H245" s="84" t="s">
        <v>710</v>
      </c>
      <c r="I245" s="84" t="s">
        <v>169</v>
      </c>
      <c r="J245" s="84"/>
      <c r="K245" s="94">
        <v>5.7099999999956763</v>
      </c>
      <c r="L245" s="97" t="s">
        <v>173</v>
      </c>
      <c r="M245" s="98">
        <v>4.4500000000000005E-2</v>
      </c>
      <c r="N245" s="98">
        <v>2.6799999999973304E-2</v>
      </c>
      <c r="O245" s="94">
        <v>312432.70154400001</v>
      </c>
      <c r="P245" s="96">
        <v>110.31</v>
      </c>
      <c r="Q245" s="84"/>
      <c r="R245" s="94">
        <v>344.64451651899998</v>
      </c>
      <c r="S245" s="95">
        <v>1.0764632770948182E-3</v>
      </c>
      <c r="T245" s="95">
        <v>2.0952301001657524E-3</v>
      </c>
      <c r="U245" s="95">
        <f>R245/'סכום נכסי הקרן'!$C$42</f>
        <v>5.0400351345771422E-4</v>
      </c>
    </row>
    <row r="246" spans="2:21" s="133" customFormat="1">
      <c r="B246" s="87" t="s">
        <v>914</v>
      </c>
      <c r="C246" s="84" t="s">
        <v>915</v>
      </c>
      <c r="D246" s="97" t="s">
        <v>129</v>
      </c>
      <c r="E246" s="97" t="s">
        <v>355</v>
      </c>
      <c r="F246" s="84" t="s">
        <v>916</v>
      </c>
      <c r="G246" s="97" t="s">
        <v>405</v>
      </c>
      <c r="H246" s="84" t="s">
        <v>710</v>
      </c>
      <c r="I246" s="84" t="s">
        <v>169</v>
      </c>
      <c r="J246" s="84"/>
      <c r="K246" s="94">
        <v>3.8999999999950026</v>
      </c>
      <c r="L246" s="97" t="s">
        <v>173</v>
      </c>
      <c r="M246" s="98">
        <v>4.2000000000000003E-2</v>
      </c>
      <c r="N246" s="98">
        <v>8.3099999999880048E-2</v>
      </c>
      <c r="O246" s="94">
        <v>275284.90734999999</v>
      </c>
      <c r="P246" s="96">
        <v>87.21</v>
      </c>
      <c r="Q246" s="84"/>
      <c r="R246" s="94">
        <v>240.07596764799996</v>
      </c>
      <c r="S246" s="95">
        <v>4.5688867536927149E-4</v>
      </c>
      <c r="T246" s="95">
        <v>1.459516602274965E-3</v>
      </c>
      <c r="U246" s="95">
        <f>R246/'סכום נכסי הקרן'!$C$42</f>
        <v>3.5108387161784986E-4</v>
      </c>
    </row>
    <row r="247" spans="2:21" s="133" customFormat="1">
      <c r="B247" s="87" t="s">
        <v>917</v>
      </c>
      <c r="C247" s="84" t="s">
        <v>918</v>
      </c>
      <c r="D247" s="97" t="s">
        <v>129</v>
      </c>
      <c r="E247" s="97" t="s">
        <v>355</v>
      </c>
      <c r="F247" s="84" t="s">
        <v>916</v>
      </c>
      <c r="G247" s="97" t="s">
        <v>405</v>
      </c>
      <c r="H247" s="84" t="s">
        <v>710</v>
      </c>
      <c r="I247" s="84" t="s">
        <v>169</v>
      </c>
      <c r="J247" s="84"/>
      <c r="K247" s="94">
        <v>4.4899999999974698</v>
      </c>
      <c r="L247" s="97" t="s">
        <v>173</v>
      </c>
      <c r="M247" s="98">
        <v>3.2500000000000001E-2</v>
      </c>
      <c r="N247" s="98">
        <v>5.669999999997228E-2</v>
      </c>
      <c r="O247" s="94">
        <v>453914.61545500002</v>
      </c>
      <c r="P247" s="96">
        <v>91.4</v>
      </c>
      <c r="Q247" s="84"/>
      <c r="R247" s="94">
        <v>414.87794344499997</v>
      </c>
      <c r="S247" s="95">
        <v>5.5339311524445927E-4</v>
      </c>
      <c r="T247" s="95">
        <v>2.5222068343945542E-3</v>
      </c>
      <c r="U247" s="95">
        <f>R247/'סכום נכסי הקרן'!$C$42</f>
        <v>6.0671193397868358E-4</v>
      </c>
    </row>
    <row r="248" spans="2:21" s="133" customFormat="1">
      <c r="B248" s="87" t="s">
        <v>919</v>
      </c>
      <c r="C248" s="84" t="s">
        <v>920</v>
      </c>
      <c r="D248" s="97" t="s">
        <v>129</v>
      </c>
      <c r="E248" s="97" t="s">
        <v>355</v>
      </c>
      <c r="F248" s="84" t="s">
        <v>921</v>
      </c>
      <c r="G248" s="97" t="s">
        <v>386</v>
      </c>
      <c r="H248" s="84" t="s">
        <v>710</v>
      </c>
      <c r="I248" s="84" t="s">
        <v>169</v>
      </c>
      <c r="J248" s="84"/>
      <c r="K248" s="94">
        <v>1.2200000000008919</v>
      </c>
      <c r="L248" s="97" t="s">
        <v>173</v>
      </c>
      <c r="M248" s="98">
        <v>3.3000000000000002E-2</v>
      </c>
      <c r="N248" s="98">
        <v>2.1399999999995537E-2</v>
      </c>
      <c r="O248" s="94">
        <v>88069.578896999999</v>
      </c>
      <c r="P248" s="96">
        <v>101.85</v>
      </c>
      <c r="Q248" s="84"/>
      <c r="R248" s="94">
        <v>89.698863185999997</v>
      </c>
      <c r="S248" s="95">
        <v>2.3189796024138251E-4</v>
      </c>
      <c r="T248" s="95">
        <v>5.4531480725762812E-4</v>
      </c>
      <c r="U248" s="95">
        <f>R248/'סכום נכסי הקרן'!$C$42</f>
        <v>1.3117441314756709E-4</v>
      </c>
    </row>
    <row r="249" spans="2:21" s="133" customFormat="1">
      <c r="B249" s="87" t="s">
        <v>922</v>
      </c>
      <c r="C249" s="84" t="s">
        <v>923</v>
      </c>
      <c r="D249" s="97" t="s">
        <v>129</v>
      </c>
      <c r="E249" s="97" t="s">
        <v>355</v>
      </c>
      <c r="F249" s="84" t="s">
        <v>924</v>
      </c>
      <c r="G249" s="97" t="s">
        <v>405</v>
      </c>
      <c r="H249" s="84" t="s">
        <v>710</v>
      </c>
      <c r="I249" s="84" t="s">
        <v>169</v>
      </c>
      <c r="J249" s="84"/>
      <c r="K249" s="94">
        <v>3.3199999999895624</v>
      </c>
      <c r="L249" s="97" t="s">
        <v>173</v>
      </c>
      <c r="M249" s="98">
        <v>4.5999999999999999E-2</v>
      </c>
      <c r="N249" s="98">
        <v>8.019999999985547E-2</v>
      </c>
      <c r="O249" s="94">
        <v>164314.95690200001</v>
      </c>
      <c r="P249" s="96">
        <v>90.96</v>
      </c>
      <c r="Q249" s="84"/>
      <c r="R249" s="94">
        <v>149.46088485800001</v>
      </c>
      <c r="S249" s="95">
        <v>6.4946623281422929E-4</v>
      </c>
      <c r="T249" s="95">
        <v>9.0863173427169664E-4</v>
      </c>
      <c r="U249" s="95">
        <f>R249/'סכום נכסי הקרן'!$C$42</f>
        <v>2.185695912233615E-4</v>
      </c>
    </row>
    <row r="250" spans="2:21" s="133" customFormat="1">
      <c r="B250" s="87" t="s">
        <v>925</v>
      </c>
      <c r="C250" s="84" t="s">
        <v>926</v>
      </c>
      <c r="D250" s="97" t="s">
        <v>129</v>
      </c>
      <c r="E250" s="97" t="s">
        <v>355</v>
      </c>
      <c r="F250" s="84" t="s">
        <v>927</v>
      </c>
      <c r="G250" s="97" t="s">
        <v>386</v>
      </c>
      <c r="H250" s="84" t="s">
        <v>724</v>
      </c>
      <c r="I250" s="84" t="s">
        <v>359</v>
      </c>
      <c r="J250" s="84"/>
      <c r="K250" s="94">
        <v>0.75000000001140876</v>
      </c>
      <c r="L250" s="97" t="s">
        <v>173</v>
      </c>
      <c r="M250" s="98">
        <v>4.7E-2</v>
      </c>
      <c r="N250" s="98">
        <v>1.6099999999977185E-2</v>
      </c>
      <c r="O250" s="94">
        <v>42682.070271999997</v>
      </c>
      <c r="P250" s="96">
        <v>102.68</v>
      </c>
      <c r="Q250" s="84"/>
      <c r="R250" s="94">
        <v>43.825948310000001</v>
      </c>
      <c r="S250" s="95">
        <v>6.4585255471625018E-4</v>
      </c>
      <c r="T250" s="95">
        <v>2.6643524462504578E-4</v>
      </c>
      <c r="U250" s="95">
        <f>R250/'סכום נכסי הקרן'!$C$42</f>
        <v>6.4090478362908927E-5</v>
      </c>
    </row>
    <row r="251" spans="2:21" s="133" customFormat="1">
      <c r="B251" s="83"/>
      <c r="C251" s="84"/>
      <c r="D251" s="84"/>
      <c r="E251" s="84"/>
      <c r="F251" s="84"/>
      <c r="G251" s="84"/>
      <c r="H251" s="84"/>
      <c r="I251" s="84"/>
      <c r="J251" s="84"/>
      <c r="K251" s="84"/>
      <c r="L251" s="84"/>
      <c r="M251" s="84"/>
      <c r="N251" s="84"/>
      <c r="O251" s="94"/>
      <c r="P251" s="96"/>
      <c r="Q251" s="84"/>
      <c r="R251" s="84"/>
      <c r="S251" s="84"/>
      <c r="T251" s="95"/>
      <c r="U251" s="84"/>
    </row>
    <row r="252" spans="2:21" s="133" customFormat="1">
      <c r="B252" s="102" t="s">
        <v>50</v>
      </c>
      <c r="C252" s="82"/>
      <c r="D252" s="82"/>
      <c r="E252" s="82"/>
      <c r="F252" s="82"/>
      <c r="G252" s="82"/>
      <c r="H252" s="82"/>
      <c r="I252" s="82"/>
      <c r="J252" s="82"/>
      <c r="K252" s="91">
        <v>4.335229023640939</v>
      </c>
      <c r="L252" s="82"/>
      <c r="M252" s="82"/>
      <c r="N252" s="104">
        <v>5.3850617952937448E-2</v>
      </c>
      <c r="O252" s="91"/>
      <c r="P252" s="93"/>
      <c r="Q252" s="82"/>
      <c r="R252" s="91">
        <v>3570.4116249969993</v>
      </c>
      <c r="S252" s="82"/>
      <c r="T252" s="92">
        <v>2.1705942059469897E-2</v>
      </c>
      <c r="U252" s="92">
        <f>R252/'סכום נכסי הקרן'!$C$42</f>
        <v>5.2213220209164401E-3</v>
      </c>
    </row>
    <row r="253" spans="2:21" s="133" customFormat="1">
      <c r="B253" s="87" t="s">
        <v>928</v>
      </c>
      <c r="C253" s="84" t="s">
        <v>929</v>
      </c>
      <c r="D253" s="97" t="s">
        <v>129</v>
      </c>
      <c r="E253" s="97" t="s">
        <v>355</v>
      </c>
      <c r="F253" s="84" t="s">
        <v>930</v>
      </c>
      <c r="G253" s="97" t="s">
        <v>931</v>
      </c>
      <c r="H253" s="84" t="s">
        <v>439</v>
      </c>
      <c r="I253" s="84" t="s">
        <v>359</v>
      </c>
      <c r="J253" s="84"/>
      <c r="K253" s="94">
        <v>3.1899999999994297</v>
      </c>
      <c r="L253" s="97" t="s">
        <v>173</v>
      </c>
      <c r="M253" s="98">
        <v>3.49E-2</v>
      </c>
      <c r="N253" s="98">
        <v>3.9299999999988587E-2</v>
      </c>
      <c r="O253" s="94">
        <v>1426008.5797329999</v>
      </c>
      <c r="P253" s="96">
        <v>98.38</v>
      </c>
      <c r="Q253" s="84"/>
      <c r="R253" s="94">
        <v>1402.90723082</v>
      </c>
      <c r="S253" s="95">
        <v>6.8857762488505256E-4</v>
      </c>
      <c r="T253" s="95">
        <v>8.5288269996084479E-3</v>
      </c>
      <c r="U253" s="95">
        <f>R253/'סכום נכסי הקרן'!$C$42</f>
        <v>2.0515926976877705E-3</v>
      </c>
    </row>
    <row r="254" spans="2:21" s="133" customFormat="1">
      <c r="B254" s="87" t="s">
        <v>932</v>
      </c>
      <c r="C254" s="84" t="s">
        <v>933</v>
      </c>
      <c r="D254" s="97" t="s">
        <v>129</v>
      </c>
      <c r="E254" s="97" t="s">
        <v>355</v>
      </c>
      <c r="F254" s="84" t="s">
        <v>934</v>
      </c>
      <c r="G254" s="97" t="s">
        <v>931</v>
      </c>
      <c r="H254" s="84" t="s">
        <v>635</v>
      </c>
      <c r="I254" s="84" t="s">
        <v>169</v>
      </c>
      <c r="J254" s="84"/>
      <c r="K254" s="94">
        <v>5.0699999999987249</v>
      </c>
      <c r="L254" s="97" t="s">
        <v>173</v>
      </c>
      <c r="M254" s="98">
        <v>4.6900000000000004E-2</v>
      </c>
      <c r="N254" s="98">
        <v>6.3399999999984177E-2</v>
      </c>
      <c r="O254" s="94">
        <v>650209.85693799995</v>
      </c>
      <c r="P254" s="96">
        <v>95.22</v>
      </c>
      <c r="Q254" s="84"/>
      <c r="R254" s="94">
        <v>619.12984519700001</v>
      </c>
      <c r="S254" s="95">
        <v>3.0178427658802699E-4</v>
      </c>
      <c r="T254" s="95">
        <v>3.7639347948140137E-3</v>
      </c>
      <c r="U254" s="95">
        <f>R254/'סכום נכסי הקרן'!$C$42</f>
        <v>9.0540717263556405E-4</v>
      </c>
    </row>
    <row r="255" spans="2:21" s="133" customFormat="1">
      <c r="B255" s="87" t="s">
        <v>935</v>
      </c>
      <c r="C255" s="84" t="s">
        <v>936</v>
      </c>
      <c r="D255" s="97" t="s">
        <v>129</v>
      </c>
      <c r="E255" s="97" t="s">
        <v>355</v>
      </c>
      <c r="F255" s="84" t="s">
        <v>934</v>
      </c>
      <c r="G255" s="97" t="s">
        <v>931</v>
      </c>
      <c r="H255" s="84" t="s">
        <v>635</v>
      </c>
      <c r="I255" s="84" t="s">
        <v>169</v>
      </c>
      <c r="J255" s="84"/>
      <c r="K255" s="94">
        <v>5.2200000000000824</v>
      </c>
      <c r="L255" s="97" t="s">
        <v>173</v>
      </c>
      <c r="M255" s="98">
        <v>4.6900000000000004E-2</v>
      </c>
      <c r="N255" s="98">
        <v>6.4700000000000826E-2</v>
      </c>
      <c r="O255" s="94">
        <v>1519157.7127380001</v>
      </c>
      <c r="P255" s="96">
        <v>96.06</v>
      </c>
      <c r="Q255" s="84"/>
      <c r="R255" s="94">
        <v>1459.3029473039999</v>
      </c>
      <c r="S255" s="95">
        <v>8.5121571653611972E-4</v>
      </c>
      <c r="T255" s="95">
        <v>8.871678828185783E-3</v>
      </c>
      <c r="U255" s="95">
        <f>R255/'סכום נכסי הקרן'!$C$42</f>
        <v>2.1340650362556006E-3</v>
      </c>
    </row>
    <row r="256" spans="2:21" s="133" customFormat="1">
      <c r="B256" s="87" t="s">
        <v>937</v>
      </c>
      <c r="C256" s="84" t="s">
        <v>938</v>
      </c>
      <c r="D256" s="97" t="s">
        <v>129</v>
      </c>
      <c r="E256" s="97" t="s">
        <v>355</v>
      </c>
      <c r="F256" s="84" t="s">
        <v>692</v>
      </c>
      <c r="G256" s="97" t="s">
        <v>619</v>
      </c>
      <c r="H256" s="84" t="s">
        <v>679</v>
      </c>
      <c r="I256" s="84" t="s">
        <v>359</v>
      </c>
      <c r="J256" s="84"/>
      <c r="K256" s="94">
        <v>2.769999999994162</v>
      </c>
      <c r="L256" s="97" t="s">
        <v>173</v>
      </c>
      <c r="M256" s="98">
        <v>6.7000000000000004E-2</v>
      </c>
      <c r="N256" s="98">
        <v>3.8899999999815874E-2</v>
      </c>
      <c r="O256" s="94">
        <v>89600.242943000005</v>
      </c>
      <c r="P256" s="96">
        <v>99.41</v>
      </c>
      <c r="Q256" s="84"/>
      <c r="R256" s="94">
        <v>89.071601676</v>
      </c>
      <c r="S256" s="95">
        <v>7.8316266837132279E-5</v>
      </c>
      <c r="T256" s="95">
        <v>5.4150143686165677E-4</v>
      </c>
      <c r="U256" s="95">
        <f>R256/'סכום נכסי הקרן'!$C$42</f>
        <v>1.302571143375065E-4</v>
      </c>
    </row>
    <row r="257" spans="2:21" s="133" customFormat="1">
      <c r="B257" s="83"/>
      <c r="C257" s="84"/>
      <c r="D257" s="84"/>
      <c r="E257" s="84"/>
      <c r="F257" s="84"/>
      <c r="G257" s="84"/>
      <c r="H257" s="84"/>
      <c r="I257" s="84"/>
      <c r="J257" s="84"/>
      <c r="K257" s="84"/>
      <c r="L257" s="84"/>
      <c r="M257" s="84"/>
      <c r="N257" s="84"/>
      <c r="O257" s="94"/>
      <c r="P257" s="96"/>
      <c r="Q257" s="84"/>
      <c r="R257" s="84"/>
      <c r="S257" s="84"/>
      <c r="T257" s="95"/>
      <c r="U257" s="84"/>
    </row>
    <row r="258" spans="2:21" s="133" customFormat="1">
      <c r="B258" s="81" t="s">
        <v>242</v>
      </c>
      <c r="C258" s="82"/>
      <c r="D258" s="82"/>
      <c r="E258" s="82"/>
      <c r="F258" s="82"/>
      <c r="G258" s="82"/>
      <c r="H258" s="82"/>
      <c r="I258" s="82"/>
      <c r="J258" s="82"/>
      <c r="K258" s="91">
        <v>5.2697557661482124</v>
      </c>
      <c r="L258" s="82"/>
      <c r="M258" s="82"/>
      <c r="N258" s="104">
        <v>3.900881124754535E-2</v>
      </c>
      <c r="O258" s="91"/>
      <c r="P258" s="93"/>
      <c r="Q258" s="82"/>
      <c r="R258" s="91">
        <v>35587.865490698998</v>
      </c>
      <c r="S258" s="82"/>
      <c r="T258" s="92">
        <v>0.21635268632701976</v>
      </c>
      <c r="U258" s="92">
        <f>R258/'סכום נכסי הקרן'!$C$42</f>
        <v>5.2043216659691194E-2</v>
      </c>
    </row>
    <row r="259" spans="2:21" s="133" customFormat="1">
      <c r="B259" s="102" t="s">
        <v>68</v>
      </c>
      <c r="C259" s="82"/>
      <c r="D259" s="82"/>
      <c r="E259" s="82"/>
      <c r="F259" s="82"/>
      <c r="G259" s="82"/>
      <c r="H259" s="82"/>
      <c r="I259" s="82"/>
      <c r="J259" s="82"/>
      <c r="K259" s="91">
        <v>8.1916881760055276</v>
      </c>
      <c r="L259" s="82"/>
      <c r="M259" s="82"/>
      <c r="N259" s="104">
        <v>4.886731837175632E-2</v>
      </c>
      <c r="O259" s="91"/>
      <c r="P259" s="93"/>
      <c r="Q259" s="82"/>
      <c r="R259" s="91">
        <v>2208.5268466469997</v>
      </c>
      <c r="S259" s="82"/>
      <c r="T259" s="92">
        <v>1.3426506746303747E-2</v>
      </c>
      <c r="U259" s="92">
        <f>R259/'סכום נכסי הקרן'!$C$42</f>
        <v>3.2297200069173588E-3</v>
      </c>
    </row>
    <row r="260" spans="2:21" s="133" customFormat="1">
      <c r="B260" s="87" t="s">
        <v>939</v>
      </c>
      <c r="C260" s="84" t="s">
        <v>940</v>
      </c>
      <c r="D260" s="97" t="s">
        <v>30</v>
      </c>
      <c r="E260" s="97" t="s">
        <v>941</v>
      </c>
      <c r="F260" s="84" t="s">
        <v>942</v>
      </c>
      <c r="G260" s="97" t="s">
        <v>943</v>
      </c>
      <c r="H260" s="84" t="s">
        <v>944</v>
      </c>
      <c r="I260" s="84" t="s">
        <v>945</v>
      </c>
      <c r="J260" s="84"/>
      <c r="K260" s="94">
        <v>4.0800000000008607</v>
      </c>
      <c r="L260" s="97" t="s">
        <v>172</v>
      </c>
      <c r="M260" s="98">
        <v>5.0819999999999997E-2</v>
      </c>
      <c r="N260" s="98">
        <v>4.2200000000002146E-2</v>
      </c>
      <c r="O260" s="94">
        <v>126385.00746399998</v>
      </c>
      <c r="P260" s="96">
        <v>103.1671</v>
      </c>
      <c r="Q260" s="84"/>
      <c r="R260" s="94">
        <v>464.96278104499999</v>
      </c>
      <c r="S260" s="95">
        <v>3.9495314832499993E-4</v>
      </c>
      <c r="T260" s="95">
        <v>2.8266923383606338E-3</v>
      </c>
      <c r="U260" s="95">
        <f>R260/'סכום נכסי הקרן'!$C$42</f>
        <v>6.7995532800194938E-4</v>
      </c>
    </row>
    <row r="261" spans="2:21" s="133" customFormat="1">
      <c r="B261" s="87" t="s">
        <v>946</v>
      </c>
      <c r="C261" s="84" t="s">
        <v>947</v>
      </c>
      <c r="D261" s="97" t="s">
        <v>30</v>
      </c>
      <c r="E261" s="97" t="s">
        <v>941</v>
      </c>
      <c r="F261" s="84" t="s">
        <v>942</v>
      </c>
      <c r="G261" s="97" t="s">
        <v>943</v>
      </c>
      <c r="H261" s="84" t="s">
        <v>944</v>
      </c>
      <c r="I261" s="84" t="s">
        <v>945</v>
      </c>
      <c r="J261" s="84"/>
      <c r="K261" s="94">
        <v>5.579999999996418</v>
      </c>
      <c r="L261" s="97" t="s">
        <v>172</v>
      </c>
      <c r="M261" s="98">
        <v>5.4120000000000001E-2</v>
      </c>
      <c r="N261" s="98">
        <v>4.6999999999956771E-2</v>
      </c>
      <c r="O261" s="94">
        <v>175623.32306900003</v>
      </c>
      <c r="P261" s="96">
        <v>103.426</v>
      </c>
      <c r="Q261" s="84"/>
      <c r="R261" s="94">
        <v>647.72887520400002</v>
      </c>
      <c r="S261" s="95">
        <v>5.4882288459062506E-4</v>
      </c>
      <c r="T261" s="95">
        <v>3.9377995906663696E-3</v>
      </c>
      <c r="U261" s="95">
        <f>R261/'סכום נכסי הקרן'!$C$42</f>
        <v>9.4723001012213108E-4</v>
      </c>
    </row>
    <row r="262" spans="2:21" s="133" customFormat="1">
      <c r="B262" s="87" t="s">
        <v>948</v>
      </c>
      <c r="C262" s="84" t="s">
        <v>949</v>
      </c>
      <c r="D262" s="97" t="s">
        <v>30</v>
      </c>
      <c r="E262" s="97" t="s">
        <v>941</v>
      </c>
      <c r="F262" s="84" t="s">
        <v>784</v>
      </c>
      <c r="G262" s="97" t="s">
        <v>534</v>
      </c>
      <c r="H262" s="84" t="s">
        <v>944</v>
      </c>
      <c r="I262" s="84" t="s">
        <v>950</v>
      </c>
      <c r="J262" s="84"/>
      <c r="K262" s="94">
        <v>11.479999999999963</v>
      </c>
      <c r="L262" s="97" t="s">
        <v>172</v>
      </c>
      <c r="M262" s="98">
        <v>6.3750000000000001E-2</v>
      </c>
      <c r="N262" s="98">
        <v>5.2799999999995982E-2</v>
      </c>
      <c r="O262" s="94">
        <v>272373.78000000003</v>
      </c>
      <c r="P262" s="96">
        <v>112.8233</v>
      </c>
      <c r="Q262" s="84"/>
      <c r="R262" s="94">
        <v>1095.8351903979999</v>
      </c>
      <c r="S262" s="95">
        <v>4.5395630000000004E-4</v>
      </c>
      <c r="T262" s="95">
        <v>6.6620148172767445E-3</v>
      </c>
      <c r="U262" s="95">
        <f>R262/'סכום נכסי הקרן'!$C$42</f>
        <v>1.6025346687932784E-3</v>
      </c>
    </row>
    <row r="263" spans="2:21" s="133" customFormat="1">
      <c r="B263" s="83"/>
      <c r="C263" s="84"/>
      <c r="D263" s="84"/>
      <c r="E263" s="84"/>
      <c r="F263" s="84"/>
      <c r="G263" s="84"/>
      <c r="H263" s="84"/>
      <c r="I263" s="84"/>
      <c r="J263" s="84"/>
      <c r="K263" s="84"/>
      <c r="L263" s="84"/>
      <c r="M263" s="84"/>
      <c r="N263" s="84"/>
      <c r="O263" s="94"/>
      <c r="P263" s="96"/>
      <c r="Q263" s="84"/>
      <c r="R263" s="84"/>
      <c r="S263" s="84"/>
      <c r="T263" s="95"/>
      <c r="U263" s="84"/>
    </row>
    <row r="264" spans="2:21" s="133" customFormat="1">
      <c r="B264" s="102" t="s">
        <v>67</v>
      </c>
      <c r="C264" s="82"/>
      <c r="D264" s="82"/>
      <c r="E264" s="82"/>
      <c r="F264" s="82"/>
      <c r="G264" s="82"/>
      <c r="H264" s="82"/>
      <c r="I264" s="82"/>
      <c r="J264" s="82"/>
      <c r="K264" s="91">
        <v>5.0764276046746541</v>
      </c>
      <c r="L264" s="82"/>
      <c r="M264" s="82"/>
      <c r="N264" s="104">
        <v>3.8356528172561154E-2</v>
      </c>
      <c r="O264" s="91"/>
      <c r="P264" s="93"/>
      <c r="Q264" s="82"/>
      <c r="R264" s="91">
        <v>33379.338644052004</v>
      </c>
      <c r="S264" s="82"/>
      <c r="T264" s="92">
        <v>0.20292617958071607</v>
      </c>
      <c r="U264" s="92">
        <f>R264/'סכום נכסי הקרן'!$C$42</f>
        <v>4.8813496652773847E-2</v>
      </c>
    </row>
    <row r="265" spans="2:21" s="133" customFormat="1">
      <c r="B265" s="87" t="s">
        <v>951</v>
      </c>
      <c r="C265" s="84" t="s">
        <v>952</v>
      </c>
      <c r="D265" s="97" t="s">
        <v>30</v>
      </c>
      <c r="E265" s="97" t="s">
        <v>941</v>
      </c>
      <c r="F265" s="84"/>
      <c r="G265" s="97" t="s">
        <v>953</v>
      </c>
      <c r="H265" s="84" t="s">
        <v>954</v>
      </c>
      <c r="I265" s="84" t="s">
        <v>950</v>
      </c>
      <c r="J265" s="84"/>
      <c r="K265" s="94">
        <v>4.1199999999994734</v>
      </c>
      <c r="L265" s="97" t="s">
        <v>172</v>
      </c>
      <c r="M265" s="98">
        <v>4.7500000000000001E-2</v>
      </c>
      <c r="N265" s="98">
        <v>2.8399999999989479E-2</v>
      </c>
      <c r="O265" s="94">
        <v>97146.648199999996</v>
      </c>
      <c r="P265" s="96">
        <v>109.7414</v>
      </c>
      <c r="Q265" s="84"/>
      <c r="R265" s="94">
        <v>380.17154898500002</v>
      </c>
      <c r="S265" s="95">
        <v>1.9429329639999998E-4</v>
      </c>
      <c r="T265" s="95">
        <v>2.3112129585154675E-3</v>
      </c>
      <c r="U265" s="95">
        <f>R265/'סכום נכסי הקרן'!$C$42</f>
        <v>5.5595776871888319E-4</v>
      </c>
    </row>
    <row r="266" spans="2:21" s="133" customFormat="1">
      <c r="B266" s="87" t="s">
        <v>955</v>
      </c>
      <c r="C266" s="84" t="s">
        <v>956</v>
      </c>
      <c r="D266" s="97" t="s">
        <v>30</v>
      </c>
      <c r="E266" s="97" t="s">
        <v>941</v>
      </c>
      <c r="F266" s="84"/>
      <c r="G266" s="97" t="s">
        <v>957</v>
      </c>
      <c r="H266" s="84" t="s">
        <v>958</v>
      </c>
      <c r="I266" s="84" t="s">
        <v>959</v>
      </c>
      <c r="J266" s="84"/>
      <c r="K266" s="94">
        <v>3.8500000000007386</v>
      </c>
      <c r="L266" s="97" t="s">
        <v>172</v>
      </c>
      <c r="M266" s="98">
        <v>3.875E-2</v>
      </c>
      <c r="N266" s="98">
        <v>2.9299999999995562E-2</v>
      </c>
      <c r="O266" s="94">
        <v>90791.26</v>
      </c>
      <c r="P266" s="96">
        <v>104.48650000000001</v>
      </c>
      <c r="Q266" s="84"/>
      <c r="R266" s="94">
        <v>338.28724395500006</v>
      </c>
      <c r="S266" s="95">
        <v>9.0791259999999996E-5</v>
      </c>
      <c r="T266" s="95">
        <v>2.0565817300550494E-3</v>
      </c>
      <c r="U266" s="95">
        <f>R266/'סכום נכסי הקרן'!$C$42</f>
        <v>4.9470672341844009E-4</v>
      </c>
    </row>
    <row r="267" spans="2:21" s="133" customFormat="1">
      <c r="B267" s="87" t="s">
        <v>960</v>
      </c>
      <c r="C267" s="84" t="s">
        <v>961</v>
      </c>
      <c r="D267" s="97" t="s">
        <v>30</v>
      </c>
      <c r="E267" s="97" t="s">
        <v>941</v>
      </c>
      <c r="F267" s="84"/>
      <c r="G267" s="97" t="s">
        <v>957</v>
      </c>
      <c r="H267" s="84" t="s">
        <v>958</v>
      </c>
      <c r="I267" s="84" t="s">
        <v>959</v>
      </c>
      <c r="J267" s="84"/>
      <c r="K267" s="94">
        <v>4.3600000000037733</v>
      </c>
      <c r="L267" s="97" t="s">
        <v>172</v>
      </c>
      <c r="M267" s="98">
        <v>4.3749999999999997E-2</v>
      </c>
      <c r="N267" s="98">
        <v>3.0100000000005081E-2</v>
      </c>
      <c r="O267" s="94">
        <v>36316.504000000001</v>
      </c>
      <c r="P267" s="96">
        <v>106.42</v>
      </c>
      <c r="Q267" s="84"/>
      <c r="R267" s="94">
        <v>137.818888093</v>
      </c>
      <c r="S267" s="95">
        <v>4.2725298823529413E-5</v>
      </c>
      <c r="T267" s="95">
        <v>8.3785543904891862E-4</v>
      </c>
      <c r="U267" s="95">
        <f>R267/'סכום נכסי הקרן'!$C$42</f>
        <v>2.015444914698888E-4</v>
      </c>
    </row>
    <row r="268" spans="2:21" s="133" customFormat="1">
      <c r="B268" s="87" t="s">
        <v>962</v>
      </c>
      <c r="C268" s="84" t="s">
        <v>963</v>
      </c>
      <c r="D268" s="97" t="s">
        <v>30</v>
      </c>
      <c r="E268" s="97" t="s">
        <v>941</v>
      </c>
      <c r="F268" s="84"/>
      <c r="G268" s="97" t="s">
        <v>964</v>
      </c>
      <c r="H268" s="84" t="s">
        <v>958</v>
      </c>
      <c r="I268" s="84" t="s">
        <v>950</v>
      </c>
      <c r="J268" s="84"/>
      <c r="K268" s="94">
        <v>4.589999992473385</v>
      </c>
      <c r="L268" s="97" t="s">
        <v>172</v>
      </c>
      <c r="M268" s="98">
        <v>4.4999999999999998E-2</v>
      </c>
      <c r="N268" s="98">
        <v>4.1399999892995115E-2</v>
      </c>
      <c r="O268" s="94">
        <v>59.014318999999993</v>
      </c>
      <c r="P268" s="96">
        <v>104.80200000000001</v>
      </c>
      <c r="Q268" s="84"/>
      <c r="R268" s="94">
        <v>0.22055067399999997</v>
      </c>
      <c r="S268" s="95">
        <v>1.1802863799999999E-7</v>
      </c>
      <c r="T268" s="95">
        <v>1.3408146325495612E-6</v>
      </c>
      <c r="U268" s="95">
        <f>R268/'סכום נכסי הקרן'!$C$42</f>
        <v>3.2253034435073876E-7</v>
      </c>
    </row>
    <row r="269" spans="2:21" s="133" customFormat="1">
      <c r="B269" s="87" t="s">
        <v>965</v>
      </c>
      <c r="C269" s="84" t="s">
        <v>966</v>
      </c>
      <c r="D269" s="97" t="s">
        <v>30</v>
      </c>
      <c r="E269" s="97" t="s">
        <v>941</v>
      </c>
      <c r="F269" s="84"/>
      <c r="G269" s="97" t="s">
        <v>964</v>
      </c>
      <c r="H269" s="84" t="s">
        <v>958</v>
      </c>
      <c r="I269" s="84" t="s">
        <v>950</v>
      </c>
      <c r="J269" s="84"/>
      <c r="K269" s="94">
        <v>7.4000000000125556</v>
      </c>
      <c r="L269" s="97" t="s">
        <v>172</v>
      </c>
      <c r="M269" s="98">
        <v>5.1249999999999997E-2</v>
      </c>
      <c r="N269" s="98">
        <v>4.2700000000088369E-2</v>
      </c>
      <c r="O269" s="94">
        <v>54633.640704999998</v>
      </c>
      <c r="P269" s="96">
        <v>106.2959</v>
      </c>
      <c r="Q269" s="84"/>
      <c r="R269" s="94">
        <v>207.089356571</v>
      </c>
      <c r="S269" s="95">
        <v>1.0926728140999999E-4</v>
      </c>
      <c r="T269" s="95">
        <v>1.2589779686443872E-3</v>
      </c>
      <c r="U269" s="95">
        <f>R269/'סכום נכסי הקרן'!$C$42</f>
        <v>3.0284469448602801E-4</v>
      </c>
    </row>
    <row r="270" spans="2:21" s="133" customFormat="1">
      <c r="B270" s="87" t="s">
        <v>967</v>
      </c>
      <c r="C270" s="84" t="s">
        <v>968</v>
      </c>
      <c r="D270" s="97" t="s">
        <v>30</v>
      </c>
      <c r="E270" s="97" t="s">
        <v>941</v>
      </c>
      <c r="F270" s="84"/>
      <c r="G270" s="97" t="s">
        <v>943</v>
      </c>
      <c r="H270" s="84" t="s">
        <v>969</v>
      </c>
      <c r="I270" s="84" t="s">
        <v>950</v>
      </c>
      <c r="J270" s="84"/>
      <c r="K270" s="94">
        <v>5.2500000000061569</v>
      </c>
      <c r="L270" s="97" t="s">
        <v>172</v>
      </c>
      <c r="M270" s="98">
        <v>6.7500000000000004E-2</v>
      </c>
      <c r="N270" s="98">
        <v>4.2000000000049248E-2</v>
      </c>
      <c r="O270" s="94">
        <v>69396.299580999999</v>
      </c>
      <c r="P270" s="96">
        <v>114.8582</v>
      </c>
      <c r="Q270" s="84"/>
      <c r="R270" s="94">
        <v>284.23650025300003</v>
      </c>
      <c r="S270" s="95">
        <v>3.0842799813777776E-5</v>
      </c>
      <c r="T270" s="95">
        <v>1.7279859169412447E-3</v>
      </c>
      <c r="U270" s="95">
        <f>R270/'סכום נכסי הקרן'!$C$42</f>
        <v>4.1566364156134456E-4</v>
      </c>
    </row>
    <row r="271" spans="2:21" s="133" customFormat="1">
      <c r="B271" s="87" t="s">
        <v>970</v>
      </c>
      <c r="C271" s="84" t="s">
        <v>971</v>
      </c>
      <c r="D271" s="97" t="s">
        <v>30</v>
      </c>
      <c r="E271" s="97" t="s">
        <v>941</v>
      </c>
      <c r="F271" s="84"/>
      <c r="G271" s="97" t="s">
        <v>972</v>
      </c>
      <c r="H271" s="84" t="s">
        <v>969</v>
      </c>
      <c r="I271" s="84" t="s">
        <v>959</v>
      </c>
      <c r="J271" s="84"/>
      <c r="K271" s="94">
        <v>7.5399999999941905</v>
      </c>
      <c r="L271" s="97" t="s">
        <v>172</v>
      </c>
      <c r="M271" s="98">
        <v>4.7500000000000001E-2</v>
      </c>
      <c r="N271" s="98">
        <v>3.5099999999982263E-2</v>
      </c>
      <c r="O271" s="94">
        <v>98508.517099999997</v>
      </c>
      <c r="P271" s="96">
        <v>110.724</v>
      </c>
      <c r="Q271" s="84"/>
      <c r="R271" s="94">
        <v>388.95278631899993</v>
      </c>
      <c r="S271" s="95">
        <v>9.8508517099999999E-5</v>
      </c>
      <c r="T271" s="95">
        <v>2.3645975675750507E-3</v>
      </c>
      <c r="U271" s="95">
        <f>R271/'סכום נכסי הקרן'!$C$42</f>
        <v>5.6879933229152756E-4</v>
      </c>
    </row>
    <row r="272" spans="2:21" s="133" customFormat="1">
      <c r="B272" s="87" t="s">
        <v>973</v>
      </c>
      <c r="C272" s="84" t="s">
        <v>974</v>
      </c>
      <c r="D272" s="97" t="s">
        <v>30</v>
      </c>
      <c r="E272" s="97" t="s">
        <v>941</v>
      </c>
      <c r="F272" s="84"/>
      <c r="G272" s="97" t="s">
        <v>975</v>
      </c>
      <c r="H272" s="84" t="s">
        <v>969</v>
      </c>
      <c r="I272" s="84" t="s">
        <v>945</v>
      </c>
      <c r="J272" s="84"/>
      <c r="K272" s="94">
        <v>3.4299999999957915</v>
      </c>
      <c r="L272" s="97" t="s">
        <v>172</v>
      </c>
      <c r="M272" s="98">
        <v>3.7499999999999999E-2</v>
      </c>
      <c r="N272" s="98">
        <v>2.9799999999953947E-2</v>
      </c>
      <c r="O272" s="94">
        <v>68093.445000000007</v>
      </c>
      <c r="P272" s="96">
        <v>103.73090000000001</v>
      </c>
      <c r="Q272" s="84"/>
      <c r="R272" s="94">
        <v>251.88068244199999</v>
      </c>
      <c r="S272" s="95">
        <v>1.3618689000000002E-4</v>
      </c>
      <c r="T272" s="95">
        <v>1.5312821246458897E-3</v>
      </c>
      <c r="U272" s="95">
        <f>R272/'סכום נכסי הקרן'!$C$42</f>
        <v>3.6834692803213717E-4</v>
      </c>
    </row>
    <row r="273" spans="2:21" s="133" customFormat="1">
      <c r="B273" s="87" t="s">
        <v>976</v>
      </c>
      <c r="C273" s="84" t="s">
        <v>977</v>
      </c>
      <c r="D273" s="97" t="s">
        <v>30</v>
      </c>
      <c r="E273" s="97" t="s">
        <v>941</v>
      </c>
      <c r="F273" s="84"/>
      <c r="G273" s="97" t="s">
        <v>978</v>
      </c>
      <c r="H273" s="84" t="s">
        <v>979</v>
      </c>
      <c r="I273" s="84" t="s">
        <v>950</v>
      </c>
      <c r="J273" s="84"/>
      <c r="K273" s="94">
        <v>15.769999999986315</v>
      </c>
      <c r="L273" s="97" t="s">
        <v>172</v>
      </c>
      <c r="M273" s="98">
        <v>5.5500000000000001E-2</v>
      </c>
      <c r="N273" s="98">
        <v>4.2199999999966577E-2</v>
      </c>
      <c r="O273" s="94">
        <v>113489.075</v>
      </c>
      <c r="P273" s="96">
        <v>124.2274</v>
      </c>
      <c r="Q273" s="84"/>
      <c r="R273" s="94">
        <v>502.75089134400002</v>
      </c>
      <c r="S273" s="95">
        <v>2.8372268749999999E-5</v>
      </c>
      <c r="T273" s="95">
        <v>3.0564211816526566E-3</v>
      </c>
      <c r="U273" s="95">
        <f>R273/'סכום נכסי הקרן'!$C$42</f>
        <v>7.3521615312688272E-4</v>
      </c>
    </row>
    <row r="274" spans="2:21" s="133" customFormat="1">
      <c r="B274" s="87" t="s">
        <v>980</v>
      </c>
      <c r="C274" s="84" t="s">
        <v>981</v>
      </c>
      <c r="D274" s="97" t="s">
        <v>30</v>
      </c>
      <c r="E274" s="97" t="s">
        <v>941</v>
      </c>
      <c r="F274" s="84"/>
      <c r="G274" s="97" t="s">
        <v>982</v>
      </c>
      <c r="H274" s="84" t="s">
        <v>979</v>
      </c>
      <c r="I274" s="84" t="s">
        <v>945</v>
      </c>
      <c r="J274" s="84"/>
      <c r="K274" s="94">
        <v>3.4499999999996316</v>
      </c>
      <c r="L274" s="97" t="s">
        <v>172</v>
      </c>
      <c r="M274" s="98">
        <v>4.4000000000000004E-2</v>
      </c>
      <c r="N274" s="98">
        <v>3.4800000000005889E-2</v>
      </c>
      <c r="O274" s="94">
        <v>146173.92860000001</v>
      </c>
      <c r="P274" s="96">
        <v>104.16370000000001</v>
      </c>
      <c r="Q274" s="84"/>
      <c r="R274" s="94">
        <v>542.95960131599998</v>
      </c>
      <c r="S274" s="95">
        <v>9.7449285733333337E-5</v>
      </c>
      <c r="T274" s="95">
        <v>3.3008658061401746E-3</v>
      </c>
      <c r="U274" s="95">
        <f>R274/'סכום נכסי הקרן'!$C$42</f>
        <v>7.9401683071251606E-4</v>
      </c>
    </row>
    <row r="275" spans="2:21" s="133" customFormat="1">
      <c r="B275" s="87" t="s">
        <v>983</v>
      </c>
      <c r="C275" s="84" t="s">
        <v>984</v>
      </c>
      <c r="D275" s="97" t="s">
        <v>30</v>
      </c>
      <c r="E275" s="97" t="s">
        <v>941</v>
      </c>
      <c r="F275" s="84"/>
      <c r="G275" s="97" t="s">
        <v>985</v>
      </c>
      <c r="H275" s="84" t="s">
        <v>979</v>
      </c>
      <c r="I275" s="84" t="s">
        <v>950</v>
      </c>
      <c r="J275" s="84"/>
      <c r="K275" s="94">
        <v>7.1199999999609052</v>
      </c>
      <c r="L275" s="97" t="s">
        <v>172</v>
      </c>
      <c r="M275" s="98">
        <v>3.6249999999999998E-2</v>
      </c>
      <c r="N275" s="98">
        <v>3.5799999999818831E-2</v>
      </c>
      <c r="O275" s="94">
        <v>23492.238525000001</v>
      </c>
      <c r="P275" s="96">
        <v>100.151</v>
      </c>
      <c r="Q275" s="84"/>
      <c r="R275" s="94">
        <v>83.899831894000002</v>
      </c>
      <c r="S275" s="95">
        <v>4.6984477050000003E-5</v>
      </c>
      <c r="T275" s="95">
        <v>5.1006020626318102E-4</v>
      </c>
      <c r="U275" s="95">
        <f>R275/'סכום נכסי הקרן'!$C$42</f>
        <v>1.2269398764902853E-4</v>
      </c>
    </row>
    <row r="276" spans="2:21" s="133" customFormat="1">
      <c r="B276" s="87" t="s">
        <v>986</v>
      </c>
      <c r="C276" s="84" t="s">
        <v>987</v>
      </c>
      <c r="D276" s="97" t="s">
        <v>30</v>
      </c>
      <c r="E276" s="97" t="s">
        <v>941</v>
      </c>
      <c r="F276" s="84"/>
      <c r="G276" s="97" t="s">
        <v>985</v>
      </c>
      <c r="H276" s="84" t="s">
        <v>979</v>
      </c>
      <c r="I276" s="84" t="s">
        <v>950</v>
      </c>
      <c r="J276" s="84"/>
      <c r="K276" s="94">
        <v>7.4400000000080944</v>
      </c>
      <c r="L276" s="97" t="s">
        <v>172</v>
      </c>
      <c r="M276" s="98">
        <v>4.6249999999999999E-2</v>
      </c>
      <c r="N276" s="98">
        <v>3.6900000000023671E-2</v>
      </c>
      <c r="O276" s="94">
        <v>68093.445000000007</v>
      </c>
      <c r="P276" s="96">
        <v>107.8574</v>
      </c>
      <c r="Q276" s="84"/>
      <c r="R276" s="94">
        <v>261.900666602</v>
      </c>
      <c r="S276" s="95">
        <v>1.3618689000000002E-4</v>
      </c>
      <c r="T276" s="95">
        <v>1.5921975647847978E-3</v>
      </c>
      <c r="U276" s="95">
        <f>R276/'סכום נכסי הקרן'!$C$42</f>
        <v>3.8300001833062227E-4</v>
      </c>
    </row>
    <row r="277" spans="2:21" s="133" customFormat="1">
      <c r="B277" s="87" t="s">
        <v>988</v>
      </c>
      <c r="C277" s="84" t="s">
        <v>989</v>
      </c>
      <c r="D277" s="97" t="s">
        <v>30</v>
      </c>
      <c r="E277" s="97" t="s">
        <v>941</v>
      </c>
      <c r="F277" s="84"/>
      <c r="G277" s="97" t="s">
        <v>985</v>
      </c>
      <c r="H277" s="84" t="s">
        <v>979</v>
      </c>
      <c r="I277" s="84" t="s">
        <v>950</v>
      </c>
      <c r="J277" s="84"/>
      <c r="K277" s="94">
        <v>6.0100000000037905</v>
      </c>
      <c r="L277" s="97" t="s">
        <v>172</v>
      </c>
      <c r="M277" s="98">
        <v>3.7499999999999999E-2</v>
      </c>
      <c r="N277" s="98">
        <v>3.3300000000027474E-2</v>
      </c>
      <c r="O277" s="94">
        <v>136186.89000000001</v>
      </c>
      <c r="P277" s="96">
        <v>102.6644</v>
      </c>
      <c r="Q277" s="84"/>
      <c r="R277" s="94">
        <v>498.58198811099999</v>
      </c>
      <c r="S277" s="95">
        <v>1.8158252000000002E-4</v>
      </c>
      <c r="T277" s="95">
        <v>3.0310767727913641E-3</v>
      </c>
      <c r="U277" s="95">
        <f>R277/'סכום נכסי הקרן'!$C$42</f>
        <v>7.2911960501429612E-4</v>
      </c>
    </row>
    <row r="278" spans="2:21" s="133" customFormat="1">
      <c r="B278" s="87" t="s">
        <v>990</v>
      </c>
      <c r="C278" s="84" t="s">
        <v>991</v>
      </c>
      <c r="D278" s="97" t="s">
        <v>30</v>
      </c>
      <c r="E278" s="97" t="s">
        <v>941</v>
      </c>
      <c r="F278" s="84"/>
      <c r="G278" s="97" t="s">
        <v>992</v>
      </c>
      <c r="H278" s="84" t="s">
        <v>979</v>
      </c>
      <c r="I278" s="84" t="s">
        <v>945</v>
      </c>
      <c r="J278" s="84"/>
      <c r="K278" s="94">
        <v>4.0799999999994849</v>
      </c>
      <c r="L278" s="97" t="s">
        <v>172</v>
      </c>
      <c r="M278" s="98">
        <v>3.9E-2</v>
      </c>
      <c r="N278" s="98">
        <v>2.5700000000011592E-2</v>
      </c>
      <c r="O278" s="94">
        <v>81734.831814999998</v>
      </c>
      <c r="P278" s="96">
        <v>106.5068</v>
      </c>
      <c r="Q278" s="84"/>
      <c r="R278" s="94">
        <v>310.43164375200001</v>
      </c>
      <c r="S278" s="95">
        <v>8.1734831814999991E-5</v>
      </c>
      <c r="T278" s="95">
        <v>1.8872365375273996E-3</v>
      </c>
      <c r="U278" s="95">
        <f>R278/'סכום נכסי הקרן'!$C$42</f>
        <v>4.5397106769530179E-4</v>
      </c>
    </row>
    <row r="279" spans="2:21" s="133" customFormat="1">
      <c r="B279" s="87" t="s">
        <v>993</v>
      </c>
      <c r="C279" s="84" t="s">
        <v>994</v>
      </c>
      <c r="D279" s="97" t="s">
        <v>30</v>
      </c>
      <c r="E279" s="97" t="s">
        <v>941</v>
      </c>
      <c r="F279" s="84"/>
      <c r="G279" s="97" t="s">
        <v>982</v>
      </c>
      <c r="H279" s="84" t="s">
        <v>979</v>
      </c>
      <c r="I279" s="84" t="s">
        <v>945</v>
      </c>
      <c r="J279" s="84"/>
      <c r="K279" s="94">
        <v>2.2200000000008027</v>
      </c>
      <c r="L279" s="97" t="s">
        <v>172</v>
      </c>
      <c r="M279" s="98">
        <v>3.3750000000000002E-2</v>
      </c>
      <c r="N279" s="98">
        <v>3.0800000000026372E-2</v>
      </c>
      <c r="O279" s="94">
        <v>96692.69190000002</v>
      </c>
      <c r="P279" s="96">
        <v>101.1926</v>
      </c>
      <c r="Q279" s="84"/>
      <c r="R279" s="94">
        <v>348.91838362599998</v>
      </c>
      <c r="S279" s="95">
        <v>1.2892358920000001E-4</v>
      </c>
      <c r="T279" s="95">
        <v>2.1212126258624902E-3</v>
      </c>
      <c r="U279" s="95">
        <f>R279/'סכום נכסי הקרן'!$C$42</f>
        <v>5.1025355933030138E-4</v>
      </c>
    </row>
    <row r="280" spans="2:21" s="133" customFormat="1">
      <c r="B280" s="87" t="s">
        <v>995</v>
      </c>
      <c r="C280" s="84" t="s">
        <v>996</v>
      </c>
      <c r="D280" s="97" t="s">
        <v>30</v>
      </c>
      <c r="E280" s="97" t="s">
        <v>941</v>
      </c>
      <c r="F280" s="84"/>
      <c r="G280" s="97" t="s">
        <v>982</v>
      </c>
      <c r="H280" s="84" t="s">
        <v>979</v>
      </c>
      <c r="I280" s="84" t="s">
        <v>950</v>
      </c>
      <c r="J280" s="84"/>
      <c r="K280" s="94">
        <v>3.6099999975957804</v>
      </c>
      <c r="L280" s="97" t="s">
        <v>172</v>
      </c>
      <c r="M280" s="98">
        <v>6.5000000000000002E-2</v>
      </c>
      <c r="N280" s="98">
        <v>3.7499999982493551E-2</v>
      </c>
      <c r="O280" s="94">
        <v>213.35946100000001</v>
      </c>
      <c r="P280" s="96">
        <v>112.6159</v>
      </c>
      <c r="Q280" s="84"/>
      <c r="R280" s="94">
        <v>0.85682694599999998</v>
      </c>
      <c r="S280" s="95">
        <v>8.5343784400000004E-8</v>
      </c>
      <c r="T280" s="95">
        <v>5.208989326233267E-6</v>
      </c>
      <c r="U280" s="95">
        <f>R280/'סכום נכסי הקרן'!$C$42</f>
        <v>1.2530122213200394E-6</v>
      </c>
    </row>
    <row r="281" spans="2:21" s="133" customFormat="1">
      <c r="B281" s="87" t="s">
        <v>997</v>
      </c>
      <c r="C281" s="84" t="s">
        <v>998</v>
      </c>
      <c r="D281" s="97" t="s">
        <v>30</v>
      </c>
      <c r="E281" s="97" t="s">
        <v>941</v>
      </c>
      <c r="F281" s="84"/>
      <c r="G281" s="97" t="s">
        <v>999</v>
      </c>
      <c r="H281" s="84" t="s">
        <v>979</v>
      </c>
      <c r="I281" s="84" t="s">
        <v>959</v>
      </c>
      <c r="J281" s="84"/>
      <c r="K281" s="94">
        <v>3.8599999999963321</v>
      </c>
      <c r="L281" s="97" t="s">
        <v>172</v>
      </c>
      <c r="M281" s="98">
        <v>4.2500000000000003E-2</v>
      </c>
      <c r="N281" s="98">
        <v>2.9199999999986116E-2</v>
      </c>
      <c r="O281" s="94">
        <v>53289.930056999998</v>
      </c>
      <c r="P281" s="96">
        <v>106.16240000000001</v>
      </c>
      <c r="Q281" s="84"/>
      <c r="R281" s="94">
        <v>201.74239465900001</v>
      </c>
      <c r="S281" s="95">
        <v>4.26319440456E-5</v>
      </c>
      <c r="T281" s="95">
        <v>1.2264716759123381E-3</v>
      </c>
      <c r="U281" s="95">
        <f>R281/'סכום נכסי הקרן'!$C$42</f>
        <v>2.9502536917892129E-4</v>
      </c>
    </row>
    <row r="282" spans="2:21" s="133" customFormat="1">
      <c r="B282" s="87" t="s">
        <v>1000</v>
      </c>
      <c r="C282" s="84" t="s">
        <v>1001</v>
      </c>
      <c r="D282" s="97" t="s">
        <v>30</v>
      </c>
      <c r="E282" s="97" t="s">
        <v>941</v>
      </c>
      <c r="F282" s="84"/>
      <c r="G282" s="97" t="s">
        <v>999</v>
      </c>
      <c r="H282" s="84" t="s">
        <v>979</v>
      </c>
      <c r="I282" s="84" t="s">
        <v>959</v>
      </c>
      <c r="J282" s="84"/>
      <c r="K282" s="94">
        <v>5.419999999988466</v>
      </c>
      <c r="L282" s="97" t="s">
        <v>172</v>
      </c>
      <c r="M282" s="98">
        <v>4.6249999999999999E-2</v>
      </c>
      <c r="N282" s="98">
        <v>3.3099999999935993E-2</v>
      </c>
      <c r="O282" s="94">
        <v>40856.067000000003</v>
      </c>
      <c r="P282" s="96">
        <v>108.3078</v>
      </c>
      <c r="Q282" s="84"/>
      <c r="R282" s="94">
        <v>157.79660407100002</v>
      </c>
      <c r="S282" s="95">
        <v>2.7237378000000001E-5</v>
      </c>
      <c r="T282" s="95">
        <v>9.5930786275913406E-4</v>
      </c>
      <c r="U282" s="95">
        <f>R282/'סכום נכסי הקרן'!$C$42</f>
        <v>2.3075963507777276E-4</v>
      </c>
    </row>
    <row r="283" spans="2:21" s="133" customFormat="1">
      <c r="B283" s="87" t="s">
        <v>1002</v>
      </c>
      <c r="C283" s="84" t="s">
        <v>1003</v>
      </c>
      <c r="D283" s="97" t="s">
        <v>30</v>
      </c>
      <c r="E283" s="97" t="s">
        <v>941</v>
      </c>
      <c r="F283" s="84"/>
      <c r="G283" s="97" t="s">
        <v>943</v>
      </c>
      <c r="H283" s="84" t="s">
        <v>979</v>
      </c>
      <c r="I283" s="84" t="s">
        <v>945</v>
      </c>
      <c r="J283" s="84"/>
      <c r="K283" s="94">
        <v>5.2200000000013187</v>
      </c>
      <c r="L283" s="97" t="s">
        <v>174</v>
      </c>
      <c r="M283" s="98">
        <v>3.2500000000000001E-2</v>
      </c>
      <c r="N283" s="98">
        <v>1.49000000000025E-2</v>
      </c>
      <c r="O283" s="94">
        <v>98054.560800000007</v>
      </c>
      <c r="P283" s="96">
        <v>110.5043</v>
      </c>
      <c r="Q283" s="84"/>
      <c r="R283" s="94">
        <v>440.09277616099996</v>
      </c>
      <c r="S283" s="95">
        <v>9.8054560800000005E-5</v>
      </c>
      <c r="T283" s="95">
        <v>2.6754977586512727E-3</v>
      </c>
      <c r="U283" s="95">
        <f>R283/'סכום נכסי הקרן'!$C$42</f>
        <v>6.4358576678609438E-4</v>
      </c>
    </row>
    <row r="284" spans="2:21" s="133" customFormat="1">
      <c r="B284" s="87" t="s">
        <v>1004</v>
      </c>
      <c r="C284" s="84" t="s">
        <v>1005</v>
      </c>
      <c r="D284" s="97" t="s">
        <v>30</v>
      </c>
      <c r="E284" s="97" t="s">
        <v>941</v>
      </c>
      <c r="F284" s="84"/>
      <c r="G284" s="97" t="s">
        <v>1006</v>
      </c>
      <c r="H284" s="84" t="s">
        <v>979</v>
      </c>
      <c r="I284" s="84" t="s">
        <v>945</v>
      </c>
      <c r="J284" s="84"/>
      <c r="K284" s="94">
        <v>5.2900000000010312</v>
      </c>
      <c r="L284" s="97" t="s">
        <v>172</v>
      </c>
      <c r="M284" s="98">
        <v>4.9000000000000002E-2</v>
      </c>
      <c r="N284" s="98">
        <v>3.1800000000003437E-2</v>
      </c>
      <c r="O284" s="94">
        <v>118487.133863</v>
      </c>
      <c r="P284" s="96">
        <v>110.1374</v>
      </c>
      <c r="Q284" s="84"/>
      <c r="R284" s="94">
        <v>465.35836868800004</v>
      </c>
      <c r="S284" s="95">
        <v>4.7516552940591443E-5</v>
      </c>
      <c r="T284" s="95">
        <v>2.8290972718417722E-3</v>
      </c>
      <c r="U284" s="95">
        <f>R284/'סכום נכסי הקרן'!$C$42</f>
        <v>6.8053383005956588E-4</v>
      </c>
    </row>
    <row r="285" spans="2:21" s="133" customFormat="1">
      <c r="B285" s="87" t="s">
        <v>1007</v>
      </c>
      <c r="C285" s="84" t="s">
        <v>1008</v>
      </c>
      <c r="D285" s="97" t="s">
        <v>30</v>
      </c>
      <c r="E285" s="97" t="s">
        <v>941</v>
      </c>
      <c r="F285" s="84"/>
      <c r="G285" s="97" t="s">
        <v>964</v>
      </c>
      <c r="H285" s="84" t="s">
        <v>979</v>
      </c>
      <c r="I285" s="84" t="s">
        <v>950</v>
      </c>
      <c r="J285" s="84"/>
      <c r="K285" s="94">
        <v>6.8600000000026533</v>
      </c>
      <c r="L285" s="97" t="s">
        <v>172</v>
      </c>
      <c r="M285" s="98">
        <v>4.4999999999999998E-2</v>
      </c>
      <c r="N285" s="98">
        <v>4.430000000002414E-2</v>
      </c>
      <c r="O285" s="94">
        <v>127561.72029999999</v>
      </c>
      <c r="P285" s="96">
        <v>101.107</v>
      </c>
      <c r="Q285" s="84"/>
      <c r="R285" s="94">
        <v>459.92067262299997</v>
      </c>
      <c r="S285" s="95">
        <v>1.7008229373333331E-4</v>
      </c>
      <c r="T285" s="95">
        <v>2.7960393703668975E-3</v>
      </c>
      <c r="U285" s="95">
        <f>R285/'סכום נכסי הקרן'!$C$42</f>
        <v>6.7258181634538821E-4</v>
      </c>
    </row>
    <row r="286" spans="2:21" s="133" customFormat="1">
      <c r="B286" s="87" t="s">
        <v>1009</v>
      </c>
      <c r="C286" s="84" t="s">
        <v>1010</v>
      </c>
      <c r="D286" s="97" t="s">
        <v>30</v>
      </c>
      <c r="E286" s="97" t="s">
        <v>941</v>
      </c>
      <c r="F286" s="84"/>
      <c r="G286" s="97" t="s">
        <v>992</v>
      </c>
      <c r="H286" s="84" t="s">
        <v>979</v>
      </c>
      <c r="I286" s="84" t="s">
        <v>950</v>
      </c>
      <c r="J286" s="84"/>
      <c r="K286" s="94">
        <v>1.1899999999999578</v>
      </c>
      <c r="L286" s="97" t="s">
        <v>172</v>
      </c>
      <c r="M286" s="98">
        <v>3.3599999999999998E-2</v>
      </c>
      <c r="N286" s="98">
        <v>3.1900000000041777E-2</v>
      </c>
      <c r="O286" s="94">
        <v>66357.913321</v>
      </c>
      <c r="P286" s="96">
        <v>100.1337</v>
      </c>
      <c r="Q286" s="84"/>
      <c r="R286" s="94">
        <v>236.94861737900001</v>
      </c>
      <c r="S286" s="95">
        <v>3.3705606766222224E-5</v>
      </c>
      <c r="T286" s="95">
        <v>1.4405042051431251E-3</v>
      </c>
      <c r="U286" s="95">
        <f>R286/'סכום נכסי הקרן'!$C$42</f>
        <v>3.4651047657501297E-4</v>
      </c>
    </row>
    <row r="287" spans="2:21" s="133" customFormat="1">
      <c r="B287" s="87" t="s">
        <v>1011</v>
      </c>
      <c r="C287" s="84" t="s">
        <v>1012</v>
      </c>
      <c r="D287" s="97" t="s">
        <v>30</v>
      </c>
      <c r="E287" s="97" t="s">
        <v>941</v>
      </c>
      <c r="F287" s="84"/>
      <c r="G287" s="97" t="s">
        <v>964</v>
      </c>
      <c r="H287" s="84" t="s">
        <v>979</v>
      </c>
      <c r="I287" s="84" t="s">
        <v>950</v>
      </c>
      <c r="J287" s="84"/>
      <c r="K287" s="94">
        <v>5.1300000000073691</v>
      </c>
      <c r="L287" s="97" t="s">
        <v>172</v>
      </c>
      <c r="M287" s="98">
        <v>5.7500000000000002E-2</v>
      </c>
      <c r="N287" s="98">
        <v>4.2200000000074976E-2</v>
      </c>
      <c r="O287" s="94">
        <v>38472.796425</v>
      </c>
      <c r="P287" s="96">
        <v>112.75920000000001</v>
      </c>
      <c r="Q287" s="84"/>
      <c r="R287" s="94">
        <v>154.69887832200001</v>
      </c>
      <c r="S287" s="95">
        <v>5.4961137750000003E-5</v>
      </c>
      <c r="T287" s="95">
        <v>9.4047556478173253E-4</v>
      </c>
      <c r="U287" s="95">
        <f>R287/'סכום נכסי הקרן'!$C$42</f>
        <v>2.2622956253521903E-4</v>
      </c>
    </row>
    <row r="288" spans="2:21" s="133" customFormat="1">
      <c r="B288" s="87" t="s">
        <v>1013</v>
      </c>
      <c r="C288" s="84" t="s">
        <v>1014</v>
      </c>
      <c r="D288" s="97" t="s">
        <v>30</v>
      </c>
      <c r="E288" s="97" t="s">
        <v>941</v>
      </c>
      <c r="F288" s="84"/>
      <c r="G288" s="97" t="s">
        <v>992</v>
      </c>
      <c r="H288" s="84" t="s">
        <v>979</v>
      </c>
      <c r="I288" s="84" t="s">
        <v>945</v>
      </c>
      <c r="J288" s="84"/>
      <c r="K288" s="94">
        <v>7.109999999994673</v>
      </c>
      <c r="L288" s="97" t="s">
        <v>172</v>
      </c>
      <c r="M288" s="98">
        <v>4.0999999999999995E-2</v>
      </c>
      <c r="N288" s="98">
        <v>3.2899999999976254E-2</v>
      </c>
      <c r="O288" s="94">
        <v>81562.328420999998</v>
      </c>
      <c r="P288" s="96">
        <v>107.1459</v>
      </c>
      <c r="Q288" s="84"/>
      <c r="R288" s="94">
        <v>311.63517110600003</v>
      </c>
      <c r="S288" s="95">
        <v>3.3640636374322646E-5</v>
      </c>
      <c r="T288" s="95">
        <v>1.8945532555298885E-3</v>
      </c>
      <c r="U288" s="95">
        <f>R288/'סכום נכסי הקרן'!$C$42</f>
        <v>4.5573108993817715E-4</v>
      </c>
    </row>
    <row r="289" spans="2:21" s="133" customFormat="1">
      <c r="B289" s="87" t="s">
        <v>1015</v>
      </c>
      <c r="C289" s="84" t="s">
        <v>1016</v>
      </c>
      <c r="D289" s="97" t="s">
        <v>30</v>
      </c>
      <c r="E289" s="97" t="s">
        <v>941</v>
      </c>
      <c r="F289" s="84"/>
      <c r="G289" s="97" t="s">
        <v>982</v>
      </c>
      <c r="H289" s="84" t="s">
        <v>944</v>
      </c>
      <c r="I289" s="84" t="s">
        <v>950</v>
      </c>
      <c r="J289" s="84"/>
      <c r="K289" s="94">
        <v>3.85000000000402</v>
      </c>
      <c r="L289" s="97" t="s">
        <v>172</v>
      </c>
      <c r="M289" s="98">
        <v>7.8750000000000001E-2</v>
      </c>
      <c r="N289" s="98">
        <v>5.2800000000049384E-2</v>
      </c>
      <c r="O289" s="94">
        <v>88521.478499999997</v>
      </c>
      <c r="P289" s="96">
        <v>110.31100000000001</v>
      </c>
      <c r="Q289" s="84"/>
      <c r="R289" s="94">
        <v>348.21607777600008</v>
      </c>
      <c r="S289" s="95">
        <v>5.0583702E-5</v>
      </c>
      <c r="T289" s="95">
        <v>2.1169430312921061E-3</v>
      </c>
      <c r="U289" s="95">
        <f>R289/'סכום נכסי הקרן'!$C$42</f>
        <v>5.09226516685036E-4</v>
      </c>
    </row>
    <row r="290" spans="2:21" s="133" customFormat="1">
      <c r="B290" s="87" t="s">
        <v>1017</v>
      </c>
      <c r="C290" s="84" t="s">
        <v>1018</v>
      </c>
      <c r="D290" s="97" t="s">
        <v>30</v>
      </c>
      <c r="E290" s="97" t="s">
        <v>941</v>
      </c>
      <c r="F290" s="84"/>
      <c r="G290" s="97" t="s">
        <v>1019</v>
      </c>
      <c r="H290" s="84" t="s">
        <v>944</v>
      </c>
      <c r="I290" s="84" t="s">
        <v>950</v>
      </c>
      <c r="J290" s="84"/>
      <c r="K290" s="94">
        <v>3.9900000000052169</v>
      </c>
      <c r="L290" s="97" t="s">
        <v>172</v>
      </c>
      <c r="M290" s="98">
        <v>4.8750000000000002E-2</v>
      </c>
      <c r="N290" s="98">
        <v>3.0500000000021149E-2</v>
      </c>
      <c r="O290" s="94">
        <v>90791.26</v>
      </c>
      <c r="P290" s="96">
        <v>109.5428</v>
      </c>
      <c r="Q290" s="84"/>
      <c r="R290" s="94">
        <v>354.657666285</v>
      </c>
      <c r="S290" s="95">
        <v>1.0087917777777778E-4</v>
      </c>
      <c r="T290" s="95">
        <v>2.1561039913249474E-3</v>
      </c>
      <c r="U290" s="95">
        <f>R290/'סכום נכסי הקרן'!$C$42</f>
        <v>5.1864660923017834E-4</v>
      </c>
    </row>
    <row r="291" spans="2:21" s="133" customFormat="1">
      <c r="B291" s="87" t="s">
        <v>1020</v>
      </c>
      <c r="C291" s="84" t="s">
        <v>1021</v>
      </c>
      <c r="D291" s="97" t="s">
        <v>30</v>
      </c>
      <c r="E291" s="97" t="s">
        <v>941</v>
      </c>
      <c r="F291" s="84"/>
      <c r="G291" s="97" t="s">
        <v>1019</v>
      </c>
      <c r="H291" s="84" t="s">
        <v>944</v>
      </c>
      <c r="I291" s="84" t="s">
        <v>950</v>
      </c>
      <c r="J291" s="84"/>
      <c r="K291" s="94">
        <v>5.7500000000032419</v>
      </c>
      <c r="L291" s="97" t="s">
        <v>172</v>
      </c>
      <c r="M291" s="98">
        <v>4.4500000000000005E-2</v>
      </c>
      <c r="N291" s="98">
        <v>3.5600000000016861E-2</v>
      </c>
      <c r="O291" s="94">
        <v>163424.26800000001</v>
      </c>
      <c r="P291" s="96">
        <v>105.8764</v>
      </c>
      <c r="Q291" s="84"/>
      <c r="R291" s="94">
        <v>617.01698831599992</v>
      </c>
      <c r="S291" s="95">
        <v>3.26848536E-4</v>
      </c>
      <c r="T291" s="95">
        <v>3.7510899035645409E-3</v>
      </c>
      <c r="U291" s="95">
        <f>R291/'סכום נכסי הקרן'!$C$42</f>
        <v>9.0231735910185982E-4</v>
      </c>
    </row>
    <row r="292" spans="2:21" s="133" customFormat="1">
      <c r="B292" s="87" t="s">
        <v>1022</v>
      </c>
      <c r="C292" s="84" t="s">
        <v>1023</v>
      </c>
      <c r="D292" s="97" t="s">
        <v>30</v>
      </c>
      <c r="E292" s="97" t="s">
        <v>941</v>
      </c>
      <c r="F292" s="84"/>
      <c r="G292" s="97" t="s">
        <v>1024</v>
      </c>
      <c r="H292" s="84" t="s">
        <v>944</v>
      </c>
      <c r="I292" s="84" t="s">
        <v>950</v>
      </c>
      <c r="J292" s="84"/>
      <c r="K292" s="94">
        <v>4.4499999999968809</v>
      </c>
      <c r="L292" s="97" t="s">
        <v>172</v>
      </c>
      <c r="M292" s="98">
        <v>5.2499999999999998E-2</v>
      </c>
      <c r="N292" s="98">
        <v>4.1499999999968812E-2</v>
      </c>
      <c r="O292" s="94">
        <v>126467.685617</v>
      </c>
      <c r="P292" s="96">
        <v>106.61790000000001</v>
      </c>
      <c r="Q292" s="84"/>
      <c r="R292" s="94">
        <v>480.82949686999996</v>
      </c>
      <c r="S292" s="95">
        <v>2.1077947602833334E-4</v>
      </c>
      <c r="T292" s="95">
        <v>2.9231523688961363E-3</v>
      </c>
      <c r="U292" s="95">
        <f>R292/'סכום נכסי הקרן'!$C$42</f>
        <v>7.0315860018398113E-4</v>
      </c>
    </row>
    <row r="293" spans="2:21" s="133" customFormat="1">
      <c r="B293" s="87" t="s">
        <v>1025</v>
      </c>
      <c r="C293" s="84" t="s">
        <v>1026</v>
      </c>
      <c r="D293" s="97" t="s">
        <v>30</v>
      </c>
      <c r="E293" s="97" t="s">
        <v>941</v>
      </c>
      <c r="F293" s="84"/>
      <c r="G293" s="97" t="s">
        <v>1024</v>
      </c>
      <c r="H293" s="84" t="s">
        <v>944</v>
      </c>
      <c r="I293" s="84" t="s">
        <v>950</v>
      </c>
      <c r="J293" s="84"/>
      <c r="K293" s="94">
        <v>0.249999999999266</v>
      </c>
      <c r="L293" s="97" t="s">
        <v>172</v>
      </c>
      <c r="M293" s="98">
        <v>5.6250000000000001E-2</v>
      </c>
      <c r="N293" s="98">
        <v>1.499999999998532E-2</v>
      </c>
      <c r="O293" s="94">
        <v>90791.26</v>
      </c>
      <c r="P293" s="96">
        <v>105.20359999999999</v>
      </c>
      <c r="Q293" s="84"/>
      <c r="R293" s="94">
        <v>340.60897448899999</v>
      </c>
      <c r="S293" s="95">
        <v>1.8158251999999999E-4</v>
      </c>
      <c r="T293" s="95">
        <v>2.0706964467156943E-3</v>
      </c>
      <c r="U293" s="95">
        <f>R293/'סכום נכסי הקרן'!$C$42</f>
        <v>4.9810199097777036E-4</v>
      </c>
    </row>
    <row r="294" spans="2:21" s="133" customFormat="1">
      <c r="B294" s="87" t="s">
        <v>1027</v>
      </c>
      <c r="C294" s="84" t="s">
        <v>1028</v>
      </c>
      <c r="D294" s="97" t="s">
        <v>30</v>
      </c>
      <c r="E294" s="97" t="s">
        <v>941</v>
      </c>
      <c r="F294" s="84"/>
      <c r="G294" s="97" t="s">
        <v>1029</v>
      </c>
      <c r="H294" s="84" t="s">
        <v>944</v>
      </c>
      <c r="I294" s="84" t="s">
        <v>950</v>
      </c>
      <c r="J294" s="84"/>
      <c r="K294" s="94">
        <v>7.7200000000044531</v>
      </c>
      <c r="L294" s="97" t="s">
        <v>172</v>
      </c>
      <c r="M294" s="98">
        <v>4.7500000000000001E-2</v>
      </c>
      <c r="N294" s="98">
        <v>4.4500000000017359E-2</v>
      </c>
      <c r="O294" s="94">
        <v>226978.15</v>
      </c>
      <c r="P294" s="96">
        <v>103.2025</v>
      </c>
      <c r="Q294" s="84"/>
      <c r="R294" s="94">
        <v>835.32547349899994</v>
      </c>
      <c r="S294" s="95">
        <v>7.5659383333333326E-5</v>
      </c>
      <c r="T294" s="95">
        <v>5.0782733849584613E-3</v>
      </c>
      <c r="U294" s="95">
        <f>R294/'סכום נכסי הקרן'!$C$42</f>
        <v>1.2215687566322123E-3</v>
      </c>
    </row>
    <row r="295" spans="2:21" s="133" customFormat="1">
      <c r="B295" s="87" t="s">
        <v>1030</v>
      </c>
      <c r="C295" s="84" t="s">
        <v>1031</v>
      </c>
      <c r="D295" s="97" t="s">
        <v>30</v>
      </c>
      <c r="E295" s="97" t="s">
        <v>941</v>
      </c>
      <c r="F295" s="84"/>
      <c r="G295" s="97" t="s">
        <v>757</v>
      </c>
      <c r="H295" s="84" t="s">
        <v>944</v>
      </c>
      <c r="I295" s="84" t="s">
        <v>950</v>
      </c>
      <c r="J295" s="84"/>
      <c r="K295" s="94">
        <v>4.3300000000016858</v>
      </c>
      <c r="L295" s="97" t="s">
        <v>172</v>
      </c>
      <c r="M295" s="98">
        <v>4.2999999999999997E-2</v>
      </c>
      <c r="N295" s="98">
        <v>2.8800000000010897E-2</v>
      </c>
      <c r="O295" s="94">
        <v>154345.14199999999</v>
      </c>
      <c r="P295" s="96">
        <v>106.67870000000001</v>
      </c>
      <c r="Q295" s="84"/>
      <c r="R295" s="94">
        <v>587.15411469700007</v>
      </c>
      <c r="S295" s="95">
        <v>1.5434514199999999E-4</v>
      </c>
      <c r="T295" s="95">
        <v>3.569541703361202E-3</v>
      </c>
      <c r="U295" s="95">
        <f>R295/'סכום נכסי הקרן'!$C$42</f>
        <v>8.5864629368657746E-4</v>
      </c>
    </row>
    <row r="296" spans="2:21" s="133" customFormat="1">
      <c r="B296" s="87" t="s">
        <v>1032</v>
      </c>
      <c r="C296" s="84" t="s">
        <v>1033</v>
      </c>
      <c r="D296" s="97" t="s">
        <v>30</v>
      </c>
      <c r="E296" s="97" t="s">
        <v>941</v>
      </c>
      <c r="F296" s="84"/>
      <c r="G296" s="97" t="s">
        <v>1006</v>
      </c>
      <c r="H296" s="84" t="s">
        <v>944</v>
      </c>
      <c r="I296" s="84" t="s">
        <v>950</v>
      </c>
      <c r="J296" s="84"/>
      <c r="K296" s="94">
        <v>7.8399999999954462</v>
      </c>
      <c r="L296" s="97" t="s">
        <v>172</v>
      </c>
      <c r="M296" s="98">
        <v>5.2999999999999999E-2</v>
      </c>
      <c r="N296" s="98">
        <v>4.6399999999975163E-2</v>
      </c>
      <c r="O296" s="94">
        <v>152983.27309999999</v>
      </c>
      <c r="P296" s="96">
        <v>106.2542</v>
      </c>
      <c r="Q296" s="84"/>
      <c r="R296" s="94">
        <v>579.65753274600002</v>
      </c>
      <c r="S296" s="95">
        <v>8.7419013199999996E-5</v>
      </c>
      <c r="T296" s="95">
        <v>3.52396702162612E-3</v>
      </c>
      <c r="U296" s="95">
        <f>R296/'סכום נכסי הקרן'!$C$42</f>
        <v>8.4768339289712186E-4</v>
      </c>
    </row>
    <row r="297" spans="2:21" s="133" customFormat="1">
      <c r="B297" s="87" t="s">
        <v>1034</v>
      </c>
      <c r="C297" s="84" t="s">
        <v>1035</v>
      </c>
      <c r="D297" s="97" t="s">
        <v>30</v>
      </c>
      <c r="E297" s="97" t="s">
        <v>941</v>
      </c>
      <c r="F297" s="84"/>
      <c r="G297" s="97" t="s">
        <v>1036</v>
      </c>
      <c r="H297" s="84" t="s">
        <v>944</v>
      </c>
      <c r="I297" s="84" t="s">
        <v>950</v>
      </c>
      <c r="J297" s="84"/>
      <c r="K297" s="94">
        <v>3.4399999999970672</v>
      </c>
      <c r="L297" s="97" t="s">
        <v>172</v>
      </c>
      <c r="M297" s="98">
        <v>2.9500000000000002E-2</v>
      </c>
      <c r="N297" s="98">
        <v>2.7099999999965169E-2</v>
      </c>
      <c r="O297" s="94">
        <v>45236.745295000001</v>
      </c>
      <c r="P297" s="96">
        <v>101.4504</v>
      </c>
      <c r="Q297" s="84"/>
      <c r="R297" s="94">
        <v>163.65400706700001</v>
      </c>
      <c r="S297" s="95">
        <v>3.7697287745833334E-5</v>
      </c>
      <c r="T297" s="95">
        <v>9.9491732839049481E-4</v>
      </c>
      <c r="U297" s="95">
        <f>R297/'סכום נכסי הקרן'!$C$42</f>
        <v>2.3932542257249122E-4</v>
      </c>
    </row>
    <row r="298" spans="2:21" s="133" customFormat="1">
      <c r="B298" s="87" t="s">
        <v>1037</v>
      </c>
      <c r="C298" s="84" t="s">
        <v>1038</v>
      </c>
      <c r="D298" s="97" t="s">
        <v>30</v>
      </c>
      <c r="E298" s="97" t="s">
        <v>941</v>
      </c>
      <c r="F298" s="84"/>
      <c r="G298" s="97" t="s">
        <v>943</v>
      </c>
      <c r="H298" s="84" t="s">
        <v>944</v>
      </c>
      <c r="I298" s="84" t="s">
        <v>945</v>
      </c>
      <c r="J298" s="84"/>
      <c r="K298" s="94">
        <v>3.760000000003052</v>
      </c>
      <c r="L298" s="97" t="s">
        <v>172</v>
      </c>
      <c r="M298" s="98">
        <v>5.8749999999999997E-2</v>
      </c>
      <c r="N298" s="98">
        <v>3.1000000000032699E-2</v>
      </c>
      <c r="O298" s="94">
        <v>91699.172599999991</v>
      </c>
      <c r="P298" s="96">
        <v>112.2136</v>
      </c>
      <c r="Q298" s="84"/>
      <c r="R298" s="94">
        <v>366.93757523800002</v>
      </c>
      <c r="S298" s="95">
        <v>5.0943984777777773E-5</v>
      </c>
      <c r="T298" s="95">
        <v>2.2307584066207208E-3</v>
      </c>
      <c r="U298" s="95">
        <f>R298/'סכום נכסי הקרן'!$C$42</f>
        <v>5.3660458320221351E-4</v>
      </c>
    </row>
    <row r="299" spans="2:21" s="133" customFormat="1">
      <c r="B299" s="87" t="s">
        <v>1039</v>
      </c>
      <c r="C299" s="84" t="s">
        <v>1040</v>
      </c>
      <c r="D299" s="97" t="s">
        <v>30</v>
      </c>
      <c r="E299" s="97" t="s">
        <v>941</v>
      </c>
      <c r="F299" s="84"/>
      <c r="G299" s="97" t="s">
        <v>943</v>
      </c>
      <c r="H299" s="84" t="s">
        <v>944</v>
      </c>
      <c r="I299" s="84" t="s">
        <v>950</v>
      </c>
      <c r="J299" s="84"/>
      <c r="K299" s="94">
        <v>7.6700000000031858</v>
      </c>
      <c r="L299" s="97" t="s">
        <v>172</v>
      </c>
      <c r="M299" s="98">
        <v>5.2499999999999998E-2</v>
      </c>
      <c r="N299" s="98">
        <v>3.7600000000013171E-2</v>
      </c>
      <c r="O299" s="94">
        <v>90791.26</v>
      </c>
      <c r="P299" s="96">
        <v>112.5457</v>
      </c>
      <c r="Q299" s="84"/>
      <c r="R299" s="94">
        <v>364.37995825199999</v>
      </c>
      <c r="S299" s="95">
        <v>6.0527506666666662E-5</v>
      </c>
      <c r="T299" s="95">
        <v>2.2152096430776715E-3</v>
      </c>
      <c r="U299" s="95">
        <f>R299/'סכום נכסי הקרן'!$C$42</f>
        <v>5.3286435846269678E-4</v>
      </c>
    </row>
    <row r="300" spans="2:21" s="133" customFormat="1">
      <c r="B300" s="87" t="s">
        <v>1041</v>
      </c>
      <c r="C300" s="84" t="s">
        <v>1042</v>
      </c>
      <c r="D300" s="97" t="s">
        <v>30</v>
      </c>
      <c r="E300" s="97" t="s">
        <v>941</v>
      </c>
      <c r="F300" s="84"/>
      <c r="G300" s="97" t="s">
        <v>1043</v>
      </c>
      <c r="H300" s="84" t="s">
        <v>944</v>
      </c>
      <c r="I300" s="84" t="s">
        <v>950</v>
      </c>
      <c r="J300" s="84"/>
      <c r="K300" s="94">
        <v>6.1799999999969586</v>
      </c>
      <c r="L300" s="97" t="s">
        <v>172</v>
      </c>
      <c r="M300" s="98">
        <v>5.5E-2</v>
      </c>
      <c r="N300" s="98">
        <v>4.3199999999945941E-2</v>
      </c>
      <c r="O300" s="94">
        <v>45395.63</v>
      </c>
      <c r="P300" s="96">
        <v>109.6973</v>
      </c>
      <c r="Q300" s="84"/>
      <c r="R300" s="94">
        <v>177.578849053</v>
      </c>
      <c r="S300" s="95">
        <v>6.4850899999999999E-5</v>
      </c>
      <c r="T300" s="95">
        <v>1.0795719411021715E-3</v>
      </c>
      <c r="U300" s="95">
        <f>R300/'סכום נכסי הקרן'!$C$42</f>
        <v>2.596889245256714E-4</v>
      </c>
    </row>
    <row r="301" spans="2:21" s="133" customFormat="1">
      <c r="B301" s="87" t="s">
        <v>1044</v>
      </c>
      <c r="C301" s="84" t="s">
        <v>1045</v>
      </c>
      <c r="D301" s="97" t="s">
        <v>30</v>
      </c>
      <c r="E301" s="97" t="s">
        <v>941</v>
      </c>
      <c r="F301" s="84"/>
      <c r="G301" s="97" t="s">
        <v>975</v>
      </c>
      <c r="H301" s="84" t="s">
        <v>944</v>
      </c>
      <c r="I301" s="84" t="s">
        <v>959</v>
      </c>
      <c r="J301" s="84"/>
      <c r="K301" s="94">
        <v>2.3300000000009571</v>
      </c>
      <c r="L301" s="97" t="s">
        <v>172</v>
      </c>
      <c r="M301" s="98">
        <v>5.5960000000000003E-2</v>
      </c>
      <c r="N301" s="98">
        <v>3.1200000000020059E-2</v>
      </c>
      <c r="O301" s="94">
        <v>113489.075</v>
      </c>
      <c r="P301" s="96">
        <v>108.3942</v>
      </c>
      <c r="Q301" s="84"/>
      <c r="R301" s="94">
        <v>438.673495226</v>
      </c>
      <c r="S301" s="95">
        <v>8.1063625000000003E-5</v>
      </c>
      <c r="T301" s="95">
        <v>2.6668693894387327E-3</v>
      </c>
      <c r="U301" s="95">
        <f>R301/'סכום נכסי הקרן'!$C$42</f>
        <v>6.4151022940326155E-4</v>
      </c>
    </row>
    <row r="302" spans="2:21" s="133" customFormat="1">
      <c r="B302" s="87" t="s">
        <v>1046</v>
      </c>
      <c r="C302" s="84" t="s">
        <v>1047</v>
      </c>
      <c r="D302" s="97" t="s">
        <v>30</v>
      </c>
      <c r="E302" s="97" t="s">
        <v>941</v>
      </c>
      <c r="F302" s="84"/>
      <c r="G302" s="97" t="s">
        <v>1043</v>
      </c>
      <c r="H302" s="84" t="s">
        <v>944</v>
      </c>
      <c r="I302" s="84" t="s">
        <v>959</v>
      </c>
      <c r="J302" s="84"/>
      <c r="K302" s="94">
        <v>5.480000000009424</v>
      </c>
      <c r="L302" s="97" t="s">
        <v>172</v>
      </c>
      <c r="M302" s="98">
        <v>5.2499999999999998E-2</v>
      </c>
      <c r="N302" s="98">
        <v>3.9300000000076121E-2</v>
      </c>
      <c r="O302" s="94">
        <v>71044.160950000005</v>
      </c>
      <c r="P302" s="96">
        <v>108.9</v>
      </c>
      <c r="Q302" s="84"/>
      <c r="R302" s="94">
        <v>275.89104752999998</v>
      </c>
      <c r="S302" s="95">
        <v>5.6835328760000005E-5</v>
      </c>
      <c r="T302" s="95">
        <v>1.6772506146032022E-3</v>
      </c>
      <c r="U302" s="95">
        <f>R302/'סכום נכסי הקרן'!$C$42</f>
        <v>4.0345936355259986E-4</v>
      </c>
    </row>
    <row r="303" spans="2:21" s="133" customFormat="1">
      <c r="B303" s="87" t="s">
        <v>1048</v>
      </c>
      <c r="C303" s="84" t="s">
        <v>1049</v>
      </c>
      <c r="D303" s="97" t="s">
        <v>30</v>
      </c>
      <c r="E303" s="97" t="s">
        <v>941</v>
      </c>
      <c r="F303" s="84"/>
      <c r="G303" s="97" t="s">
        <v>975</v>
      </c>
      <c r="H303" s="84" t="s">
        <v>944</v>
      </c>
      <c r="I303" s="84" t="s">
        <v>945</v>
      </c>
      <c r="J303" s="84"/>
      <c r="K303" s="94">
        <v>0.52000000000101887</v>
      </c>
      <c r="L303" s="97" t="s">
        <v>172</v>
      </c>
      <c r="M303" s="98">
        <v>5.2499999999999998E-2</v>
      </c>
      <c r="N303" s="98">
        <v>3.110000000001685E-2</v>
      </c>
      <c r="O303" s="94">
        <v>135283.516963</v>
      </c>
      <c r="P303" s="96">
        <v>105.7908</v>
      </c>
      <c r="Q303" s="84"/>
      <c r="R303" s="94">
        <v>510.35721877399999</v>
      </c>
      <c r="S303" s="95">
        <v>2.0812848763538462E-4</v>
      </c>
      <c r="T303" s="95">
        <v>3.1026630494880142E-3</v>
      </c>
      <c r="U303" s="95">
        <f>R303/'סכום נכסי הקרן'!$C$42</f>
        <v>7.4633954423128878E-4</v>
      </c>
    </row>
    <row r="304" spans="2:21" s="133" customFormat="1">
      <c r="B304" s="87" t="s">
        <v>1050</v>
      </c>
      <c r="C304" s="84" t="s">
        <v>1051</v>
      </c>
      <c r="D304" s="97" t="s">
        <v>30</v>
      </c>
      <c r="E304" s="97" t="s">
        <v>941</v>
      </c>
      <c r="F304" s="84"/>
      <c r="G304" s="97" t="s">
        <v>982</v>
      </c>
      <c r="H304" s="84" t="s">
        <v>944</v>
      </c>
      <c r="I304" s="84" t="s">
        <v>945</v>
      </c>
      <c r="J304" s="84"/>
      <c r="K304" s="94">
        <v>5.2399999999943985</v>
      </c>
      <c r="L304" s="97" t="s">
        <v>172</v>
      </c>
      <c r="M304" s="98">
        <v>4.8750000000000002E-2</v>
      </c>
      <c r="N304" s="98">
        <v>3.5099999999954175E-2</v>
      </c>
      <c r="O304" s="94">
        <v>102943.670151</v>
      </c>
      <c r="P304" s="96">
        <v>106.98439999999999</v>
      </c>
      <c r="Q304" s="84"/>
      <c r="R304" s="94">
        <v>392.73656777999997</v>
      </c>
      <c r="S304" s="95">
        <v>1.3725822686799999E-4</v>
      </c>
      <c r="T304" s="95">
        <v>2.3876006691175046E-3</v>
      </c>
      <c r="U304" s="95">
        <f>R304/'סכום נכסי הקרן'!$C$42</f>
        <v>5.743326834957242E-4</v>
      </c>
    </row>
    <row r="305" spans="2:21" s="133" customFormat="1">
      <c r="B305" s="87" t="s">
        <v>1052</v>
      </c>
      <c r="C305" s="84" t="s">
        <v>1053</v>
      </c>
      <c r="D305" s="97" t="s">
        <v>30</v>
      </c>
      <c r="E305" s="97" t="s">
        <v>941</v>
      </c>
      <c r="F305" s="84"/>
      <c r="G305" s="97" t="s">
        <v>1054</v>
      </c>
      <c r="H305" s="84" t="s">
        <v>944</v>
      </c>
      <c r="I305" s="84" t="s">
        <v>950</v>
      </c>
      <c r="J305" s="84"/>
      <c r="K305" s="94">
        <v>6.1199999999938521</v>
      </c>
      <c r="L305" s="97" t="s">
        <v>172</v>
      </c>
      <c r="M305" s="98">
        <v>3.95E-2</v>
      </c>
      <c r="N305" s="98">
        <v>4.5299999999939791E-2</v>
      </c>
      <c r="O305" s="94">
        <v>113489.075</v>
      </c>
      <c r="P305" s="96">
        <v>96.453599999999994</v>
      </c>
      <c r="Q305" s="84"/>
      <c r="R305" s="94">
        <v>390.34950839499999</v>
      </c>
      <c r="S305" s="95">
        <v>5.0500638549713432E-5</v>
      </c>
      <c r="T305" s="95">
        <v>2.3730887925762761E-3</v>
      </c>
      <c r="U305" s="95">
        <f>R305/'סכום נכסי הקרן'!$C$42</f>
        <v>5.7084187990185395E-4</v>
      </c>
    </row>
    <row r="306" spans="2:21" s="133" customFormat="1">
      <c r="B306" s="87" t="s">
        <v>1055</v>
      </c>
      <c r="C306" s="84" t="s">
        <v>1056</v>
      </c>
      <c r="D306" s="97" t="s">
        <v>30</v>
      </c>
      <c r="E306" s="97" t="s">
        <v>941</v>
      </c>
      <c r="F306" s="84"/>
      <c r="G306" s="97" t="s">
        <v>1029</v>
      </c>
      <c r="H306" s="84" t="s">
        <v>944</v>
      </c>
      <c r="I306" s="84" t="s">
        <v>950</v>
      </c>
      <c r="J306" s="84"/>
      <c r="K306" s="94">
        <v>8.0499999999970662</v>
      </c>
      <c r="L306" s="97" t="s">
        <v>172</v>
      </c>
      <c r="M306" s="98">
        <v>4.2999999999999997E-2</v>
      </c>
      <c r="N306" s="98">
        <v>3.9499999999984194E-2</v>
      </c>
      <c r="O306" s="94">
        <v>181582.52</v>
      </c>
      <c r="P306" s="96">
        <v>102.6413</v>
      </c>
      <c r="Q306" s="84"/>
      <c r="R306" s="94">
        <v>664.62651411900003</v>
      </c>
      <c r="S306" s="95">
        <v>1.8158251999999999E-4</v>
      </c>
      <c r="T306" s="95">
        <v>4.0405270097300314E-3</v>
      </c>
      <c r="U306" s="95">
        <f>R306/'סכום נכסי הקרן'!$C$42</f>
        <v>9.7194089038890098E-4</v>
      </c>
    </row>
    <row r="307" spans="2:21" s="133" customFormat="1">
      <c r="B307" s="87" t="s">
        <v>1057</v>
      </c>
      <c r="C307" s="84" t="s">
        <v>1058</v>
      </c>
      <c r="D307" s="97" t="s">
        <v>30</v>
      </c>
      <c r="E307" s="97" t="s">
        <v>941</v>
      </c>
      <c r="F307" s="84"/>
      <c r="G307" s="97" t="s">
        <v>1029</v>
      </c>
      <c r="H307" s="84" t="s">
        <v>944</v>
      </c>
      <c r="I307" s="84" t="s">
        <v>950</v>
      </c>
      <c r="J307" s="84"/>
      <c r="K307" s="94">
        <v>7.3999999999933888</v>
      </c>
      <c r="L307" s="97" t="s">
        <v>172</v>
      </c>
      <c r="M307" s="98">
        <v>5.5500000000000001E-2</v>
      </c>
      <c r="N307" s="98">
        <v>3.939999999993829E-2</v>
      </c>
      <c r="O307" s="94">
        <v>22697.814999999999</v>
      </c>
      <c r="P307" s="96">
        <v>112.1191</v>
      </c>
      <c r="Q307" s="84"/>
      <c r="R307" s="94">
        <v>90.749643874</v>
      </c>
      <c r="S307" s="95">
        <v>4.5395629999999998E-5</v>
      </c>
      <c r="T307" s="95">
        <v>5.517029179648794E-4</v>
      </c>
      <c r="U307" s="95">
        <f>R307/'סכום נכסי הקרן'!$C$42</f>
        <v>1.3271106071699484E-4</v>
      </c>
    </row>
    <row r="308" spans="2:21" s="133" customFormat="1">
      <c r="B308" s="87" t="s">
        <v>1059</v>
      </c>
      <c r="C308" s="84" t="s">
        <v>1060</v>
      </c>
      <c r="D308" s="97" t="s">
        <v>30</v>
      </c>
      <c r="E308" s="97" t="s">
        <v>941</v>
      </c>
      <c r="F308" s="84"/>
      <c r="G308" s="97" t="s">
        <v>1029</v>
      </c>
      <c r="H308" s="84" t="s">
        <v>944</v>
      </c>
      <c r="I308" s="84" t="s">
        <v>950</v>
      </c>
      <c r="J308" s="84"/>
      <c r="K308" s="94">
        <v>4.1200000000065016</v>
      </c>
      <c r="L308" s="97" t="s">
        <v>172</v>
      </c>
      <c r="M308" s="98">
        <v>4.8750000000000002E-2</v>
      </c>
      <c r="N308" s="98">
        <v>3.190000000000813E-2</v>
      </c>
      <c r="O308" s="94">
        <v>31776.941000000003</v>
      </c>
      <c r="P308" s="96">
        <v>108.5795</v>
      </c>
      <c r="Q308" s="84"/>
      <c r="R308" s="94">
        <v>123.03851961000002</v>
      </c>
      <c r="S308" s="95">
        <v>3.1776941000000003E-5</v>
      </c>
      <c r="T308" s="95">
        <v>7.4799974295396707E-4</v>
      </c>
      <c r="U308" s="95">
        <f>R308/'סכום נכסי הקרן'!$C$42</f>
        <v>1.7992987905454522E-4</v>
      </c>
    </row>
    <row r="309" spans="2:21" s="133" customFormat="1">
      <c r="B309" s="87" t="s">
        <v>1061</v>
      </c>
      <c r="C309" s="84" t="s">
        <v>1062</v>
      </c>
      <c r="D309" s="97" t="s">
        <v>30</v>
      </c>
      <c r="E309" s="97" t="s">
        <v>941</v>
      </c>
      <c r="F309" s="84"/>
      <c r="G309" s="97" t="s">
        <v>992</v>
      </c>
      <c r="H309" s="84" t="s">
        <v>944</v>
      </c>
      <c r="I309" s="84" t="s">
        <v>950</v>
      </c>
      <c r="J309" s="84"/>
      <c r="K309" s="94">
        <v>4.1700000000024717</v>
      </c>
      <c r="L309" s="97" t="s">
        <v>174</v>
      </c>
      <c r="M309" s="98">
        <v>5.2499999999999998E-2</v>
      </c>
      <c r="N309" s="98">
        <v>1.3800000000005731E-2</v>
      </c>
      <c r="O309" s="94">
        <v>115599.971795</v>
      </c>
      <c r="P309" s="96">
        <v>118.8652</v>
      </c>
      <c r="Q309" s="84"/>
      <c r="R309" s="94">
        <v>558.09704628600002</v>
      </c>
      <c r="S309" s="95">
        <v>1.1559997179500001E-4</v>
      </c>
      <c r="T309" s="95">
        <v>3.3928923111926591E-3</v>
      </c>
      <c r="U309" s="95">
        <f>R309/'סכום נכסי הקרן'!$C$42</f>
        <v>8.1615362698802629E-4</v>
      </c>
    </row>
    <row r="310" spans="2:21" s="133" customFormat="1">
      <c r="B310" s="87" t="s">
        <v>1063</v>
      </c>
      <c r="C310" s="84" t="s">
        <v>1064</v>
      </c>
      <c r="D310" s="97" t="s">
        <v>30</v>
      </c>
      <c r="E310" s="97" t="s">
        <v>941</v>
      </c>
      <c r="F310" s="84"/>
      <c r="G310" s="97" t="s">
        <v>992</v>
      </c>
      <c r="H310" s="84" t="s">
        <v>944</v>
      </c>
      <c r="I310" s="84" t="s">
        <v>950</v>
      </c>
      <c r="J310" s="84"/>
      <c r="K310" s="94">
        <v>3.4499999999319826</v>
      </c>
      <c r="L310" s="97" t="s">
        <v>175</v>
      </c>
      <c r="M310" s="98">
        <v>5.7500000000000002E-2</v>
      </c>
      <c r="N310" s="98">
        <v>2.6299999999687917E-2</v>
      </c>
      <c r="O310" s="94">
        <v>4934.504981</v>
      </c>
      <c r="P310" s="96">
        <v>112.0196</v>
      </c>
      <c r="Q310" s="84"/>
      <c r="R310" s="94">
        <v>24.993663806000004</v>
      </c>
      <c r="S310" s="95">
        <v>8.2241749683333327E-6</v>
      </c>
      <c r="T310" s="95">
        <v>1.5194635112341197E-4</v>
      </c>
      <c r="U310" s="95">
        <f>R310/'סכום נכסי הקרן'!$C$42</f>
        <v>3.6550398363034604E-5</v>
      </c>
    </row>
    <row r="311" spans="2:21" s="133" customFormat="1">
      <c r="B311" s="87" t="s">
        <v>1065</v>
      </c>
      <c r="C311" s="84" t="s">
        <v>1066</v>
      </c>
      <c r="D311" s="97" t="s">
        <v>30</v>
      </c>
      <c r="E311" s="97" t="s">
        <v>941</v>
      </c>
      <c r="F311" s="84"/>
      <c r="G311" s="97" t="s">
        <v>972</v>
      </c>
      <c r="H311" s="84" t="s">
        <v>944</v>
      </c>
      <c r="I311" s="84" t="s">
        <v>950</v>
      </c>
      <c r="J311" s="84"/>
      <c r="K311" s="94">
        <v>2.9700000000016895</v>
      </c>
      <c r="L311" s="97" t="s">
        <v>172</v>
      </c>
      <c r="M311" s="98">
        <v>4.7500000000000001E-2</v>
      </c>
      <c r="N311" s="98">
        <v>4.520000000002896E-2</v>
      </c>
      <c r="O311" s="94">
        <v>182926.23064799997</v>
      </c>
      <c r="P311" s="96">
        <v>101.5852</v>
      </c>
      <c r="Q311" s="84"/>
      <c r="R311" s="94">
        <v>662.65557990400009</v>
      </c>
      <c r="S311" s="95">
        <v>2.0325136738666663E-4</v>
      </c>
      <c r="T311" s="95">
        <v>4.0285449224058975E-3</v>
      </c>
      <c r="U311" s="95">
        <f>R311/'סכום נכסי הקרן'!$C$42</f>
        <v>9.6905862265637716E-4</v>
      </c>
    </row>
    <row r="312" spans="2:21" s="133" customFormat="1">
      <c r="B312" s="87" t="s">
        <v>1067</v>
      </c>
      <c r="C312" s="84" t="s">
        <v>1068</v>
      </c>
      <c r="D312" s="97" t="s">
        <v>30</v>
      </c>
      <c r="E312" s="97" t="s">
        <v>941</v>
      </c>
      <c r="F312" s="84"/>
      <c r="G312" s="97" t="s">
        <v>982</v>
      </c>
      <c r="H312" s="84" t="s">
        <v>944</v>
      </c>
      <c r="I312" s="84" t="s">
        <v>945</v>
      </c>
      <c r="J312" s="84"/>
      <c r="K312" s="94">
        <v>6.5100000000034797</v>
      </c>
      <c r="L312" s="97" t="s">
        <v>172</v>
      </c>
      <c r="M312" s="98">
        <v>4.2999999999999997E-2</v>
      </c>
      <c r="N312" s="98">
        <v>3.8300000000018534E-2</v>
      </c>
      <c r="O312" s="94">
        <v>59468.275300000001</v>
      </c>
      <c r="P312" s="96">
        <v>104.3347</v>
      </c>
      <c r="Q312" s="84"/>
      <c r="R312" s="94">
        <v>221.256249373</v>
      </c>
      <c r="S312" s="95">
        <v>4.7574620240000001E-5</v>
      </c>
      <c r="T312" s="95">
        <v>1.3451041038412474E-3</v>
      </c>
      <c r="U312" s="95">
        <f>R312/'סכום נכסי הקרן'!$C$42</f>
        <v>3.2356216830253999E-4</v>
      </c>
    </row>
    <row r="313" spans="2:21" s="133" customFormat="1">
      <c r="B313" s="87" t="s">
        <v>1069</v>
      </c>
      <c r="C313" s="84" t="s">
        <v>1070</v>
      </c>
      <c r="D313" s="97" t="s">
        <v>30</v>
      </c>
      <c r="E313" s="97" t="s">
        <v>941</v>
      </c>
      <c r="F313" s="84"/>
      <c r="G313" s="97" t="s">
        <v>982</v>
      </c>
      <c r="H313" s="84" t="s">
        <v>944</v>
      </c>
      <c r="I313" s="84" t="s">
        <v>959</v>
      </c>
      <c r="J313" s="84"/>
      <c r="K313" s="94">
        <v>4.1199999999972929</v>
      </c>
      <c r="L313" s="97" t="s">
        <v>172</v>
      </c>
      <c r="M313" s="98">
        <v>6.25E-2</v>
      </c>
      <c r="N313" s="98">
        <v>4.759999999996186E-2</v>
      </c>
      <c r="O313" s="94">
        <v>84435.871799999994</v>
      </c>
      <c r="P313" s="96">
        <v>107.96420000000001</v>
      </c>
      <c r="Q313" s="84"/>
      <c r="R313" s="94">
        <v>325.078457974</v>
      </c>
      <c r="S313" s="95">
        <v>1.6887174359999998E-4</v>
      </c>
      <c r="T313" s="95">
        <v>1.9762803045353054E-3</v>
      </c>
      <c r="U313" s="95">
        <f>R313/'סכום נכסי הקרן'!$C$42</f>
        <v>4.7539037215257564E-4</v>
      </c>
    </row>
    <row r="314" spans="2:21" s="133" customFormat="1">
      <c r="B314" s="87" t="s">
        <v>1071</v>
      </c>
      <c r="C314" s="84" t="s">
        <v>1072</v>
      </c>
      <c r="D314" s="97" t="s">
        <v>30</v>
      </c>
      <c r="E314" s="97" t="s">
        <v>941</v>
      </c>
      <c r="F314" s="84"/>
      <c r="G314" s="97" t="s">
        <v>972</v>
      </c>
      <c r="H314" s="84" t="s">
        <v>944</v>
      </c>
      <c r="I314" s="84" t="s">
        <v>945</v>
      </c>
      <c r="J314" s="84"/>
      <c r="K314" s="94">
        <v>6.2900000000041381</v>
      </c>
      <c r="L314" s="97" t="s">
        <v>172</v>
      </c>
      <c r="M314" s="98">
        <v>5.2999999999999999E-2</v>
      </c>
      <c r="N314" s="98">
        <v>6.0100000000041398E-2</v>
      </c>
      <c r="O314" s="94">
        <v>140499.47485</v>
      </c>
      <c r="P314" s="96">
        <v>96.440799999999996</v>
      </c>
      <c r="Q314" s="84"/>
      <c r="R314" s="94">
        <v>483.18895039999995</v>
      </c>
      <c r="S314" s="95">
        <v>9.366631656666666E-5</v>
      </c>
      <c r="T314" s="95">
        <v>2.9374964185445392E-3</v>
      </c>
      <c r="U314" s="95">
        <f>R314/'סכום נכסי הקרן'!$C$42</f>
        <v>7.066090333461599E-4</v>
      </c>
    </row>
    <row r="315" spans="2:21" s="133" customFormat="1">
      <c r="B315" s="87" t="s">
        <v>1073</v>
      </c>
      <c r="C315" s="84" t="s">
        <v>1074</v>
      </c>
      <c r="D315" s="97" t="s">
        <v>30</v>
      </c>
      <c r="E315" s="97" t="s">
        <v>941</v>
      </c>
      <c r="F315" s="84"/>
      <c r="G315" s="97" t="s">
        <v>972</v>
      </c>
      <c r="H315" s="84" t="s">
        <v>944</v>
      </c>
      <c r="I315" s="84" t="s">
        <v>945</v>
      </c>
      <c r="J315" s="84"/>
      <c r="K315" s="94">
        <v>5.820000000023966</v>
      </c>
      <c r="L315" s="97" t="s">
        <v>172</v>
      </c>
      <c r="M315" s="98">
        <v>5.8749999999999997E-2</v>
      </c>
      <c r="N315" s="98">
        <v>5.3800000000216022E-2</v>
      </c>
      <c r="O315" s="94">
        <v>31776.941000000003</v>
      </c>
      <c r="P315" s="96">
        <v>104.57810000000001</v>
      </c>
      <c r="Q315" s="84"/>
      <c r="R315" s="94">
        <v>118.504345888</v>
      </c>
      <c r="S315" s="95">
        <v>2.648078416666667E-5</v>
      </c>
      <c r="T315" s="95">
        <v>7.204347105615504E-4</v>
      </c>
      <c r="U315" s="95">
        <f>R315/'סכום נכסי הקרן'!$C$42</f>
        <v>1.7329916428328711E-4</v>
      </c>
    </row>
    <row r="316" spans="2:21" s="133" customFormat="1">
      <c r="B316" s="87" t="s">
        <v>1075</v>
      </c>
      <c r="C316" s="84" t="s">
        <v>1076</v>
      </c>
      <c r="D316" s="97" t="s">
        <v>30</v>
      </c>
      <c r="E316" s="97" t="s">
        <v>941</v>
      </c>
      <c r="F316" s="84"/>
      <c r="G316" s="97" t="s">
        <v>992</v>
      </c>
      <c r="H316" s="84" t="s">
        <v>944</v>
      </c>
      <c r="I316" s="84" t="s">
        <v>950</v>
      </c>
      <c r="J316" s="84"/>
      <c r="K316" s="94">
        <v>7.2299999999693974</v>
      </c>
      <c r="L316" s="97" t="s">
        <v>172</v>
      </c>
      <c r="M316" s="98">
        <v>7.0000000000000007E-2</v>
      </c>
      <c r="N316" s="98">
        <v>5.8899999999741048E-2</v>
      </c>
      <c r="O316" s="94">
        <v>27237.378000000004</v>
      </c>
      <c r="P316" s="96">
        <v>109.3402</v>
      </c>
      <c r="Q316" s="84"/>
      <c r="R316" s="94">
        <v>106.20050667500001</v>
      </c>
      <c r="S316" s="95">
        <v>1.3618689000000002E-5</v>
      </c>
      <c r="T316" s="95">
        <v>6.4563481376627937E-4</v>
      </c>
      <c r="U316" s="95">
        <f>R316/'סכום נכסי הקרן'!$C$42</f>
        <v>1.5530619502033662E-4</v>
      </c>
    </row>
    <row r="317" spans="2:21" s="133" customFormat="1">
      <c r="B317" s="87" t="s">
        <v>1077</v>
      </c>
      <c r="C317" s="84" t="s">
        <v>1078</v>
      </c>
      <c r="D317" s="97" t="s">
        <v>30</v>
      </c>
      <c r="E317" s="97" t="s">
        <v>941</v>
      </c>
      <c r="F317" s="84"/>
      <c r="G317" s="97" t="s">
        <v>975</v>
      </c>
      <c r="H317" s="84" t="s">
        <v>944</v>
      </c>
      <c r="I317" s="84" t="s">
        <v>950</v>
      </c>
      <c r="J317" s="84"/>
      <c r="K317" s="94">
        <v>7.6000000000036829</v>
      </c>
      <c r="L317" s="97" t="s">
        <v>174</v>
      </c>
      <c r="M317" s="98">
        <v>4.6249999999999999E-2</v>
      </c>
      <c r="N317" s="98">
        <v>3.7000000000018414E-2</v>
      </c>
      <c r="O317" s="94">
        <v>125291.9388</v>
      </c>
      <c r="P317" s="96">
        <v>106.7259</v>
      </c>
      <c r="Q317" s="84"/>
      <c r="R317" s="94">
        <v>543.11293467999997</v>
      </c>
      <c r="S317" s="95">
        <v>8.3527959200000002E-5</v>
      </c>
      <c r="T317" s="95">
        <v>3.3017979802042142E-3</v>
      </c>
      <c r="U317" s="95">
        <f>R317/'סכום נכסי הקרן'!$C$42</f>
        <v>7.9424106336524133E-4</v>
      </c>
    </row>
    <row r="318" spans="2:21" s="133" customFormat="1">
      <c r="B318" s="87" t="s">
        <v>1079</v>
      </c>
      <c r="C318" s="84" t="s">
        <v>1080</v>
      </c>
      <c r="D318" s="97" t="s">
        <v>30</v>
      </c>
      <c r="E318" s="97" t="s">
        <v>941</v>
      </c>
      <c r="F318" s="84"/>
      <c r="G318" s="97" t="s">
        <v>964</v>
      </c>
      <c r="H318" s="84" t="s">
        <v>1081</v>
      </c>
      <c r="I318" s="84" t="s">
        <v>950</v>
      </c>
      <c r="J318" s="84"/>
      <c r="K318" s="94">
        <v>7.9900000000051534</v>
      </c>
      <c r="L318" s="97" t="s">
        <v>174</v>
      </c>
      <c r="M318" s="98">
        <v>5.6250000000000001E-2</v>
      </c>
      <c r="N318" s="98">
        <v>4.2800000000011378E-2</v>
      </c>
      <c r="O318" s="94">
        <v>69455.313899999994</v>
      </c>
      <c r="P318" s="96">
        <v>112.1407</v>
      </c>
      <c r="Q318" s="84"/>
      <c r="R318" s="94">
        <v>316.34872266299999</v>
      </c>
      <c r="S318" s="95">
        <v>1.3891062779999998E-4</v>
      </c>
      <c r="T318" s="95">
        <v>1.9232087966093154E-3</v>
      </c>
      <c r="U318" s="95">
        <f>R318/'סכום נכסי הקרן'!$C$42</f>
        <v>4.6262412444685502E-4</v>
      </c>
    </row>
    <row r="319" spans="2:21" s="133" customFormat="1">
      <c r="B319" s="87" t="s">
        <v>1082</v>
      </c>
      <c r="C319" s="84" t="s">
        <v>1083</v>
      </c>
      <c r="D319" s="97" t="s">
        <v>30</v>
      </c>
      <c r="E319" s="97" t="s">
        <v>941</v>
      </c>
      <c r="F319" s="84"/>
      <c r="G319" s="97" t="s">
        <v>982</v>
      </c>
      <c r="H319" s="84" t="s">
        <v>1081</v>
      </c>
      <c r="I319" s="84" t="s">
        <v>959</v>
      </c>
      <c r="J319" s="84"/>
      <c r="K319" s="94">
        <v>6.8100000000076442</v>
      </c>
      <c r="L319" s="97" t="s">
        <v>172</v>
      </c>
      <c r="M319" s="98">
        <v>7.0000000000000007E-2</v>
      </c>
      <c r="N319" s="98">
        <v>5.9600000000073775E-2</v>
      </c>
      <c r="O319" s="94">
        <v>95784.779299999995</v>
      </c>
      <c r="P319" s="96">
        <v>109.5376</v>
      </c>
      <c r="Q319" s="84"/>
      <c r="R319" s="94">
        <v>374.14581059399995</v>
      </c>
      <c r="S319" s="95">
        <v>1.2771303906666665E-4</v>
      </c>
      <c r="T319" s="95">
        <v>2.2745801155500066E-3</v>
      </c>
      <c r="U319" s="95">
        <f>R319/'סכום נכסי הקרן'!$C$42</f>
        <v>5.4714580980273536E-4</v>
      </c>
    </row>
    <row r="320" spans="2:21" s="133" customFormat="1">
      <c r="B320" s="87" t="s">
        <v>1084</v>
      </c>
      <c r="C320" s="84" t="s">
        <v>1085</v>
      </c>
      <c r="D320" s="97" t="s">
        <v>30</v>
      </c>
      <c r="E320" s="97" t="s">
        <v>941</v>
      </c>
      <c r="F320" s="84"/>
      <c r="G320" s="97" t="s">
        <v>943</v>
      </c>
      <c r="H320" s="84" t="s">
        <v>1081</v>
      </c>
      <c r="I320" s="84" t="s">
        <v>959</v>
      </c>
      <c r="J320" s="84"/>
      <c r="K320" s="94">
        <v>0.69000000000110584</v>
      </c>
      <c r="L320" s="97" t="s">
        <v>172</v>
      </c>
      <c r="M320" s="98">
        <v>0.05</v>
      </c>
      <c r="N320" s="98">
        <v>3.6699999999976106E-2</v>
      </c>
      <c r="O320" s="94">
        <v>76891.118094000005</v>
      </c>
      <c r="P320" s="96">
        <v>102.2482</v>
      </c>
      <c r="Q320" s="84"/>
      <c r="R320" s="94">
        <v>280.35821140100001</v>
      </c>
      <c r="S320" s="95">
        <v>4.8087003185741088E-5</v>
      </c>
      <c r="T320" s="95">
        <v>1.7044082676522861E-3</v>
      </c>
      <c r="U320" s="95">
        <f>R320/'סכום נכסי הקרן'!$C$42</f>
        <v>4.0999208401748869E-4</v>
      </c>
    </row>
    <row r="321" spans="2:21" s="133" customFormat="1">
      <c r="B321" s="87" t="s">
        <v>1086</v>
      </c>
      <c r="C321" s="84" t="s">
        <v>1087</v>
      </c>
      <c r="D321" s="97" t="s">
        <v>30</v>
      </c>
      <c r="E321" s="97" t="s">
        <v>941</v>
      </c>
      <c r="F321" s="84"/>
      <c r="G321" s="97" t="s">
        <v>957</v>
      </c>
      <c r="H321" s="84" t="s">
        <v>1081</v>
      </c>
      <c r="I321" s="84" t="s">
        <v>959</v>
      </c>
      <c r="J321" s="84"/>
      <c r="K321" s="94">
        <v>6.9199999999973709</v>
      </c>
      <c r="L321" s="97" t="s">
        <v>172</v>
      </c>
      <c r="M321" s="98">
        <v>4.4999999999999998E-2</v>
      </c>
      <c r="N321" s="98">
        <v>3.9799999999985965E-2</v>
      </c>
      <c r="O321" s="94">
        <v>181582.52</v>
      </c>
      <c r="P321" s="96">
        <v>103.43300000000001</v>
      </c>
      <c r="Q321" s="84"/>
      <c r="R321" s="94">
        <v>669.75274005300003</v>
      </c>
      <c r="S321" s="95">
        <v>2.4211002666666665E-4</v>
      </c>
      <c r="T321" s="95">
        <v>4.0716913612933465E-3</v>
      </c>
      <c r="U321" s="95">
        <f>R321/'סכום נכסי הקרן'!$C$42</f>
        <v>9.7943741436557537E-4</v>
      </c>
    </row>
    <row r="322" spans="2:21" s="133" customFormat="1">
      <c r="B322" s="87" t="s">
        <v>1088</v>
      </c>
      <c r="C322" s="84" t="s">
        <v>1089</v>
      </c>
      <c r="D322" s="97" t="s">
        <v>30</v>
      </c>
      <c r="E322" s="97" t="s">
        <v>941</v>
      </c>
      <c r="F322" s="84"/>
      <c r="G322" s="97" t="s">
        <v>972</v>
      </c>
      <c r="H322" s="84" t="s">
        <v>1081</v>
      </c>
      <c r="I322" s="84" t="s">
        <v>959</v>
      </c>
      <c r="J322" s="84"/>
      <c r="K322" s="94">
        <v>6.4000000000173332</v>
      </c>
      <c r="L322" s="97" t="s">
        <v>172</v>
      </c>
      <c r="M322" s="98">
        <v>5.5E-2</v>
      </c>
      <c r="N322" s="98">
        <v>6.1000000000223889E-2</v>
      </c>
      <c r="O322" s="94">
        <v>39494.198100000001</v>
      </c>
      <c r="P322" s="96">
        <v>98.314099999999996</v>
      </c>
      <c r="Q322" s="84"/>
      <c r="R322" s="94">
        <v>138.46196680900002</v>
      </c>
      <c r="S322" s="95">
        <v>3.9494198099999998E-5</v>
      </c>
      <c r="T322" s="95">
        <v>8.4176496848565024E-4</v>
      </c>
      <c r="U322" s="95">
        <f>R322/'סכום נכסי הקרן'!$C$42</f>
        <v>2.0248492114962813E-4</v>
      </c>
    </row>
    <row r="323" spans="2:21" s="133" customFormat="1">
      <c r="B323" s="87" t="s">
        <v>1090</v>
      </c>
      <c r="C323" s="84" t="s">
        <v>1091</v>
      </c>
      <c r="D323" s="97" t="s">
        <v>30</v>
      </c>
      <c r="E323" s="97" t="s">
        <v>941</v>
      </c>
      <c r="F323" s="84"/>
      <c r="G323" s="97" t="s">
        <v>972</v>
      </c>
      <c r="H323" s="84" t="s">
        <v>1081</v>
      </c>
      <c r="I323" s="84" t="s">
        <v>959</v>
      </c>
      <c r="J323" s="84"/>
      <c r="K323" s="94">
        <v>6.0099999999982305</v>
      </c>
      <c r="L323" s="97" t="s">
        <v>172</v>
      </c>
      <c r="M323" s="98">
        <v>0.06</v>
      </c>
      <c r="N323" s="98">
        <v>5.8899999999985339E-2</v>
      </c>
      <c r="O323" s="94">
        <v>143041.63013000001</v>
      </c>
      <c r="P323" s="96">
        <v>102.9867</v>
      </c>
      <c r="Q323" s="84"/>
      <c r="R323" s="94">
        <v>525.32103499300001</v>
      </c>
      <c r="S323" s="95">
        <v>1.9072217350666668E-4</v>
      </c>
      <c r="T323" s="95">
        <v>3.1936339968051722E-3</v>
      </c>
      <c r="U323" s="95">
        <f>R323/'סכום נכסי הקרן'!$C$42</f>
        <v>7.6822242815262852E-4</v>
      </c>
    </row>
    <row r="324" spans="2:21" s="133" customFormat="1">
      <c r="B324" s="87" t="s">
        <v>1092</v>
      </c>
      <c r="C324" s="84" t="s">
        <v>1093</v>
      </c>
      <c r="D324" s="97" t="s">
        <v>30</v>
      </c>
      <c r="E324" s="97" t="s">
        <v>941</v>
      </c>
      <c r="F324" s="84"/>
      <c r="G324" s="97" t="s">
        <v>1043</v>
      </c>
      <c r="H324" s="84" t="s">
        <v>1081</v>
      </c>
      <c r="I324" s="84" t="s">
        <v>959</v>
      </c>
      <c r="J324" s="84"/>
      <c r="K324" s="94">
        <v>4.3399999999921244</v>
      </c>
      <c r="L324" s="97" t="s">
        <v>172</v>
      </c>
      <c r="M324" s="98">
        <v>5.2499999999999998E-2</v>
      </c>
      <c r="N324" s="98">
        <v>3.7999999999958185E-2</v>
      </c>
      <c r="O324" s="94">
        <v>75379.443614999996</v>
      </c>
      <c r="P324" s="96">
        <v>106.756</v>
      </c>
      <c r="Q324" s="84"/>
      <c r="R324" s="94">
        <v>286.96343308899998</v>
      </c>
      <c r="S324" s="95">
        <v>1.25632406025E-4</v>
      </c>
      <c r="T324" s="95">
        <v>1.7445640183914749E-3</v>
      </c>
      <c r="U324" s="95">
        <f>R324/'סכום נכסי הקרן'!$C$42</f>
        <v>4.1965147152651802E-4</v>
      </c>
    </row>
    <row r="325" spans="2:21" s="133" customFormat="1">
      <c r="B325" s="87" t="s">
        <v>1094</v>
      </c>
      <c r="C325" s="84" t="s">
        <v>1095</v>
      </c>
      <c r="D325" s="97" t="s">
        <v>30</v>
      </c>
      <c r="E325" s="97" t="s">
        <v>941</v>
      </c>
      <c r="F325" s="84"/>
      <c r="G325" s="97" t="s">
        <v>1096</v>
      </c>
      <c r="H325" s="84" t="s">
        <v>1081</v>
      </c>
      <c r="I325" s="84" t="s">
        <v>950</v>
      </c>
      <c r="J325" s="84"/>
      <c r="K325" s="94">
        <v>7.1000000000089862</v>
      </c>
      <c r="L325" s="97" t="s">
        <v>172</v>
      </c>
      <c r="M325" s="98">
        <v>4.8750000000000002E-2</v>
      </c>
      <c r="N325" s="98">
        <v>4.4200000000041928E-2</v>
      </c>
      <c r="O325" s="94">
        <v>90791.26</v>
      </c>
      <c r="P325" s="96">
        <v>103.1164</v>
      </c>
      <c r="Q325" s="84"/>
      <c r="R325" s="94">
        <v>333.85139458000003</v>
      </c>
      <c r="S325" s="95">
        <v>9.0791259999999996E-5</v>
      </c>
      <c r="T325" s="95">
        <v>2.0296144501918021E-3</v>
      </c>
      <c r="U325" s="95">
        <f>R325/'סכום נכסי הקרן'!$C$42</f>
        <v>4.882197968520458E-4</v>
      </c>
    </row>
    <row r="326" spans="2:21" s="133" customFormat="1">
      <c r="B326" s="87" t="s">
        <v>1097</v>
      </c>
      <c r="C326" s="84" t="s">
        <v>1098</v>
      </c>
      <c r="D326" s="97" t="s">
        <v>30</v>
      </c>
      <c r="E326" s="97" t="s">
        <v>941</v>
      </c>
      <c r="F326" s="84"/>
      <c r="G326" s="97" t="s">
        <v>1043</v>
      </c>
      <c r="H326" s="84" t="s">
        <v>1081</v>
      </c>
      <c r="I326" s="84" t="s">
        <v>945</v>
      </c>
      <c r="J326" s="84"/>
      <c r="K326" s="94">
        <v>4.7000000000071651</v>
      </c>
      <c r="L326" s="97" t="s">
        <v>174</v>
      </c>
      <c r="M326" s="98">
        <v>0.03</v>
      </c>
      <c r="N326" s="98">
        <v>2.2700000000036358E-2</v>
      </c>
      <c r="O326" s="94">
        <v>89429.391099999993</v>
      </c>
      <c r="P326" s="96">
        <v>103.7393</v>
      </c>
      <c r="Q326" s="84"/>
      <c r="R326" s="94">
        <v>376.80866136899999</v>
      </c>
      <c r="S326" s="95">
        <v>1.7885878219999998E-4</v>
      </c>
      <c r="T326" s="95">
        <v>2.2907686368483639E-3</v>
      </c>
      <c r="U326" s="95">
        <f>R326/'סכום נכסי הקרן'!$C$42</f>
        <v>5.5103992702232459E-4</v>
      </c>
    </row>
    <row r="327" spans="2:21" s="133" customFormat="1">
      <c r="B327" s="87" t="s">
        <v>1099</v>
      </c>
      <c r="C327" s="84" t="s">
        <v>1100</v>
      </c>
      <c r="D327" s="97" t="s">
        <v>30</v>
      </c>
      <c r="E327" s="97" t="s">
        <v>941</v>
      </c>
      <c r="F327" s="84"/>
      <c r="G327" s="97" t="s">
        <v>1101</v>
      </c>
      <c r="H327" s="84" t="s">
        <v>1081</v>
      </c>
      <c r="I327" s="84" t="s">
        <v>945</v>
      </c>
      <c r="J327" s="84"/>
      <c r="K327" s="94">
        <v>2.1700000000008792</v>
      </c>
      <c r="L327" s="97" t="s">
        <v>172</v>
      </c>
      <c r="M327" s="98">
        <v>4.1250000000000002E-2</v>
      </c>
      <c r="N327" s="98">
        <v>2.8000000000029317E-2</v>
      </c>
      <c r="O327" s="94">
        <v>91585.683524999986</v>
      </c>
      <c r="P327" s="96">
        <v>104.4371</v>
      </c>
      <c r="Q327" s="84"/>
      <c r="R327" s="94">
        <v>341.08581981000003</v>
      </c>
      <c r="S327" s="95">
        <v>1.5264280587499998E-4</v>
      </c>
      <c r="T327" s="95">
        <v>2.0735953777063095E-3</v>
      </c>
      <c r="U327" s="95">
        <f>R327/'סכום נכסי הקרן'!$C$42</f>
        <v>4.9879932317265711E-4</v>
      </c>
    </row>
    <row r="328" spans="2:21" s="133" customFormat="1">
      <c r="B328" s="87" t="s">
        <v>1102</v>
      </c>
      <c r="C328" s="84" t="s">
        <v>1103</v>
      </c>
      <c r="D328" s="97" t="s">
        <v>30</v>
      </c>
      <c r="E328" s="97" t="s">
        <v>941</v>
      </c>
      <c r="F328" s="84"/>
      <c r="G328" s="97" t="s">
        <v>1006</v>
      </c>
      <c r="H328" s="84" t="s">
        <v>1081</v>
      </c>
      <c r="I328" s="84" t="s">
        <v>945</v>
      </c>
      <c r="J328" s="84"/>
      <c r="K328" s="94">
        <v>6.8000000000053387</v>
      </c>
      <c r="L328" s="97" t="s">
        <v>172</v>
      </c>
      <c r="M328" s="98">
        <v>4.3749999999999997E-2</v>
      </c>
      <c r="N328" s="98">
        <v>3.9900000000038897E-2</v>
      </c>
      <c r="O328" s="94">
        <v>71861.282290000003</v>
      </c>
      <c r="P328" s="96">
        <v>102.34869999999999</v>
      </c>
      <c r="Q328" s="84"/>
      <c r="R328" s="94">
        <v>262.27617680199995</v>
      </c>
      <c r="S328" s="95">
        <v>1.4372256458000001E-4</v>
      </c>
      <c r="T328" s="95">
        <v>1.5944804395622812E-3</v>
      </c>
      <c r="U328" s="95">
        <f>R328/'סכום נכסי הקרן'!$C$42</f>
        <v>3.8354915940517277E-4</v>
      </c>
    </row>
    <row r="329" spans="2:21" s="133" customFormat="1">
      <c r="B329" s="87" t="s">
        <v>1104</v>
      </c>
      <c r="C329" s="84" t="s">
        <v>1105</v>
      </c>
      <c r="D329" s="97" t="s">
        <v>30</v>
      </c>
      <c r="E329" s="97" t="s">
        <v>941</v>
      </c>
      <c r="F329" s="84"/>
      <c r="G329" s="97" t="s">
        <v>943</v>
      </c>
      <c r="H329" s="84" t="s">
        <v>1081</v>
      </c>
      <c r="I329" s="84" t="s">
        <v>950</v>
      </c>
      <c r="J329" s="84"/>
      <c r="K329" s="94">
        <v>4.2900000000161862</v>
      </c>
      <c r="L329" s="97" t="s">
        <v>174</v>
      </c>
      <c r="M329" s="98">
        <v>3.7499999999999999E-2</v>
      </c>
      <c r="N329" s="98">
        <v>3.8300000000161864E-2</v>
      </c>
      <c r="O329" s="94">
        <v>22697.814999999999</v>
      </c>
      <c r="P329" s="96">
        <v>100.5213</v>
      </c>
      <c r="Q329" s="84"/>
      <c r="R329" s="94">
        <v>92.670068049999998</v>
      </c>
      <c r="S329" s="95">
        <v>1.8158251999999997E-5</v>
      </c>
      <c r="T329" s="95">
        <v>5.6337793481784412E-4</v>
      </c>
      <c r="U329" s="95">
        <f>R329/'סכום נכסי הקרן'!$C$42</f>
        <v>1.3551946324667725E-4</v>
      </c>
    </row>
    <row r="330" spans="2:21" s="133" customFormat="1">
      <c r="B330" s="87" t="s">
        <v>1106</v>
      </c>
      <c r="C330" s="84" t="s">
        <v>1107</v>
      </c>
      <c r="D330" s="97" t="s">
        <v>30</v>
      </c>
      <c r="E330" s="97" t="s">
        <v>941</v>
      </c>
      <c r="F330" s="84"/>
      <c r="G330" s="97" t="s">
        <v>943</v>
      </c>
      <c r="H330" s="84" t="s">
        <v>1081</v>
      </c>
      <c r="I330" s="84" t="s">
        <v>950</v>
      </c>
      <c r="J330" s="84"/>
      <c r="K330" s="94">
        <v>2.3899999999993673</v>
      </c>
      <c r="L330" s="97" t="s">
        <v>172</v>
      </c>
      <c r="M330" s="98">
        <v>4.8750000000000002E-2</v>
      </c>
      <c r="N330" s="98">
        <v>5.0299999999987348E-2</v>
      </c>
      <c r="O330" s="94">
        <v>104863.9053</v>
      </c>
      <c r="P330" s="96">
        <v>101.41849999999999</v>
      </c>
      <c r="Q330" s="84"/>
      <c r="R330" s="94">
        <v>379.24909171600001</v>
      </c>
      <c r="S330" s="95">
        <v>5.0005319507595172E-5</v>
      </c>
      <c r="T330" s="95">
        <v>2.3056049765413254E-3</v>
      </c>
      <c r="U330" s="95">
        <f>R330/'סכום נכסי הקרן'!$C$42</f>
        <v>5.5460877959441826E-4</v>
      </c>
    </row>
    <row r="331" spans="2:21" s="133" customFormat="1">
      <c r="B331" s="87" t="s">
        <v>1108</v>
      </c>
      <c r="C331" s="84" t="s">
        <v>1109</v>
      </c>
      <c r="D331" s="97" t="s">
        <v>30</v>
      </c>
      <c r="E331" s="97" t="s">
        <v>941</v>
      </c>
      <c r="F331" s="84"/>
      <c r="G331" s="97" t="s">
        <v>943</v>
      </c>
      <c r="H331" s="84" t="s">
        <v>1081</v>
      </c>
      <c r="I331" s="84" t="s">
        <v>950</v>
      </c>
      <c r="J331" s="84"/>
      <c r="K331" s="94">
        <v>5.1700000000048929</v>
      </c>
      <c r="L331" s="97" t="s">
        <v>174</v>
      </c>
      <c r="M331" s="98">
        <v>4.4999999999999998E-2</v>
      </c>
      <c r="N331" s="98">
        <v>1.9100000000024465E-2</v>
      </c>
      <c r="O331" s="94">
        <v>105254.307718</v>
      </c>
      <c r="P331" s="96">
        <v>114.7349</v>
      </c>
      <c r="Q331" s="84"/>
      <c r="R331" s="94">
        <v>490.49280297999996</v>
      </c>
      <c r="S331" s="95">
        <v>1.05254307718E-4</v>
      </c>
      <c r="T331" s="95">
        <v>2.9818994223333594E-3</v>
      </c>
      <c r="U331" s="95">
        <f>R331/'סכום נכסי הקרן'!$C$42</f>
        <v>7.1729008929121872E-4</v>
      </c>
    </row>
    <row r="332" spans="2:21" s="133" customFormat="1">
      <c r="B332" s="87" t="s">
        <v>1110</v>
      </c>
      <c r="C332" s="84" t="s">
        <v>1111</v>
      </c>
      <c r="D332" s="97" t="s">
        <v>30</v>
      </c>
      <c r="E332" s="97" t="s">
        <v>941</v>
      </c>
      <c r="F332" s="84"/>
      <c r="G332" s="97" t="s">
        <v>1043</v>
      </c>
      <c r="H332" s="84" t="s">
        <v>1081</v>
      </c>
      <c r="I332" s="84" t="s">
        <v>945</v>
      </c>
      <c r="J332" s="84"/>
      <c r="K332" s="94">
        <v>4.2999999999955971</v>
      </c>
      <c r="L332" s="97" t="s">
        <v>174</v>
      </c>
      <c r="M332" s="98">
        <v>4.2500000000000003E-2</v>
      </c>
      <c r="N332" s="98">
        <v>2.0299999999967108E-2</v>
      </c>
      <c r="O332" s="94">
        <v>85797.740700000009</v>
      </c>
      <c r="P332" s="96">
        <v>110.80719999999999</v>
      </c>
      <c r="Q332" s="84"/>
      <c r="R332" s="94">
        <v>386.13667780899999</v>
      </c>
      <c r="S332" s="95">
        <v>2.8599246900000002E-4</v>
      </c>
      <c r="T332" s="95">
        <v>2.3474773319912081E-3</v>
      </c>
      <c r="U332" s="95">
        <f>R332/'סכום נכסי הקרן'!$C$42</f>
        <v>5.646810930180474E-4</v>
      </c>
    </row>
    <row r="333" spans="2:21" s="133" customFormat="1">
      <c r="B333" s="87" t="s">
        <v>1112</v>
      </c>
      <c r="C333" s="84" t="s">
        <v>1113</v>
      </c>
      <c r="D333" s="97" t="s">
        <v>30</v>
      </c>
      <c r="E333" s="97" t="s">
        <v>941</v>
      </c>
      <c r="F333" s="84"/>
      <c r="G333" s="97" t="s">
        <v>1043</v>
      </c>
      <c r="H333" s="84" t="s">
        <v>1081</v>
      </c>
      <c r="I333" s="84" t="s">
        <v>959</v>
      </c>
      <c r="J333" s="84"/>
      <c r="K333" s="94">
        <v>3.3299999999983276</v>
      </c>
      <c r="L333" s="97" t="s">
        <v>174</v>
      </c>
      <c r="M333" s="98">
        <v>3.7499999999999999E-2</v>
      </c>
      <c r="N333" s="98">
        <v>1.3499999999983279E-2</v>
      </c>
      <c r="O333" s="94">
        <v>67185.532399999996</v>
      </c>
      <c r="P333" s="96">
        <v>109.5801</v>
      </c>
      <c r="Q333" s="84"/>
      <c r="R333" s="94">
        <v>299.02307155</v>
      </c>
      <c r="S333" s="95">
        <v>8.9580709866666662E-5</v>
      </c>
      <c r="T333" s="95">
        <v>1.8178793223917078E-3</v>
      </c>
      <c r="U333" s="95">
        <f>R333/'סכום נכסי הקרן'!$C$42</f>
        <v>4.3728732488859727E-4</v>
      </c>
    </row>
    <row r="334" spans="2:21" s="133" customFormat="1">
      <c r="B334" s="87" t="s">
        <v>1114</v>
      </c>
      <c r="C334" s="84" t="s">
        <v>1115</v>
      </c>
      <c r="D334" s="97" t="s">
        <v>30</v>
      </c>
      <c r="E334" s="97" t="s">
        <v>941</v>
      </c>
      <c r="F334" s="84"/>
      <c r="G334" s="97" t="s">
        <v>992</v>
      </c>
      <c r="H334" s="84" t="s">
        <v>1081</v>
      </c>
      <c r="I334" s="84" t="s">
        <v>959</v>
      </c>
      <c r="J334" s="84"/>
      <c r="K334" s="94">
        <v>4.4599999999967714</v>
      </c>
      <c r="L334" s="97" t="s">
        <v>172</v>
      </c>
      <c r="M334" s="98">
        <v>6.25E-2</v>
      </c>
      <c r="N334" s="98">
        <v>5.4199999999961453E-2</v>
      </c>
      <c r="O334" s="94">
        <v>149805.579</v>
      </c>
      <c r="P334" s="96">
        <v>107.8184</v>
      </c>
      <c r="Q334" s="84"/>
      <c r="R334" s="94">
        <v>575.973199991</v>
      </c>
      <c r="S334" s="95">
        <v>1.1523506076923077E-4</v>
      </c>
      <c r="T334" s="95">
        <v>3.5015685080351544E-3</v>
      </c>
      <c r="U334" s="95">
        <f>R334/'סכום נכסי הקרן'!$C$42</f>
        <v>8.4229547414529406E-4</v>
      </c>
    </row>
    <row r="335" spans="2:21" s="133" customFormat="1">
      <c r="B335" s="87" t="s">
        <v>1116</v>
      </c>
      <c r="C335" s="84" t="s">
        <v>1117</v>
      </c>
      <c r="D335" s="97" t="s">
        <v>30</v>
      </c>
      <c r="E335" s="97" t="s">
        <v>941</v>
      </c>
      <c r="F335" s="84"/>
      <c r="G335" s="97" t="s">
        <v>1096</v>
      </c>
      <c r="H335" s="84" t="s">
        <v>1118</v>
      </c>
      <c r="I335" s="84" t="s">
        <v>950</v>
      </c>
      <c r="J335" s="84"/>
      <c r="K335" s="94">
        <v>4.4500000000005757</v>
      </c>
      <c r="L335" s="97" t="s">
        <v>174</v>
      </c>
      <c r="M335" s="98">
        <v>4.3749999999999997E-2</v>
      </c>
      <c r="N335" s="98">
        <v>2.2299999999988895E-2</v>
      </c>
      <c r="O335" s="94">
        <v>116666.7691</v>
      </c>
      <c r="P335" s="96">
        <v>110.1742</v>
      </c>
      <c r="Q335" s="84"/>
      <c r="R335" s="94">
        <v>522.06441954599995</v>
      </c>
      <c r="S335" s="95">
        <v>2.3333353820000001E-4</v>
      </c>
      <c r="T335" s="95">
        <v>3.1738357456154043E-3</v>
      </c>
      <c r="U335" s="95">
        <f>R335/'סכום נכסי הקרן'!$C$42</f>
        <v>7.6345999744911199E-4</v>
      </c>
    </row>
    <row r="336" spans="2:21" s="133" customFormat="1">
      <c r="B336" s="87" t="s">
        <v>1119</v>
      </c>
      <c r="C336" s="84" t="s">
        <v>1120</v>
      </c>
      <c r="D336" s="97" t="s">
        <v>30</v>
      </c>
      <c r="E336" s="97" t="s">
        <v>941</v>
      </c>
      <c r="F336" s="84"/>
      <c r="G336" s="97" t="s">
        <v>943</v>
      </c>
      <c r="H336" s="84" t="s">
        <v>1118</v>
      </c>
      <c r="I336" s="84" t="s">
        <v>945</v>
      </c>
      <c r="J336" s="84"/>
      <c r="K336" s="94">
        <v>4.3500000000019634</v>
      </c>
      <c r="L336" s="97" t="s">
        <v>172</v>
      </c>
      <c r="M336" s="98">
        <v>7.0000000000000007E-2</v>
      </c>
      <c r="N336" s="98">
        <v>3.4100000000015521E-2</v>
      </c>
      <c r="O336" s="94">
        <v>131138.89594399999</v>
      </c>
      <c r="P336" s="96">
        <v>114.343</v>
      </c>
      <c r="Q336" s="84"/>
      <c r="R336" s="94">
        <v>534.71509503699997</v>
      </c>
      <c r="S336" s="95">
        <v>1.0491699210675798E-4</v>
      </c>
      <c r="T336" s="95">
        <v>3.2507441970943099E-3</v>
      </c>
      <c r="U336" s="95">
        <f>R336/'סכום נכסי הקרן'!$C$42</f>
        <v>7.8196017542808151E-4</v>
      </c>
    </row>
    <row r="337" spans="2:21" s="133" customFormat="1">
      <c r="B337" s="87" t="s">
        <v>1121</v>
      </c>
      <c r="C337" s="84" t="s">
        <v>1122</v>
      </c>
      <c r="D337" s="97" t="s">
        <v>30</v>
      </c>
      <c r="E337" s="97" t="s">
        <v>941</v>
      </c>
      <c r="F337" s="84"/>
      <c r="G337" s="97" t="s">
        <v>943</v>
      </c>
      <c r="H337" s="84" t="s">
        <v>1118</v>
      </c>
      <c r="I337" s="84" t="s">
        <v>945</v>
      </c>
      <c r="J337" s="84"/>
      <c r="K337" s="94">
        <v>6.3799999999913171</v>
      </c>
      <c r="L337" s="97" t="s">
        <v>172</v>
      </c>
      <c r="M337" s="98">
        <v>5.1249999999999997E-2</v>
      </c>
      <c r="N337" s="98">
        <v>3.7499999999968392E-2</v>
      </c>
      <c r="O337" s="94">
        <v>61284.1005</v>
      </c>
      <c r="P337" s="96">
        <v>108.55</v>
      </c>
      <c r="Q337" s="84"/>
      <c r="R337" s="94">
        <v>237.22419563699998</v>
      </c>
      <c r="S337" s="95">
        <v>4.0856067E-5</v>
      </c>
      <c r="T337" s="95">
        <v>1.4421795541866692E-3</v>
      </c>
      <c r="U337" s="95">
        <f>R337/'סכום נכסי הקרן'!$C$42</f>
        <v>3.4691347851935664E-4</v>
      </c>
    </row>
    <row r="338" spans="2:21" s="133" customFormat="1">
      <c r="B338" s="87" t="s">
        <v>1123</v>
      </c>
      <c r="C338" s="84" t="s">
        <v>1124</v>
      </c>
      <c r="D338" s="97" t="s">
        <v>30</v>
      </c>
      <c r="E338" s="97" t="s">
        <v>941</v>
      </c>
      <c r="F338" s="84"/>
      <c r="G338" s="97" t="s">
        <v>972</v>
      </c>
      <c r="H338" s="84" t="s">
        <v>1118</v>
      </c>
      <c r="I338" s="84" t="s">
        <v>945</v>
      </c>
      <c r="J338" s="84"/>
      <c r="K338" s="94">
        <v>5.4500000000041231</v>
      </c>
      <c r="L338" s="97" t="s">
        <v>175</v>
      </c>
      <c r="M338" s="98">
        <v>0.06</v>
      </c>
      <c r="N338" s="98">
        <v>4.6500000000044991E-2</v>
      </c>
      <c r="O338" s="94">
        <v>107587.6431</v>
      </c>
      <c r="P338" s="96">
        <v>109.6653</v>
      </c>
      <c r="Q338" s="84"/>
      <c r="R338" s="94">
        <v>533.48706852400005</v>
      </c>
      <c r="S338" s="95">
        <v>8.6070114480000005E-5</v>
      </c>
      <c r="T338" s="95">
        <v>3.2432785390306713E-3</v>
      </c>
      <c r="U338" s="95">
        <f>R338/'סכום נכסי הקרן'!$C$42</f>
        <v>7.8016432594403193E-4</v>
      </c>
    </row>
    <row r="339" spans="2:21" s="133" customFormat="1">
      <c r="B339" s="87" t="s">
        <v>1125</v>
      </c>
      <c r="C339" s="84" t="s">
        <v>1126</v>
      </c>
      <c r="D339" s="97" t="s">
        <v>30</v>
      </c>
      <c r="E339" s="97" t="s">
        <v>941</v>
      </c>
      <c r="F339" s="84"/>
      <c r="G339" s="97" t="s">
        <v>972</v>
      </c>
      <c r="H339" s="84" t="s">
        <v>1118</v>
      </c>
      <c r="I339" s="84" t="s">
        <v>945</v>
      </c>
      <c r="J339" s="84"/>
      <c r="K339" s="94">
        <v>5.7000000000004762</v>
      </c>
      <c r="L339" s="97" t="s">
        <v>174</v>
      </c>
      <c r="M339" s="98">
        <v>0.05</v>
      </c>
      <c r="N339" s="98">
        <v>2.9099999999996674E-2</v>
      </c>
      <c r="O339" s="94">
        <v>45395.63</v>
      </c>
      <c r="P339" s="96">
        <v>114.1101</v>
      </c>
      <c r="Q339" s="84"/>
      <c r="R339" s="94">
        <v>210.39490387699996</v>
      </c>
      <c r="S339" s="95">
        <v>4.5395629999999998E-5</v>
      </c>
      <c r="T339" s="95">
        <v>1.2790736959259531E-3</v>
      </c>
      <c r="U339" s="95">
        <f>R339/'סכום נכסי הקרן'!$C$42</f>
        <v>3.0767868248314392E-4</v>
      </c>
    </row>
    <row r="340" spans="2:21" s="133" customFormat="1">
      <c r="B340" s="87" t="s">
        <v>1127</v>
      </c>
      <c r="C340" s="84" t="s">
        <v>1128</v>
      </c>
      <c r="D340" s="97" t="s">
        <v>30</v>
      </c>
      <c r="E340" s="97" t="s">
        <v>941</v>
      </c>
      <c r="F340" s="84"/>
      <c r="G340" s="97" t="s">
        <v>1129</v>
      </c>
      <c r="H340" s="84" t="s">
        <v>1118</v>
      </c>
      <c r="I340" s="84" t="s">
        <v>959</v>
      </c>
      <c r="J340" s="84"/>
      <c r="K340" s="94">
        <v>7.9999999999041088E-2</v>
      </c>
      <c r="L340" s="97" t="s">
        <v>172</v>
      </c>
      <c r="M340" s="98">
        <v>5.3749999999999999E-2</v>
      </c>
      <c r="N340" s="98">
        <v>4.7000000000035954E-3</v>
      </c>
      <c r="O340" s="94">
        <v>90791.26</v>
      </c>
      <c r="P340" s="96">
        <v>103.07380000000001</v>
      </c>
      <c r="Q340" s="84"/>
      <c r="R340" s="94">
        <v>333.713481204</v>
      </c>
      <c r="S340" s="95">
        <v>9.0791259999999996E-5</v>
      </c>
      <c r="T340" s="95">
        <v>2.0287760203234573E-3</v>
      </c>
      <c r="U340" s="95">
        <f>R340/'סכום נכסי הקרן'!$C$42</f>
        <v>4.8801811418272935E-4</v>
      </c>
    </row>
    <row r="341" spans="2:21" s="133" customFormat="1">
      <c r="B341" s="87" t="s">
        <v>1130</v>
      </c>
      <c r="C341" s="84" t="s">
        <v>1131</v>
      </c>
      <c r="D341" s="97" t="s">
        <v>30</v>
      </c>
      <c r="E341" s="97" t="s">
        <v>941</v>
      </c>
      <c r="F341" s="84"/>
      <c r="G341" s="97" t="s">
        <v>1043</v>
      </c>
      <c r="H341" s="84" t="s">
        <v>1118</v>
      </c>
      <c r="I341" s="84" t="s">
        <v>959</v>
      </c>
      <c r="J341" s="84"/>
      <c r="K341" s="94">
        <v>7.0000000000088827</v>
      </c>
      <c r="L341" s="97" t="s">
        <v>172</v>
      </c>
      <c r="M341" s="98">
        <v>5.1820000000000005E-2</v>
      </c>
      <c r="N341" s="98">
        <v>4.5400000000056256E-2</v>
      </c>
      <c r="O341" s="94">
        <v>89819.793518000006</v>
      </c>
      <c r="P341" s="96">
        <v>105.435</v>
      </c>
      <c r="Q341" s="84"/>
      <c r="R341" s="94">
        <v>337.705653165</v>
      </c>
      <c r="S341" s="95">
        <v>8.9819793518000008E-5</v>
      </c>
      <c r="T341" s="95">
        <v>2.0530460099992217E-3</v>
      </c>
      <c r="U341" s="95">
        <f>R341/'סכום נכסי הקרן'!$C$42</f>
        <v>4.9385621285609222E-4</v>
      </c>
    </row>
    <row r="342" spans="2:21" s="133" customFormat="1">
      <c r="B342" s="87" t="s">
        <v>1132</v>
      </c>
      <c r="C342" s="84" t="s">
        <v>1133</v>
      </c>
      <c r="D342" s="97" t="s">
        <v>30</v>
      </c>
      <c r="E342" s="97" t="s">
        <v>941</v>
      </c>
      <c r="F342" s="84"/>
      <c r="G342" s="97" t="s">
        <v>982</v>
      </c>
      <c r="H342" s="84" t="s">
        <v>1118</v>
      </c>
      <c r="I342" s="84" t="s">
        <v>945</v>
      </c>
      <c r="J342" s="84"/>
      <c r="K342" s="94">
        <v>3.2900000000157137</v>
      </c>
      <c r="L342" s="97" t="s">
        <v>172</v>
      </c>
      <c r="M342" s="98">
        <v>0.05</v>
      </c>
      <c r="N342" s="98">
        <v>7.6600000000430463E-2</v>
      </c>
      <c r="O342" s="94">
        <v>22697.814999999999</v>
      </c>
      <c r="P342" s="96">
        <v>93.564300000000003</v>
      </c>
      <c r="Q342" s="84"/>
      <c r="R342" s="94">
        <v>75.731353489</v>
      </c>
      <c r="S342" s="95">
        <v>1.13489075E-5</v>
      </c>
      <c r="T342" s="95">
        <v>4.604008006832683E-4</v>
      </c>
      <c r="U342" s="95">
        <f>R342/'סכום נכסי הקרן'!$C$42</f>
        <v>1.1074851450671465E-4</v>
      </c>
    </row>
    <row r="343" spans="2:21" s="133" customFormat="1">
      <c r="B343" s="87" t="s">
        <v>1134</v>
      </c>
      <c r="C343" s="84" t="s">
        <v>1135</v>
      </c>
      <c r="D343" s="97" t="s">
        <v>30</v>
      </c>
      <c r="E343" s="97" t="s">
        <v>941</v>
      </c>
      <c r="F343" s="84"/>
      <c r="G343" s="97" t="s">
        <v>982</v>
      </c>
      <c r="H343" s="84" t="s">
        <v>1118</v>
      </c>
      <c r="I343" s="84" t="s">
        <v>945</v>
      </c>
      <c r="J343" s="84"/>
      <c r="K343" s="94">
        <v>3.9099999999950437</v>
      </c>
      <c r="L343" s="97" t="s">
        <v>172</v>
      </c>
      <c r="M343" s="98">
        <v>7.0000000000000007E-2</v>
      </c>
      <c r="N343" s="98">
        <v>5.409999999992058E-2</v>
      </c>
      <c r="O343" s="94">
        <v>86251.696999999986</v>
      </c>
      <c r="P343" s="96">
        <v>108.8887</v>
      </c>
      <c r="Q343" s="84"/>
      <c r="R343" s="94">
        <v>334.91273932600001</v>
      </c>
      <c r="S343" s="95">
        <v>3.4500678799999992E-5</v>
      </c>
      <c r="T343" s="95">
        <v>2.0360667839788953E-3</v>
      </c>
      <c r="U343" s="95">
        <f>R343/'סכום נכסי הקרן'!$C$42</f>
        <v>4.8977189315805041E-4</v>
      </c>
    </row>
    <row r="344" spans="2:21" s="133" customFormat="1">
      <c r="B344" s="87" t="s">
        <v>1136</v>
      </c>
      <c r="C344" s="84" t="s">
        <v>1137</v>
      </c>
      <c r="D344" s="97" t="s">
        <v>30</v>
      </c>
      <c r="E344" s="97" t="s">
        <v>941</v>
      </c>
      <c r="F344" s="84"/>
      <c r="G344" s="97" t="s">
        <v>957</v>
      </c>
      <c r="H344" s="84" t="s">
        <v>1118</v>
      </c>
      <c r="I344" s="84" t="s">
        <v>959</v>
      </c>
      <c r="J344" s="84"/>
      <c r="K344" s="94">
        <v>8.0000000001244922E-2</v>
      </c>
      <c r="L344" s="97" t="s">
        <v>172</v>
      </c>
      <c r="M344" s="98">
        <v>4.6249999999999999E-2</v>
      </c>
      <c r="N344" s="98">
        <v>2.1200000000004528E-2</v>
      </c>
      <c r="O344" s="94">
        <v>97083.094318000003</v>
      </c>
      <c r="P344" s="96">
        <v>102.0908</v>
      </c>
      <c r="Q344" s="84"/>
      <c r="R344" s="94">
        <v>353.43674400700002</v>
      </c>
      <c r="S344" s="95">
        <v>1.2944412575733333E-4</v>
      </c>
      <c r="T344" s="95">
        <v>2.1486815227110081E-3</v>
      </c>
      <c r="U344" s="95">
        <f>R344/'סכום נכסי הקרן'!$C$42</f>
        <v>5.1686114888400492E-4</v>
      </c>
    </row>
    <row r="345" spans="2:21" s="133" customFormat="1">
      <c r="B345" s="87" t="s">
        <v>1138</v>
      </c>
      <c r="C345" s="84" t="s">
        <v>1139</v>
      </c>
      <c r="D345" s="97" t="s">
        <v>30</v>
      </c>
      <c r="E345" s="97" t="s">
        <v>941</v>
      </c>
      <c r="F345" s="84"/>
      <c r="G345" s="97" t="s">
        <v>975</v>
      </c>
      <c r="H345" s="84" t="s">
        <v>1140</v>
      </c>
      <c r="I345" s="84" t="s">
        <v>959</v>
      </c>
      <c r="J345" s="84"/>
      <c r="K345" s="94">
        <v>2.1300000000007278</v>
      </c>
      <c r="L345" s="97" t="s">
        <v>172</v>
      </c>
      <c r="M345" s="98">
        <v>0.05</v>
      </c>
      <c r="N345" s="98">
        <v>3.9099999999994958E-2</v>
      </c>
      <c r="O345" s="94">
        <v>97146.648199999996</v>
      </c>
      <c r="P345" s="96">
        <v>103.09310000000001</v>
      </c>
      <c r="Q345" s="84"/>
      <c r="R345" s="94">
        <v>357.14025609800001</v>
      </c>
      <c r="S345" s="95">
        <v>9.714664819999999E-5</v>
      </c>
      <c r="T345" s="95">
        <v>2.1711966350585542E-3</v>
      </c>
      <c r="U345" s="95">
        <f>R345/'סכום נכסי הקרן'!$C$42</f>
        <v>5.2227711523928049E-4</v>
      </c>
    </row>
    <row r="346" spans="2:21" s="133" customFormat="1">
      <c r="B346" s="87" t="s">
        <v>1141</v>
      </c>
      <c r="C346" s="84" t="s">
        <v>1142</v>
      </c>
      <c r="D346" s="97" t="s">
        <v>30</v>
      </c>
      <c r="E346" s="97" t="s">
        <v>941</v>
      </c>
      <c r="F346" s="84"/>
      <c r="G346" s="97" t="s">
        <v>982</v>
      </c>
      <c r="H346" s="84" t="s">
        <v>1140</v>
      </c>
      <c r="I346" s="84" t="s">
        <v>945</v>
      </c>
      <c r="J346" s="84"/>
      <c r="K346" s="94">
        <v>5.0399999999880425</v>
      </c>
      <c r="L346" s="97" t="s">
        <v>172</v>
      </c>
      <c r="M346" s="98">
        <v>7.2499999999999995E-2</v>
      </c>
      <c r="N346" s="98">
        <v>5.7499999999858983E-2</v>
      </c>
      <c r="O346" s="94">
        <v>45395.63</v>
      </c>
      <c r="P346" s="96">
        <v>109.515</v>
      </c>
      <c r="Q346" s="84"/>
      <c r="R346" s="94">
        <v>177.28377627799998</v>
      </c>
      <c r="S346" s="95">
        <v>3.0263753333333331E-5</v>
      </c>
      <c r="T346" s="95">
        <v>1.0777780771922972E-3</v>
      </c>
      <c r="U346" s="95">
        <f>R346/'סכום נכסי הקרן'!$C$42</f>
        <v>2.5925741406141736E-4</v>
      </c>
    </row>
    <row r="347" spans="2:21" s="133" customFormat="1">
      <c r="B347" s="87" t="s">
        <v>1143</v>
      </c>
      <c r="C347" s="84" t="s">
        <v>1144</v>
      </c>
      <c r="D347" s="97" t="s">
        <v>30</v>
      </c>
      <c r="E347" s="97" t="s">
        <v>941</v>
      </c>
      <c r="F347" s="84"/>
      <c r="G347" s="97" t="s">
        <v>999</v>
      </c>
      <c r="H347" s="84" t="s">
        <v>1140</v>
      </c>
      <c r="I347" s="84" t="s">
        <v>945</v>
      </c>
      <c r="J347" s="84"/>
      <c r="K347" s="94">
        <v>3.4699999999970581</v>
      </c>
      <c r="L347" s="97" t="s">
        <v>172</v>
      </c>
      <c r="M347" s="98">
        <v>7.4999999999999997E-2</v>
      </c>
      <c r="N347" s="98">
        <v>5.4999999999929959E-2</v>
      </c>
      <c r="O347" s="94">
        <v>36316.504000000001</v>
      </c>
      <c r="P347" s="96">
        <v>110.2418</v>
      </c>
      <c r="Q347" s="84"/>
      <c r="R347" s="94">
        <v>142.768304086</v>
      </c>
      <c r="S347" s="95">
        <v>1.8158252000000001E-5</v>
      </c>
      <c r="T347" s="95">
        <v>8.6794489316679275E-4</v>
      </c>
      <c r="U347" s="95">
        <f>R347/'סכום נכסי הקרן'!$C$42</f>
        <v>2.0878245096285023E-4</v>
      </c>
    </row>
    <row r="348" spans="2:21" s="133" customFormat="1">
      <c r="B348" s="87" t="s">
        <v>1145</v>
      </c>
      <c r="C348" s="84" t="s">
        <v>1146</v>
      </c>
      <c r="D348" s="97" t="s">
        <v>30</v>
      </c>
      <c r="E348" s="97" t="s">
        <v>941</v>
      </c>
      <c r="F348" s="84"/>
      <c r="G348" s="97" t="s">
        <v>1147</v>
      </c>
      <c r="H348" s="84" t="s">
        <v>1140</v>
      </c>
      <c r="I348" s="84" t="s">
        <v>945</v>
      </c>
      <c r="J348" s="84"/>
      <c r="K348" s="94">
        <v>7.1100000000094044</v>
      </c>
      <c r="L348" s="97" t="s">
        <v>172</v>
      </c>
      <c r="M348" s="98">
        <v>5.8749999999999997E-2</v>
      </c>
      <c r="N348" s="98">
        <v>4.5800000000060861E-2</v>
      </c>
      <c r="O348" s="94">
        <v>90791.26</v>
      </c>
      <c r="P348" s="96">
        <v>111.65689999999999</v>
      </c>
      <c r="Q348" s="84"/>
      <c r="R348" s="94">
        <v>361.50225686000005</v>
      </c>
      <c r="S348" s="95">
        <v>9.0791259999999996E-5</v>
      </c>
      <c r="T348" s="95">
        <v>2.1977149600439587E-3</v>
      </c>
      <c r="U348" s="95">
        <f>R348/'סכום נכסי הקרן'!$C$42</f>
        <v>5.2865604658557986E-4</v>
      </c>
    </row>
    <row r="349" spans="2:21" s="133" customFormat="1">
      <c r="B349" s="87" t="s">
        <v>1148</v>
      </c>
      <c r="C349" s="84" t="s">
        <v>1149</v>
      </c>
      <c r="D349" s="97" t="s">
        <v>30</v>
      </c>
      <c r="E349" s="97" t="s">
        <v>941</v>
      </c>
      <c r="F349" s="84"/>
      <c r="G349" s="97" t="s">
        <v>1129</v>
      </c>
      <c r="H349" s="84" t="s">
        <v>1140</v>
      </c>
      <c r="I349" s="84" t="s">
        <v>945</v>
      </c>
      <c r="J349" s="84"/>
      <c r="K349" s="94">
        <v>6.7599999999897795</v>
      </c>
      <c r="L349" s="97" t="s">
        <v>172</v>
      </c>
      <c r="M349" s="98">
        <v>4.8750000000000002E-2</v>
      </c>
      <c r="N349" s="98">
        <v>4.959999999993564E-2</v>
      </c>
      <c r="O349" s="94">
        <v>29507.159500000002</v>
      </c>
      <c r="P349" s="96">
        <v>100.40989999999999</v>
      </c>
      <c r="Q349" s="84"/>
      <c r="R349" s="94">
        <v>105.653811733</v>
      </c>
      <c r="S349" s="95">
        <v>2.95071595E-5</v>
      </c>
      <c r="T349" s="95">
        <v>6.4231123934920702E-4</v>
      </c>
      <c r="U349" s="95">
        <f>R349/'סכום נכסי הקרן'!$C$42</f>
        <v>1.5450671567756178E-4</v>
      </c>
    </row>
    <row r="350" spans="2:21" s="133" customFormat="1">
      <c r="B350" s="87" t="s">
        <v>1150</v>
      </c>
      <c r="C350" s="84" t="s">
        <v>1151</v>
      </c>
      <c r="D350" s="97" t="s">
        <v>30</v>
      </c>
      <c r="E350" s="97" t="s">
        <v>941</v>
      </c>
      <c r="F350" s="84"/>
      <c r="G350" s="97" t="s">
        <v>1129</v>
      </c>
      <c r="H350" s="84" t="s">
        <v>1140</v>
      </c>
      <c r="I350" s="84" t="s">
        <v>945</v>
      </c>
      <c r="J350" s="84"/>
      <c r="K350" s="94">
        <v>5.5000000000048139</v>
      </c>
      <c r="L350" s="97" t="s">
        <v>172</v>
      </c>
      <c r="M350" s="98">
        <v>5.2499999999999998E-2</v>
      </c>
      <c r="N350" s="98">
        <v>5.2000000000044934E-2</v>
      </c>
      <c r="O350" s="94">
        <v>86251.696999999986</v>
      </c>
      <c r="P350" s="96">
        <v>101.31019999999999</v>
      </c>
      <c r="Q350" s="84"/>
      <c r="R350" s="94">
        <v>311.60353398299998</v>
      </c>
      <c r="S350" s="95">
        <v>1.045475115151515E-4</v>
      </c>
      <c r="T350" s="95">
        <v>1.8943609209671284E-3</v>
      </c>
      <c r="U350" s="95">
        <f>R350/'סכום נכסי הקרן'!$C$42</f>
        <v>4.5568482423428969E-4</v>
      </c>
    </row>
    <row r="351" spans="2:21" s="133" customFormat="1">
      <c r="B351" s="87" t="s">
        <v>1152</v>
      </c>
      <c r="C351" s="84" t="s">
        <v>1153</v>
      </c>
      <c r="D351" s="97" t="s">
        <v>30</v>
      </c>
      <c r="E351" s="97" t="s">
        <v>941</v>
      </c>
      <c r="F351" s="84"/>
      <c r="G351" s="97" t="s">
        <v>982</v>
      </c>
      <c r="H351" s="84" t="s">
        <v>1140</v>
      </c>
      <c r="I351" s="84" t="s">
        <v>945</v>
      </c>
      <c r="J351" s="84"/>
      <c r="K351" s="94">
        <v>5.070000000004879</v>
      </c>
      <c r="L351" s="97" t="s">
        <v>172</v>
      </c>
      <c r="M351" s="98">
        <v>7.4999999999999997E-2</v>
      </c>
      <c r="N351" s="98">
        <v>6.4600000000052532E-2</v>
      </c>
      <c r="O351" s="94">
        <v>106679.73050000001</v>
      </c>
      <c r="P351" s="96">
        <v>105.0675</v>
      </c>
      <c r="Q351" s="84"/>
      <c r="R351" s="94">
        <v>399.69769851500001</v>
      </c>
      <c r="S351" s="95">
        <v>7.1119820333333334E-5</v>
      </c>
      <c r="T351" s="95">
        <v>2.4299201314854977E-3</v>
      </c>
      <c r="U351" s="95">
        <f>R351/'סכום נכסי הקרן'!$C$42</f>
        <v>5.8451254761633935E-4</v>
      </c>
    </row>
    <row r="352" spans="2:21" s="133" customFormat="1">
      <c r="B352" s="87" t="s">
        <v>1154</v>
      </c>
      <c r="C352" s="84" t="s">
        <v>1155</v>
      </c>
      <c r="D352" s="97" t="s">
        <v>30</v>
      </c>
      <c r="E352" s="97" t="s">
        <v>941</v>
      </c>
      <c r="F352" s="84"/>
      <c r="G352" s="97" t="s">
        <v>1029</v>
      </c>
      <c r="H352" s="84" t="s">
        <v>1140</v>
      </c>
      <c r="I352" s="84" t="s">
        <v>945</v>
      </c>
      <c r="J352" s="84"/>
      <c r="K352" s="94">
        <v>6.2299999999862958</v>
      </c>
      <c r="L352" s="97" t="s">
        <v>172</v>
      </c>
      <c r="M352" s="98">
        <v>5.5E-2</v>
      </c>
      <c r="N352" s="98">
        <v>4.6799999999906694E-2</v>
      </c>
      <c r="O352" s="94">
        <v>45395.63</v>
      </c>
      <c r="P352" s="96">
        <v>105.9212</v>
      </c>
      <c r="Q352" s="84"/>
      <c r="R352" s="94">
        <v>171.46613944499998</v>
      </c>
      <c r="S352" s="95">
        <v>4.5395629999999998E-5</v>
      </c>
      <c r="T352" s="95">
        <v>1.0424103657676398E-3</v>
      </c>
      <c r="U352" s="95">
        <f>R352/'סכום נכסי הקרן'!$C$42</f>
        <v>2.5074978006953466E-4</v>
      </c>
    </row>
    <row r="353" spans="2:21" s="133" customFormat="1">
      <c r="B353" s="87" t="s">
        <v>1156</v>
      </c>
      <c r="C353" s="84" t="s">
        <v>1157</v>
      </c>
      <c r="D353" s="97" t="s">
        <v>30</v>
      </c>
      <c r="E353" s="97" t="s">
        <v>941</v>
      </c>
      <c r="F353" s="84"/>
      <c r="G353" s="97" t="s">
        <v>999</v>
      </c>
      <c r="H353" s="84" t="s">
        <v>1140</v>
      </c>
      <c r="I353" s="84" t="s">
        <v>959</v>
      </c>
      <c r="J353" s="84"/>
      <c r="K353" s="94">
        <v>4.2900000000345218</v>
      </c>
      <c r="L353" s="97" t="s">
        <v>172</v>
      </c>
      <c r="M353" s="98">
        <v>6.5000000000000002E-2</v>
      </c>
      <c r="N353" s="98">
        <v>4.7700000000311819E-2</v>
      </c>
      <c r="O353" s="94">
        <v>9079.1260000000002</v>
      </c>
      <c r="P353" s="96">
        <v>110.9431</v>
      </c>
      <c r="Q353" s="84"/>
      <c r="R353" s="94">
        <v>35.919104844000003</v>
      </c>
      <c r="S353" s="95">
        <v>1.2105501333333334E-5</v>
      </c>
      <c r="T353" s="95">
        <v>2.1836642114690175E-4</v>
      </c>
      <c r="U353" s="95">
        <f>R353/'סכום נכסי הקרן'!$C$42</f>
        <v>5.2527616642448394E-5</v>
      </c>
    </row>
    <row r="354" spans="2:21" s="133" customFormat="1">
      <c r="B354" s="87" t="s">
        <v>1158</v>
      </c>
      <c r="C354" s="84" t="s">
        <v>1159</v>
      </c>
      <c r="D354" s="97" t="s">
        <v>30</v>
      </c>
      <c r="E354" s="97" t="s">
        <v>941</v>
      </c>
      <c r="F354" s="84"/>
      <c r="G354" s="97" t="s">
        <v>999</v>
      </c>
      <c r="H354" s="84" t="s">
        <v>1140</v>
      </c>
      <c r="I354" s="84" t="s">
        <v>959</v>
      </c>
      <c r="J354" s="84"/>
      <c r="K354" s="94">
        <v>3.9000000000002375</v>
      </c>
      <c r="L354" s="97" t="s">
        <v>172</v>
      </c>
      <c r="M354" s="98">
        <v>6.8750000000000006E-2</v>
      </c>
      <c r="N354" s="98">
        <v>4.81000000000045E-2</v>
      </c>
      <c r="O354" s="94">
        <v>104409.94899999998</v>
      </c>
      <c r="P354" s="96">
        <v>113.4738</v>
      </c>
      <c r="Q354" s="84"/>
      <c r="R354" s="94">
        <v>422.49249810099997</v>
      </c>
      <c r="S354" s="95">
        <v>1.392132653333333E-4</v>
      </c>
      <c r="T354" s="95">
        <v>2.5684987187853188E-3</v>
      </c>
      <c r="U354" s="95">
        <f>R354/'סכום נכסי הקרן'!$C$42</f>
        <v>6.1784735646792618E-4</v>
      </c>
    </row>
    <row r="355" spans="2:21" s="133" customFormat="1">
      <c r="B355" s="87" t="s">
        <v>1160</v>
      </c>
      <c r="C355" s="84" t="s">
        <v>1161</v>
      </c>
      <c r="D355" s="97" t="s">
        <v>30</v>
      </c>
      <c r="E355" s="97" t="s">
        <v>941</v>
      </c>
      <c r="F355" s="84"/>
      <c r="G355" s="97" t="s">
        <v>1019</v>
      </c>
      <c r="H355" s="84" t="s">
        <v>1140</v>
      </c>
      <c r="I355" s="84" t="s">
        <v>959</v>
      </c>
      <c r="J355" s="84"/>
      <c r="K355" s="94">
        <v>3.7300000000027338</v>
      </c>
      <c r="L355" s="97" t="s">
        <v>172</v>
      </c>
      <c r="M355" s="98">
        <v>4.6249999999999999E-2</v>
      </c>
      <c r="N355" s="98">
        <v>4.0000000000029082E-2</v>
      </c>
      <c r="O355" s="94">
        <v>94536.399474999998</v>
      </c>
      <c r="P355" s="96">
        <v>102.014</v>
      </c>
      <c r="Q355" s="84"/>
      <c r="R355" s="94">
        <v>343.90633292199999</v>
      </c>
      <c r="S355" s="95">
        <v>6.3024266316666662E-5</v>
      </c>
      <c r="T355" s="95">
        <v>2.0907423906048844E-3</v>
      </c>
      <c r="U355" s="95">
        <f>R355/'סכום נכסי הקרן'!$C$42</f>
        <v>5.0292400367696213E-4</v>
      </c>
    </row>
    <row r="356" spans="2:21" s="133" customFormat="1">
      <c r="B356" s="87" t="s">
        <v>1162</v>
      </c>
      <c r="C356" s="84" t="s">
        <v>1163</v>
      </c>
      <c r="D356" s="97" t="s">
        <v>30</v>
      </c>
      <c r="E356" s="97" t="s">
        <v>941</v>
      </c>
      <c r="F356" s="84"/>
      <c r="G356" s="97" t="s">
        <v>1019</v>
      </c>
      <c r="H356" s="84" t="s">
        <v>1140</v>
      </c>
      <c r="I356" s="84" t="s">
        <v>959</v>
      </c>
      <c r="J356" s="84"/>
      <c r="K356" s="94">
        <v>0.51999999999984259</v>
      </c>
      <c r="L356" s="97" t="s">
        <v>172</v>
      </c>
      <c r="M356" s="98">
        <v>0.06</v>
      </c>
      <c r="N356" s="98">
        <v>5.3999999999968518E-3</v>
      </c>
      <c r="O356" s="94">
        <v>67317.179726999995</v>
      </c>
      <c r="P356" s="96">
        <v>105.82470000000001</v>
      </c>
      <c r="Q356" s="84"/>
      <c r="R356" s="94">
        <v>254.035353652</v>
      </c>
      <c r="S356" s="95">
        <v>4.4878119817999997E-5</v>
      </c>
      <c r="T356" s="95">
        <v>1.5443812217119058E-3</v>
      </c>
      <c r="U356" s="95">
        <f>R356/'סכום נכסי הקרן'!$C$42</f>
        <v>3.7149789027913496E-4</v>
      </c>
    </row>
    <row r="357" spans="2:21" s="133" customFormat="1">
      <c r="B357" s="87" t="s">
        <v>1164</v>
      </c>
      <c r="C357" s="84" t="s">
        <v>1165</v>
      </c>
      <c r="D357" s="97" t="s">
        <v>30</v>
      </c>
      <c r="E357" s="97" t="s">
        <v>941</v>
      </c>
      <c r="F357" s="84"/>
      <c r="G357" s="97" t="s">
        <v>1019</v>
      </c>
      <c r="H357" s="84" t="s">
        <v>1140</v>
      </c>
      <c r="I357" s="84" t="s">
        <v>959</v>
      </c>
      <c r="J357" s="84"/>
      <c r="K357" s="94">
        <v>0.86000000000463483</v>
      </c>
      <c r="L357" s="97" t="s">
        <v>172</v>
      </c>
      <c r="M357" s="98">
        <v>4.6249999999999999E-2</v>
      </c>
      <c r="N357" s="98">
        <v>3.7400000000262633E-2</v>
      </c>
      <c r="O357" s="94">
        <v>17872.259531</v>
      </c>
      <c r="P357" s="96">
        <v>101.563</v>
      </c>
      <c r="Q357" s="84"/>
      <c r="R357" s="94">
        <v>64.728598245000001</v>
      </c>
      <c r="S357" s="95">
        <v>3.5744519062000001E-5</v>
      </c>
      <c r="T357" s="95">
        <v>3.9351070707368532E-4</v>
      </c>
      <c r="U357" s="95">
        <f>R357/'סכום נכסי הקרן'!$C$42</f>
        <v>9.4658232970534819E-5</v>
      </c>
    </row>
    <row r="358" spans="2:21" s="133" customFormat="1">
      <c r="B358" s="87" t="s">
        <v>1166</v>
      </c>
      <c r="C358" s="84" t="s">
        <v>1167</v>
      </c>
      <c r="D358" s="97" t="s">
        <v>30</v>
      </c>
      <c r="E358" s="97" t="s">
        <v>941</v>
      </c>
      <c r="F358" s="84"/>
      <c r="G358" s="97" t="s">
        <v>953</v>
      </c>
      <c r="H358" s="84" t="s">
        <v>1140</v>
      </c>
      <c r="I358" s="84" t="s">
        <v>959</v>
      </c>
      <c r="J358" s="84"/>
      <c r="K358" s="94">
        <v>4.8999999999971333</v>
      </c>
      <c r="L358" s="97" t="s">
        <v>172</v>
      </c>
      <c r="M358" s="98">
        <v>4.8750000000000002E-2</v>
      </c>
      <c r="N358" s="98">
        <v>4.2499999999980463E-2</v>
      </c>
      <c r="O358" s="94">
        <v>104151.19390899999</v>
      </c>
      <c r="P358" s="96">
        <v>103.3336</v>
      </c>
      <c r="Q358" s="84"/>
      <c r="R358" s="94">
        <v>383.78434589900002</v>
      </c>
      <c r="S358" s="95">
        <v>2.9757483973999997E-4</v>
      </c>
      <c r="T358" s="95">
        <v>2.3331765774827853E-3</v>
      </c>
      <c r="U358" s="95">
        <f>R358/'סכום נכסי הקרן'!$C$42</f>
        <v>5.6124107441733555E-4</v>
      </c>
    </row>
    <row r="359" spans="2:21" s="133" customFormat="1">
      <c r="B359" s="87" t="s">
        <v>1168</v>
      </c>
      <c r="C359" s="84" t="s">
        <v>1169</v>
      </c>
      <c r="D359" s="97" t="s">
        <v>30</v>
      </c>
      <c r="E359" s="97" t="s">
        <v>941</v>
      </c>
      <c r="F359" s="84"/>
      <c r="G359" s="97" t="s">
        <v>953</v>
      </c>
      <c r="H359" s="84" t="s">
        <v>1170</v>
      </c>
      <c r="I359" s="84" t="s">
        <v>959</v>
      </c>
      <c r="J359" s="84"/>
      <c r="K359" s="94">
        <v>2.7400000000014386</v>
      </c>
      <c r="L359" s="97" t="s">
        <v>172</v>
      </c>
      <c r="M359" s="98">
        <v>0.05</v>
      </c>
      <c r="N359" s="98">
        <v>3.9500000000026972E-2</v>
      </c>
      <c r="O359" s="94">
        <v>90791.26</v>
      </c>
      <c r="P359" s="96">
        <v>103.06659999999999</v>
      </c>
      <c r="Q359" s="84"/>
      <c r="R359" s="94">
        <v>333.689963498</v>
      </c>
      <c r="S359" s="95">
        <v>1.2105501333333332E-4</v>
      </c>
      <c r="T359" s="95">
        <v>2.0286330469026243E-3</v>
      </c>
      <c r="U359" s="95">
        <f>R359/'סכום נכסי הקרן'!$C$42</f>
        <v>4.8798372220524428E-4</v>
      </c>
    </row>
    <row r="360" spans="2:21" s="133" customFormat="1">
      <c r="B360" s="87" t="s">
        <v>1171</v>
      </c>
      <c r="C360" s="84" t="s">
        <v>1172</v>
      </c>
      <c r="D360" s="97" t="s">
        <v>30</v>
      </c>
      <c r="E360" s="97" t="s">
        <v>941</v>
      </c>
      <c r="F360" s="84"/>
      <c r="G360" s="97" t="s">
        <v>982</v>
      </c>
      <c r="H360" s="84" t="s">
        <v>1170</v>
      </c>
      <c r="I360" s="84" t="s">
        <v>945</v>
      </c>
      <c r="J360" s="84"/>
      <c r="K360" s="94">
        <v>4.079999999988579</v>
      </c>
      <c r="L360" s="97" t="s">
        <v>172</v>
      </c>
      <c r="M360" s="98">
        <v>0.08</v>
      </c>
      <c r="N360" s="98">
        <v>6.7799999999885785E-2</v>
      </c>
      <c r="O360" s="94">
        <v>36770.460299999999</v>
      </c>
      <c r="P360" s="96">
        <v>106.8387</v>
      </c>
      <c r="Q360" s="84"/>
      <c r="R360" s="94">
        <v>140.09055787</v>
      </c>
      <c r="S360" s="95">
        <v>1.8385230150000001E-5</v>
      </c>
      <c r="T360" s="95">
        <v>8.5166581660107337E-4</v>
      </c>
      <c r="U360" s="95">
        <f>R360/'סכום נכסי הקרן'!$C$42</f>
        <v>2.0486655085034198E-4</v>
      </c>
    </row>
    <row r="361" spans="2:21" s="133" customFormat="1">
      <c r="B361" s="87" t="s">
        <v>1173</v>
      </c>
      <c r="C361" s="84" t="s">
        <v>1174</v>
      </c>
      <c r="D361" s="97" t="s">
        <v>30</v>
      </c>
      <c r="E361" s="97" t="s">
        <v>941</v>
      </c>
      <c r="F361" s="84"/>
      <c r="G361" s="97" t="s">
        <v>982</v>
      </c>
      <c r="H361" s="84" t="s">
        <v>1170</v>
      </c>
      <c r="I361" s="84" t="s">
        <v>945</v>
      </c>
      <c r="J361" s="84"/>
      <c r="K361" s="94">
        <v>3.6200000000057253</v>
      </c>
      <c r="L361" s="97" t="s">
        <v>172</v>
      </c>
      <c r="M361" s="98">
        <v>7.7499999999999999E-2</v>
      </c>
      <c r="N361" s="98">
        <v>7.0400000000108542E-2</v>
      </c>
      <c r="O361" s="94">
        <v>91699.172599999991</v>
      </c>
      <c r="P361" s="96">
        <v>102.54989999999999</v>
      </c>
      <c r="Q361" s="84"/>
      <c r="R361" s="94">
        <v>335.33745793399999</v>
      </c>
      <c r="S361" s="95">
        <v>3.6679669039999995E-5</v>
      </c>
      <c r="T361" s="95">
        <v>2.0386488160987447E-3</v>
      </c>
      <c r="U361" s="95">
        <f>R361/'סכום נכסי הקרן'!$C$42</f>
        <v>4.9039299594774482E-4</v>
      </c>
    </row>
    <row r="362" spans="2:21" s="133" customFormat="1">
      <c r="B362" s="87" t="s">
        <v>1175</v>
      </c>
      <c r="C362" s="84" t="s">
        <v>1176</v>
      </c>
      <c r="D362" s="97" t="s">
        <v>30</v>
      </c>
      <c r="E362" s="97" t="s">
        <v>941</v>
      </c>
      <c r="F362" s="84"/>
      <c r="G362" s="97" t="s">
        <v>982</v>
      </c>
      <c r="H362" s="84" t="s">
        <v>1170</v>
      </c>
      <c r="I362" s="84" t="s">
        <v>945</v>
      </c>
      <c r="J362" s="84"/>
      <c r="K362" s="94">
        <v>4.8700000000016255</v>
      </c>
      <c r="L362" s="97" t="s">
        <v>172</v>
      </c>
      <c r="M362" s="98">
        <v>0.08</v>
      </c>
      <c r="N362" s="98">
        <v>6.3600000000020154E-2</v>
      </c>
      <c r="O362" s="94">
        <v>113489.075</v>
      </c>
      <c r="P362" s="96">
        <v>107.858</v>
      </c>
      <c r="Q362" s="84"/>
      <c r="R362" s="94">
        <v>436.503527867</v>
      </c>
      <c r="S362" s="95">
        <v>9.8686152173913034E-5</v>
      </c>
      <c r="T362" s="95">
        <v>2.6536773010432009E-3</v>
      </c>
      <c r="U362" s="95">
        <f>R362/'סכום נכסי הקרן'!$C$42</f>
        <v>6.3833689827334566E-4</v>
      </c>
    </row>
    <row r="363" spans="2:21" s="133" customFormat="1">
      <c r="B363" s="87" t="s">
        <v>1177</v>
      </c>
      <c r="C363" s="84" t="s">
        <v>1178</v>
      </c>
      <c r="D363" s="97" t="s">
        <v>30</v>
      </c>
      <c r="E363" s="97" t="s">
        <v>941</v>
      </c>
      <c r="F363" s="84"/>
      <c r="G363" s="97" t="s">
        <v>943</v>
      </c>
      <c r="H363" s="84" t="s">
        <v>1170</v>
      </c>
      <c r="I363" s="84" t="s">
        <v>945</v>
      </c>
      <c r="J363" s="84"/>
      <c r="K363" s="94">
        <v>3.0299999999978549</v>
      </c>
      <c r="L363" s="97" t="s">
        <v>172</v>
      </c>
      <c r="M363" s="98">
        <v>7.7499999999999999E-2</v>
      </c>
      <c r="N363" s="98">
        <v>5.45999999999571E-2</v>
      </c>
      <c r="O363" s="94">
        <v>78460.672000999999</v>
      </c>
      <c r="P363" s="96">
        <v>108.3061</v>
      </c>
      <c r="Q363" s="84"/>
      <c r="R363" s="94">
        <v>303.03048745500001</v>
      </c>
      <c r="S363" s="95">
        <v>1.6345973333541666E-4</v>
      </c>
      <c r="T363" s="95">
        <v>1.8422419860221798E-3</v>
      </c>
      <c r="U363" s="95">
        <f>R363/'סכום נכסי הקרן'!$C$42</f>
        <v>4.4314771610098723E-4</v>
      </c>
    </row>
    <row r="364" spans="2:21" s="133" customFormat="1">
      <c r="B364" s="87" t="s">
        <v>1179</v>
      </c>
      <c r="C364" s="84" t="s">
        <v>1180</v>
      </c>
      <c r="D364" s="97" t="s">
        <v>30</v>
      </c>
      <c r="E364" s="97" t="s">
        <v>941</v>
      </c>
      <c r="F364" s="84"/>
      <c r="G364" s="97" t="s">
        <v>1054</v>
      </c>
      <c r="H364" s="84" t="s">
        <v>1181</v>
      </c>
      <c r="I364" s="84"/>
      <c r="J364" s="84"/>
      <c r="K364" s="94">
        <v>8.8400000000060306</v>
      </c>
      <c r="L364" s="97" t="s">
        <v>174</v>
      </c>
      <c r="M364" s="98">
        <v>2.8750000000000001E-2</v>
      </c>
      <c r="N364" s="98">
        <v>2.4500000000018844E-2</v>
      </c>
      <c r="O364" s="94">
        <v>138910.62779999999</v>
      </c>
      <c r="P364" s="96">
        <v>103.4603</v>
      </c>
      <c r="Q364" s="84"/>
      <c r="R364" s="94">
        <v>583.72226222200004</v>
      </c>
      <c r="S364" s="95">
        <v>1.3891062779999998E-4</v>
      </c>
      <c r="T364" s="95">
        <v>3.5486781170851905E-3</v>
      </c>
      <c r="U364" s="95">
        <f>R364/'סכום נכסי הקרן'!$C$42</f>
        <v>8.5362759870619988E-4</v>
      </c>
    </row>
    <row r="365" spans="2:21" s="133" customFormat="1">
      <c r="B365" s="135"/>
    </row>
    <row r="366" spans="2:21" s="133" customFormat="1">
      <c r="B366" s="135"/>
    </row>
    <row r="367" spans="2:21" s="133" customFormat="1">
      <c r="B367" s="135"/>
    </row>
    <row r="368" spans="2:21" s="133" customFormat="1">
      <c r="B368" s="136" t="s">
        <v>264</v>
      </c>
      <c r="C368" s="134"/>
      <c r="D368" s="134"/>
      <c r="E368" s="134"/>
      <c r="F368" s="134"/>
      <c r="G368" s="134"/>
      <c r="H368" s="134"/>
      <c r="I368" s="134"/>
      <c r="J368" s="134"/>
      <c r="K368" s="134"/>
    </row>
    <row r="369" spans="2:11" s="133" customFormat="1">
      <c r="B369" s="136" t="s">
        <v>121</v>
      </c>
      <c r="C369" s="134"/>
      <c r="D369" s="134"/>
      <c r="E369" s="134"/>
      <c r="F369" s="134"/>
      <c r="G369" s="134"/>
      <c r="H369" s="134"/>
      <c r="I369" s="134"/>
      <c r="J369" s="134"/>
      <c r="K369" s="134"/>
    </row>
    <row r="370" spans="2:11" s="133" customFormat="1">
      <c r="B370" s="136" t="s">
        <v>246</v>
      </c>
      <c r="C370" s="134"/>
      <c r="D370" s="134"/>
      <c r="E370" s="134"/>
      <c r="F370" s="134"/>
      <c r="G370" s="134"/>
      <c r="H370" s="134"/>
      <c r="I370" s="134"/>
      <c r="J370" s="134"/>
      <c r="K370" s="134"/>
    </row>
    <row r="371" spans="2:11" s="133" customFormat="1">
      <c r="B371" s="136" t="s">
        <v>254</v>
      </c>
      <c r="C371" s="134"/>
      <c r="D371" s="134"/>
      <c r="E371" s="134"/>
      <c r="F371" s="134"/>
      <c r="G371" s="134"/>
      <c r="H371" s="134"/>
      <c r="I371" s="134"/>
      <c r="J371" s="134"/>
      <c r="K371" s="134"/>
    </row>
    <row r="372" spans="2:11">
      <c r="B372" s="154" t="s">
        <v>260</v>
      </c>
      <c r="C372" s="154"/>
      <c r="D372" s="154"/>
      <c r="E372" s="154"/>
      <c r="F372" s="154"/>
      <c r="G372" s="154"/>
      <c r="H372" s="154"/>
      <c r="I372" s="154"/>
      <c r="J372" s="154"/>
      <c r="K372" s="154"/>
    </row>
    <row r="373" spans="2:11">
      <c r="C373" s="1"/>
      <c r="D373" s="1"/>
      <c r="E373" s="1"/>
      <c r="F373" s="1"/>
    </row>
    <row r="374" spans="2:11">
      <c r="C374" s="1"/>
      <c r="D374" s="1"/>
      <c r="E374" s="1"/>
      <c r="F374" s="1"/>
    </row>
    <row r="375" spans="2:11">
      <c r="C375" s="1"/>
      <c r="D375" s="1"/>
      <c r="E375" s="1"/>
      <c r="F375" s="1"/>
    </row>
    <row r="376" spans="2:11">
      <c r="C376" s="1"/>
      <c r="D376" s="1"/>
      <c r="E376" s="1"/>
      <c r="F376" s="1"/>
    </row>
    <row r="377" spans="2:11">
      <c r="C377" s="1"/>
      <c r="D377" s="1"/>
      <c r="E377" s="1"/>
      <c r="F377" s="1"/>
    </row>
    <row r="378" spans="2:11">
      <c r="C378" s="1"/>
      <c r="D378" s="1"/>
      <c r="E378" s="1"/>
      <c r="F378" s="1"/>
    </row>
    <row r="379" spans="2:11">
      <c r="C379" s="1"/>
      <c r="D379" s="1"/>
      <c r="E379" s="1"/>
      <c r="F379" s="1"/>
    </row>
    <row r="380" spans="2:11">
      <c r="C380" s="1"/>
      <c r="D380" s="1"/>
      <c r="E380" s="1"/>
      <c r="F380" s="1"/>
    </row>
    <row r="381" spans="2:11">
      <c r="C381" s="1"/>
      <c r="D381" s="1"/>
      <c r="E381" s="1"/>
      <c r="F381" s="1"/>
    </row>
    <row r="382" spans="2:11">
      <c r="C382" s="1"/>
      <c r="D382" s="1"/>
      <c r="E382" s="1"/>
      <c r="F382" s="1"/>
    </row>
    <row r="383" spans="2:11">
      <c r="C383" s="1"/>
      <c r="D383" s="1"/>
      <c r="E383" s="1"/>
      <c r="F383" s="1"/>
    </row>
    <row r="384" spans="2:11">
      <c r="C384" s="1"/>
      <c r="D384" s="1"/>
      <c r="E384" s="1"/>
      <c r="F384" s="1"/>
    </row>
    <row r="385" spans="3:6">
      <c r="C385" s="1"/>
      <c r="D385" s="1"/>
      <c r="E385" s="1"/>
      <c r="F385" s="1"/>
    </row>
    <row r="386" spans="3:6">
      <c r="C386" s="1"/>
      <c r="D386" s="1"/>
      <c r="E386" s="1"/>
      <c r="F386" s="1"/>
    </row>
    <row r="387" spans="3:6">
      <c r="C387" s="1"/>
      <c r="D387" s="1"/>
      <c r="E387" s="1"/>
      <c r="F387" s="1"/>
    </row>
    <row r="388" spans="3:6">
      <c r="C388" s="1"/>
      <c r="D388" s="1"/>
      <c r="E388" s="1"/>
      <c r="F388" s="1"/>
    </row>
    <row r="389" spans="3:6">
      <c r="C389" s="1"/>
      <c r="D389" s="1"/>
      <c r="E389" s="1"/>
      <c r="F389" s="1"/>
    </row>
    <row r="390" spans="3:6">
      <c r="C390" s="1"/>
      <c r="D390" s="1"/>
      <c r="E390" s="1"/>
      <c r="F390" s="1"/>
    </row>
    <row r="391" spans="3:6">
      <c r="C391" s="1"/>
      <c r="D391" s="1"/>
      <c r="E391" s="1"/>
      <c r="F391" s="1"/>
    </row>
    <row r="392" spans="3:6">
      <c r="C392" s="1"/>
      <c r="D392" s="1"/>
      <c r="E392" s="1"/>
      <c r="F392" s="1"/>
    </row>
    <row r="393" spans="3:6">
      <c r="C393" s="1"/>
      <c r="D393" s="1"/>
      <c r="E393" s="1"/>
      <c r="F393" s="1"/>
    </row>
    <row r="394" spans="3:6">
      <c r="C394" s="1"/>
      <c r="D394" s="1"/>
      <c r="E394" s="1"/>
      <c r="F394" s="1"/>
    </row>
    <row r="395" spans="3:6">
      <c r="C395" s="1"/>
      <c r="D395" s="1"/>
      <c r="E395" s="1"/>
      <c r="F395" s="1"/>
    </row>
    <row r="396" spans="3:6">
      <c r="C396" s="1"/>
      <c r="D396" s="1"/>
      <c r="E396" s="1"/>
      <c r="F396" s="1"/>
    </row>
    <row r="397" spans="3:6">
      <c r="C397" s="1"/>
      <c r="D397" s="1"/>
      <c r="E397" s="1"/>
      <c r="F397" s="1"/>
    </row>
    <row r="398" spans="3:6">
      <c r="C398" s="1"/>
      <c r="D398" s="1"/>
      <c r="E398" s="1"/>
      <c r="F398" s="1"/>
    </row>
    <row r="399" spans="3:6">
      <c r="C399" s="1"/>
      <c r="D399" s="1"/>
      <c r="E399" s="1"/>
      <c r="F399" s="1"/>
    </row>
    <row r="400" spans="3:6">
      <c r="C400" s="1"/>
      <c r="D400" s="1"/>
      <c r="E400" s="1"/>
      <c r="F400" s="1"/>
    </row>
    <row r="401" spans="3:6">
      <c r="C401" s="1"/>
      <c r="D401" s="1"/>
      <c r="E401" s="1"/>
      <c r="F401" s="1"/>
    </row>
    <row r="402" spans="3:6">
      <c r="C402" s="1"/>
      <c r="D402" s="1"/>
      <c r="E402" s="1"/>
      <c r="F402" s="1"/>
    </row>
    <row r="403" spans="3:6">
      <c r="C403" s="1"/>
      <c r="D403" s="1"/>
      <c r="E403" s="1"/>
      <c r="F403" s="1"/>
    </row>
    <row r="404" spans="3:6">
      <c r="C404" s="1"/>
      <c r="D404" s="1"/>
      <c r="E404" s="1"/>
      <c r="F404" s="1"/>
    </row>
    <row r="405" spans="3:6">
      <c r="C405" s="1"/>
      <c r="D405" s="1"/>
      <c r="E405" s="1"/>
      <c r="F405" s="1"/>
    </row>
    <row r="406" spans="3:6">
      <c r="C406" s="1"/>
      <c r="D406" s="1"/>
      <c r="E406" s="1"/>
      <c r="F406" s="1"/>
    </row>
    <row r="407" spans="3:6">
      <c r="C407" s="1"/>
      <c r="D407" s="1"/>
      <c r="E407" s="1"/>
      <c r="F407" s="1"/>
    </row>
    <row r="408" spans="3:6">
      <c r="C408" s="1"/>
      <c r="D408" s="1"/>
      <c r="E408" s="1"/>
      <c r="F408" s="1"/>
    </row>
    <row r="409" spans="3:6">
      <c r="C409" s="1"/>
      <c r="D409" s="1"/>
      <c r="E409" s="1"/>
      <c r="F409" s="1"/>
    </row>
    <row r="410" spans="3:6">
      <c r="C410" s="1"/>
      <c r="D410" s="1"/>
      <c r="E410" s="1"/>
      <c r="F410" s="1"/>
    </row>
    <row r="411" spans="3:6">
      <c r="C411" s="1"/>
      <c r="D411" s="1"/>
      <c r="E411" s="1"/>
      <c r="F411" s="1"/>
    </row>
    <row r="412" spans="3:6">
      <c r="C412" s="1"/>
      <c r="D412" s="1"/>
      <c r="E412" s="1"/>
      <c r="F412" s="1"/>
    </row>
    <row r="413" spans="3:6">
      <c r="C413" s="1"/>
      <c r="D413" s="1"/>
      <c r="E413" s="1"/>
      <c r="F413" s="1"/>
    </row>
    <row r="414" spans="3:6">
      <c r="C414" s="1"/>
      <c r="D414" s="1"/>
      <c r="E414" s="1"/>
      <c r="F414" s="1"/>
    </row>
    <row r="415" spans="3:6">
      <c r="C415" s="1"/>
      <c r="D415" s="1"/>
      <c r="E415" s="1"/>
      <c r="F415" s="1"/>
    </row>
    <row r="416" spans="3:6">
      <c r="C416" s="1"/>
      <c r="D416" s="1"/>
      <c r="E416" s="1"/>
      <c r="F416" s="1"/>
    </row>
    <row r="417" spans="3:6">
      <c r="C417" s="1"/>
      <c r="D417" s="1"/>
      <c r="E417" s="1"/>
      <c r="F417" s="1"/>
    </row>
    <row r="418" spans="3:6">
      <c r="C418" s="1"/>
      <c r="D418" s="1"/>
      <c r="E418" s="1"/>
      <c r="F418" s="1"/>
    </row>
    <row r="419" spans="3:6">
      <c r="C419" s="1"/>
      <c r="D419" s="1"/>
      <c r="E419" s="1"/>
      <c r="F419" s="1"/>
    </row>
    <row r="420" spans="3:6">
      <c r="C420" s="1"/>
      <c r="D420" s="1"/>
      <c r="E420" s="1"/>
      <c r="F420" s="1"/>
    </row>
    <row r="421" spans="3:6">
      <c r="C421" s="1"/>
      <c r="D421" s="1"/>
      <c r="E421" s="1"/>
      <c r="F421" s="1"/>
    </row>
    <row r="422" spans="3:6">
      <c r="C422" s="1"/>
      <c r="D422" s="1"/>
      <c r="E422" s="1"/>
      <c r="F422" s="1"/>
    </row>
    <row r="423" spans="3:6">
      <c r="C423" s="1"/>
      <c r="D423" s="1"/>
      <c r="E423" s="1"/>
      <c r="F423" s="1"/>
    </row>
    <row r="424" spans="3:6">
      <c r="C424" s="1"/>
      <c r="D424" s="1"/>
      <c r="E424" s="1"/>
      <c r="F424" s="1"/>
    </row>
    <row r="425" spans="3:6">
      <c r="C425" s="1"/>
      <c r="D425" s="1"/>
      <c r="E425" s="1"/>
      <c r="F425" s="1"/>
    </row>
    <row r="426" spans="3:6">
      <c r="C426" s="1"/>
      <c r="D426" s="1"/>
      <c r="E426" s="1"/>
      <c r="F426" s="1"/>
    </row>
    <row r="427" spans="3:6">
      <c r="C427" s="1"/>
      <c r="D427" s="1"/>
      <c r="E427" s="1"/>
      <c r="F427" s="1"/>
    </row>
    <row r="428" spans="3:6">
      <c r="C428" s="1"/>
      <c r="D428" s="1"/>
      <c r="E428" s="1"/>
      <c r="F428" s="1"/>
    </row>
    <row r="429" spans="3:6">
      <c r="C429" s="1"/>
      <c r="D429" s="1"/>
      <c r="E429" s="1"/>
      <c r="F429" s="1"/>
    </row>
    <row r="430" spans="3:6">
      <c r="C430" s="1"/>
      <c r="D430" s="1"/>
      <c r="E430" s="1"/>
      <c r="F430" s="1"/>
    </row>
    <row r="431" spans="3:6">
      <c r="C431" s="1"/>
      <c r="D431" s="1"/>
      <c r="E431" s="1"/>
      <c r="F431" s="1"/>
    </row>
    <row r="432" spans="3:6">
      <c r="C432" s="1"/>
      <c r="D432" s="1"/>
      <c r="E432" s="1"/>
      <c r="F432" s="1"/>
    </row>
    <row r="433" spans="3:6">
      <c r="C433" s="1"/>
      <c r="D433" s="1"/>
      <c r="E433" s="1"/>
      <c r="F433" s="1"/>
    </row>
    <row r="434" spans="3:6">
      <c r="C434" s="1"/>
      <c r="D434" s="1"/>
      <c r="E434" s="1"/>
      <c r="F434" s="1"/>
    </row>
    <row r="435" spans="3:6">
      <c r="C435" s="1"/>
      <c r="D435" s="1"/>
      <c r="E435" s="1"/>
      <c r="F435" s="1"/>
    </row>
    <row r="436" spans="3:6">
      <c r="C436" s="1"/>
      <c r="D436" s="1"/>
      <c r="E436" s="1"/>
      <c r="F436" s="1"/>
    </row>
    <row r="437" spans="3:6">
      <c r="C437" s="1"/>
      <c r="D437" s="1"/>
      <c r="E437" s="1"/>
      <c r="F437" s="1"/>
    </row>
    <row r="438" spans="3:6">
      <c r="C438" s="1"/>
      <c r="D438" s="1"/>
      <c r="E438" s="1"/>
      <c r="F438" s="1"/>
    </row>
    <row r="439" spans="3:6">
      <c r="C439" s="1"/>
      <c r="D439" s="1"/>
      <c r="E439" s="1"/>
      <c r="F439" s="1"/>
    </row>
    <row r="440" spans="3:6">
      <c r="C440" s="1"/>
      <c r="D440" s="1"/>
      <c r="E440" s="1"/>
      <c r="F440" s="1"/>
    </row>
    <row r="441" spans="3:6">
      <c r="C441" s="1"/>
      <c r="D441" s="1"/>
      <c r="E441" s="1"/>
      <c r="F441" s="1"/>
    </row>
    <row r="442" spans="3:6">
      <c r="C442" s="1"/>
      <c r="D442" s="1"/>
      <c r="E442" s="1"/>
      <c r="F442" s="1"/>
    </row>
    <row r="443" spans="3:6">
      <c r="C443" s="1"/>
      <c r="D443" s="1"/>
      <c r="E443" s="1"/>
      <c r="F443" s="1"/>
    </row>
    <row r="444" spans="3:6">
      <c r="C444" s="1"/>
      <c r="D444" s="1"/>
      <c r="E444" s="1"/>
      <c r="F444" s="1"/>
    </row>
    <row r="445" spans="3:6">
      <c r="C445" s="1"/>
      <c r="D445" s="1"/>
      <c r="E445" s="1"/>
      <c r="F445" s="1"/>
    </row>
    <row r="446" spans="3:6">
      <c r="C446" s="1"/>
      <c r="D446" s="1"/>
      <c r="E446" s="1"/>
      <c r="F446" s="1"/>
    </row>
    <row r="447" spans="3:6">
      <c r="C447" s="1"/>
      <c r="D447" s="1"/>
      <c r="E447" s="1"/>
      <c r="F447" s="1"/>
    </row>
    <row r="448" spans="3:6">
      <c r="C448" s="1"/>
      <c r="D448" s="1"/>
      <c r="E448" s="1"/>
      <c r="F448" s="1"/>
    </row>
    <row r="449" spans="3:6">
      <c r="C449" s="1"/>
      <c r="D449" s="1"/>
      <c r="E449" s="1"/>
      <c r="F449" s="1"/>
    </row>
    <row r="450" spans="3:6">
      <c r="C450" s="1"/>
      <c r="D450" s="1"/>
      <c r="E450" s="1"/>
      <c r="F450" s="1"/>
    </row>
    <row r="451" spans="3:6">
      <c r="C451" s="1"/>
      <c r="D451" s="1"/>
      <c r="E451" s="1"/>
      <c r="F451" s="1"/>
    </row>
    <row r="452" spans="3:6">
      <c r="C452" s="1"/>
      <c r="D452" s="1"/>
      <c r="E452" s="1"/>
      <c r="F452" s="1"/>
    </row>
    <row r="453" spans="3:6">
      <c r="C453" s="1"/>
      <c r="D453" s="1"/>
      <c r="E453" s="1"/>
      <c r="F453" s="1"/>
    </row>
    <row r="454" spans="3:6">
      <c r="C454" s="1"/>
      <c r="D454" s="1"/>
      <c r="E454" s="1"/>
      <c r="F454" s="1"/>
    </row>
    <row r="455" spans="3:6">
      <c r="C455" s="1"/>
      <c r="D455" s="1"/>
      <c r="E455" s="1"/>
      <c r="F455" s="1"/>
    </row>
    <row r="456" spans="3:6">
      <c r="C456" s="1"/>
      <c r="D456" s="1"/>
      <c r="E456" s="1"/>
      <c r="F456" s="1"/>
    </row>
    <row r="457" spans="3:6">
      <c r="C457" s="1"/>
      <c r="D457" s="1"/>
      <c r="E457" s="1"/>
      <c r="F457" s="1"/>
    </row>
    <row r="458" spans="3:6">
      <c r="C458" s="1"/>
      <c r="D458" s="1"/>
      <c r="E458" s="1"/>
      <c r="F458" s="1"/>
    </row>
    <row r="459" spans="3:6">
      <c r="C459" s="1"/>
      <c r="D459" s="1"/>
      <c r="E459" s="1"/>
      <c r="F459" s="1"/>
    </row>
    <row r="460" spans="3:6">
      <c r="C460" s="1"/>
      <c r="D460" s="1"/>
      <c r="E460" s="1"/>
      <c r="F460" s="1"/>
    </row>
    <row r="461" spans="3:6">
      <c r="C461" s="1"/>
      <c r="D461" s="1"/>
      <c r="E461" s="1"/>
      <c r="F461" s="1"/>
    </row>
    <row r="462" spans="3:6">
      <c r="C462" s="1"/>
      <c r="D462" s="1"/>
      <c r="E462" s="1"/>
      <c r="F462" s="1"/>
    </row>
    <row r="463" spans="3:6">
      <c r="C463" s="1"/>
      <c r="D463" s="1"/>
      <c r="E463" s="1"/>
      <c r="F463" s="1"/>
    </row>
    <row r="464" spans="3:6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4"/>
      <c r="C796" s="1"/>
      <c r="D796" s="1"/>
      <c r="E796" s="1"/>
      <c r="F796" s="1"/>
    </row>
    <row r="797" spans="2:6">
      <c r="B797" s="44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sheetProtection sheet="1" objects="1" scenarios="1"/>
  <mergeCells count="3">
    <mergeCell ref="B6:U6"/>
    <mergeCell ref="B7:U7"/>
    <mergeCell ref="B372:K372"/>
  </mergeCells>
  <phoneticPr fontId="3" type="noConversion"/>
  <conditionalFormatting sqref="B12:B364">
    <cfRule type="cellIs" dxfId="13" priority="2" operator="equal">
      <formula>"NR3"</formula>
    </cfRule>
  </conditionalFormatting>
  <conditionalFormatting sqref="B12:B364">
    <cfRule type="containsText" dxfId="12" priority="1" operator="containsText" text="הפרשה ">
      <formula>NOT(ISERROR(SEARCH("הפרשה ",B12)))</formula>
    </cfRule>
  </conditionalFormatting>
  <dataValidations count="6">
    <dataValidation type="list" allowBlank="1" showInputMessage="1" showErrorMessage="1" sqref="G556:G828">
      <formula1>$BK$7:$BK$24</formula1>
    </dataValidation>
    <dataValidation allowBlank="1" showInputMessage="1" showErrorMessage="1" sqref="H2 B34 Q9 B36 B370 B372"/>
    <dataValidation type="list" allowBlank="1" showInputMessage="1" showErrorMessage="1" sqref="I12:I35 I37:I371 I373:I828">
      <formula1>$BM$7:$BM$10</formula1>
    </dataValidation>
    <dataValidation type="list" allowBlank="1" showInputMessage="1" showErrorMessage="1" sqref="E12:E35 E37:E371 E373:E822">
      <formula1>$BI$7:$BI$24</formula1>
    </dataValidation>
    <dataValidation type="list" allowBlank="1" showInputMessage="1" showErrorMessage="1" sqref="L12:L828">
      <formula1>$BN$7:$BN$20</formula1>
    </dataValidation>
    <dataValidation type="list" allowBlank="1" showInputMessage="1" showErrorMessage="1" sqref="G12:G35 G37:G371 G373:G555">
      <formula1>$BK$7:$BK$29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63"/>
  <sheetViews>
    <sheetView rightToLeft="1" zoomScale="90" zoomScaleNormal="90" workbookViewId="0">
      <selection activeCell="O12" sqref="O12"/>
    </sheetView>
  </sheetViews>
  <sheetFormatPr defaultColWidth="9.140625" defaultRowHeight="18"/>
  <cols>
    <col min="1" max="1" width="6.28515625" style="1" customWidth="1"/>
    <col min="2" max="2" width="44.28515625" style="2" bestFit="1" customWidth="1"/>
    <col min="3" max="3" width="41.7109375" style="2" bestFit="1" customWidth="1"/>
    <col min="4" max="4" width="9.7109375" style="2" bestFit="1" customWidth="1"/>
    <col min="5" max="5" width="8" style="2" bestFit="1" customWidth="1"/>
    <col min="6" max="6" width="11.28515625" style="2" bestFit="1" customWidth="1"/>
    <col min="7" max="7" width="35.7109375" style="2" bestFit="1" customWidth="1"/>
    <col min="8" max="8" width="12.28515625" style="1" bestFit="1" customWidth="1"/>
    <col min="9" max="9" width="13.140625" style="1" bestFit="1" customWidth="1"/>
    <col min="10" max="10" width="10.7109375" style="1" bestFit="1" customWidth="1"/>
    <col min="11" max="11" width="8.28515625" style="1" bestFit="1" customWidth="1"/>
    <col min="12" max="12" width="10.140625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" width="7.7109375" style="1" customWidth="1"/>
    <col min="17" max="17" width="7.140625" style="1" customWidth="1"/>
    <col min="18" max="18" width="6" style="1" customWidth="1"/>
    <col min="19" max="19" width="7.85546875" style="1" customWidth="1"/>
    <col min="20" max="20" width="8.140625" style="1" customWidth="1"/>
    <col min="21" max="21" width="6.28515625" style="1" customWidth="1"/>
    <col min="22" max="22" width="8" style="1" customWidth="1"/>
    <col min="23" max="23" width="8.7109375" style="1" customWidth="1"/>
    <col min="24" max="24" width="10" style="1" customWidth="1"/>
    <col min="25" max="25" width="9.5703125" style="1" customWidth="1"/>
    <col min="26" max="26" width="6.140625" style="1" customWidth="1"/>
    <col min="27" max="28" width="5.7109375" style="1" customWidth="1"/>
    <col min="29" max="29" width="6.85546875" style="1" customWidth="1"/>
    <col min="30" max="30" width="6.42578125" style="1" customWidth="1"/>
    <col min="31" max="31" width="6.7109375" style="1" customWidth="1"/>
    <col min="32" max="32" width="7.28515625" style="1" customWidth="1"/>
    <col min="33" max="44" width="5.7109375" style="1" customWidth="1"/>
    <col min="45" max="16384" width="9.140625" style="1"/>
  </cols>
  <sheetData>
    <row r="1" spans="2:62">
      <c r="B1" s="57" t="s">
        <v>188</v>
      </c>
      <c r="C1" s="78" t="s" vm="1">
        <v>265</v>
      </c>
    </row>
    <row r="2" spans="2:62">
      <c r="B2" s="57" t="s">
        <v>187</v>
      </c>
      <c r="C2" s="78" t="s">
        <v>266</v>
      </c>
    </row>
    <row r="3" spans="2:62">
      <c r="B3" s="57" t="s">
        <v>189</v>
      </c>
      <c r="C3" s="78" t="s">
        <v>267</v>
      </c>
    </row>
    <row r="4" spans="2:62">
      <c r="B4" s="57" t="s">
        <v>190</v>
      </c>
      <c r="C4" s="78">
        <v>2145</v>
      </c>
    </row>
    <row r="6" spans="2:62" ht="26.25" customHeight="1">
      <c r="B6" s="157" t="s">
        <v>218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9"/>
      <c r="BJ6" s="3"/>
    </row>
    <row r="7" spans="2:62" ht="26.25" customHeight="1">
      <c r="B7" s="157" t="s">
        <v>98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9"/>
      <c r="BF7" s="3"/>
      <c r="BJ7" s="3"/>
    </row>
    <row r="8" spans="2:62" s="3" customFormat="1" ht="78.75">
      <c r="B8" s="23" t="s">
        <v>124</v>
      </c>
      <c r="C8" s="31" t="s">
        <v>48</v>
      </c>
      <c r="D8" s="31" t="s">
        <v>128</v>
      </c>
      <c r="E8" s="31" t="s">
        <v>234</v>
      </c>
      <c r="F8" s="31" t="s">
        <v>126</v>
      </c>
      <c r="G8" s="31" t="s">
        <v>69</v>
      </c>
      <c r="H8" s="31" t="s">
        <v>110</v>
      </c>
      <c r="I8" s="14" t="s">
        <v>248</v>
      </c>
      <c r="J8" s="14" t="s">
        <v>247</v>
      </c>
      <c r="K8" s="31" t="s">
        <v>263</v>
      </c>
      <c r="L8" s="14" t="s">
        <v>66</v>
      </c>
      <c r="M8" s="14" t="s">
        <v>63</v>
      </c>
      <c r="N8" s="14" t="s">
        <v>191</v>
      </c>
      <c r="O8" s="15" t="s">
        <v>193</v>
      </c>
      <c r="BF8" s="1"/>
      <c r="BG8" s="1"/>
      <c r="BH8" s="1"/>
      <c r="BJ8" s="4"/>
    </row>
    <row r="9" spans="2:62" s="3" customFormat="1" ht="24" customHeight="1">
      <c r="B9" s="16"/>
      <c r="C9" s="17"/>
      <c r="D9" s="17"/>
      <c r="E9" s="17"/>
      <c r="F9" s="17"/>
      <c r="G9" s="17"/>
      <c r="H9" s="17"/>
      <c r="I9" s="17" t="s">
        <v>255</v>
      </c>
      <c r="J9" s="17"/>
      <c r="K9" s="17" t="s">
        <v>251</v>
      </c>
      <c r="L9" s="17" t="s">
        <v>251</v>
      </c>
      <c r="M9" s="17" t="s">
        <v>20</v>
      </c>
      <c r="N9" s="17" t="s">
        <v>20</v>
      </c>
      <c r="O9" s="18" t="s">
        <v>20</v>
      </c>
      <c r="BF9" s="1"/>
      <c r="BH9" s="1"/>
      <c r="BJ9" s="4"/>
    </row>
    <row r="10" spans="2:62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1" t="s">
        <v>10</v>
      </c>
      <c r="M10" s="21" t="s">
        <v>11</v>
      </c>
      <c r="N10" s="21" t="s">
        <v>12</v>
      </c>
      <c r="O10" s="21" t="s">
        <v>13</v>
      </c>
      <c r="BF10" s="1"/>
      <c r="BG10" s="3"/>
      <c r="BH10" s="1"/>
      <c r="BJ10" s="1"/>
    </row>
    <row r="11" spans="2:62" s="132" customFormat="1" ht="18" customHeight="1">
      <c r="B11" s="79" t="s">
        <v>32</v>
      </c>
      <c r="C11" s="80"/>
      <c r="D11" s="80"/>
      <c r="E11" s="80"/>
      <c r="F11" s="80"/>
      <c r="G11" s="80"/>
      <c r="H11" s="80"/>
      <c r="I11" s="88"/>
      <c r="J11" s="90"/>
      <c r="K11" s="88">
        <v>16.193705622000003</v>
      </c>
      <c r="L11" s="88">
        <v>87418.19994719002</v>
      </c>
      <c r="M11" s="80"/>
      <c r="N11" s="89">
        <f>L11/$L$11</f>
        <v>1</v>
      </c>
      <c r="O11" s="89">
        <f>L11/'סכום נכסי הקרן'!$C$42</f>
        <v>0.1278392018493171</v>
      </c>
      <c r="BF11" s="133"/>
      <c r="BG11" s="139"/>
      <c r="BH11" s="133"/>
      <c r="BJ11" s="133"/>
    </row>
    <row r="12" spans="2:62" s="133" customFormat="1" ht="20.25">
      <c r="B12" s="81" t="s">
        <v>243</v>
      </c>
      <c r="C12" s="82"/>
      <c r="D12" s="82"/>
      <c r="E12" s="82"/>
      <c r="F12" s="82"/>
      <c r="G12" s="82"/>
      <c r="H12" s="82"/>
      <c r="I12" s="91"/>
      <c r="J12" s="93"/>
      <c r="K12" s="91">
        <v>4.4028491510000007</v>
      </c>
      <c r="L12" s="91">
        <v>62337.601396482991</v>
      </c>
      <c r="M12" s="82"/>
      <c r="N12" s="92">
        <f t="shared" ref="N12:N41" si="0">L12/$L$11</f>
        <v>0.71309637391460357</v>
      </c>
      <c r="O12" s="92">
        <f>L12/'סכום נכסי הקרן'!$C$42</f>
        <v>9.1161671282885104E-2</v>
      </c>
      <c r="BG12" s="132"/>
    </row>
    <row r="13" spans="2:62" s="133" customFormat="1">
      <c r="B13" s="102" t="s">
        <v>1182</v>
      </c>
      <c r="C13" s="82"/>
      <c r="D13" s="82"/>
      <c r="E13" s="82"/>
      <c r="F13" s="82"/>
      <c r="G13" s="82"/>
      <c r="H13" s="82"/>
      <c r="I13" s="91"/>
      <c r="J13" s="93"/>
      <c r="K13" s="91">
        <v>4.4028491510000007</v>
      </c>
      <c r="L13" s="91">
        <v>45126.658775039003</v>
      </c>
      <c r="M13" s="82"/>
      <c r="N13" s="92">
        <f t="shared" si="0"/>
        <v>0.51621583151220629</v>
      </c>
      <c r="O13" s="92">
        <f>L13/'סכום נכסי הקרן'!$C$42</f>
        <v>6.5992619882502004E-2</v>
      </c>
    </row>
    <row r="14" spans="2:62" s="133" customFormat="1">
      <c r="B14" s="87" t="s">
        <v>1183</v>
      </c>
      <c r="C14" s="84" t="s">
        <v>1184</v>
      </c>
      <c r="D14" s="97" t="s">
        <v>129</v>
      </c>
      <c r="E14" s="97" t="s">
        <v>355</v>
      </c>
      <c r="F14" s="84" t="s">
        <v>1185</v>
      </c>
      <c r="G14" s="97" t="s">
        <v>199</v>
      </c>
      <c r="H14" s="97" t="s">
        <v>173</v>
      </c>
      <c r="I14" s="94">
        <v>6511.4320729999999</v>
      </c>
      <c r="J14" s="96">
        <v>22840</v>
      </c>
      <c r="K14" s="84"/>
      <c r="L14" s="94">
        <v>1487.2110873499998</v>
      </c>
      <c r="M14" s="95">
        <v>1.2829876881353147E-4</v>
      </c>
      <c r="N14" s="95">
        <f t="shared" si="0"/>
        <v>1.7012602504380494E-2</v>
      </c>
      <c r="O14" s="95">
        <f>L14/'סכום נכסי הקרן'!$C$42</f>
        <v>2.1748775255396959E-3</v>
      </c>
    </row>
    <row r="15" spans="2:62" s="133" customFormat="1">
      <c r="B15" s="87" t="s">
        <v>1186</v>
      </c>
      <c r="C15" s="84" t="s">
        <v>1187</v>
      </c>
      <c r="D15" s="97" t="s">
        <v>129</v>
      </c>
      <c r="E15" s="97" t="s">
        <v>355</v>
      </c>
      <c r="F15" s="84">
        <v>29389</v>
      </c>
      <c r="G15" s="97" t="s">
        <v>1043</v>
      </c>
      <c r="H15" s="97" t="s">
        <v>173</v>
      </c>
      <c r="I15" s="94">
        <v>479.02970299999998</v>
      </c>
      <c r="J15" s="96">
        <v>52150</v>
      </c>
      <c r="K15" s="94">
        <v>4.4028491510000007</v>
      </c>
      <c r="L15" s="94">
        <v>254.21683914799999</v>
      </c>
      <c r="M15" s="95">
        <v>4.4928660197034374E-6</v>
      </c>
      <c r="N15" s="95">
        <f t="shared" si="0"/>
        <v>2.9080539212838316E-3</v>
      </c>
      <c r="O15" s="95">
        <f>L15/'סכום נכסי הקרן'!$C$42</f>
        <v>3.7176329223170189E-4</v>
      </c>
    </row>
    <row r="16" spans="2:62" s="133" customFormat="1" ht="20.25">
      <c r="B16" s="87" t="s">
        <v>1188</v>
      </c>
      <c r="C16" s="84" t="s">
        <v>1189</v>
      </c>
      <c r="D16" s="97" t="s">
        <v>129</v>
      </c>
      <c r="E16" s="97" t="s">
        <v>355</v>
      </c>
      <c r="F16" s="84" t="s">
        <v>438</v>
      </c>
      <c r="G16" s="97" t="s">
        <v>405</v>
      </c>
      <c r="H16" s="97" t="s">
        <v>173</v>
      </c>
      <c r="I16" s="94">
        <v>11100.513948</v>
      </c>
      <c r="J16" s="96">
        <v>6550</v>
      </c>
      <c r="K16" s="84"/>
      <c r="L16" s="94">
        <v>727.08366358199999</v>
      </c>
      <c r="M16" s="95">
        <v>8.4421366225822478E-5</v>
      </c>
      <c r="N16" s="95">
        <f t="shared" si="0"/>
        <v>8.3173030790068495E-3</v>
      </c>
      <c r="O16" s="95">
        <f>L16/'סכום נכסי הקרן'!$C$42</f>
        <v>1.0632773871591032E-3</v>
      </c>
      <c r="BF16" s="132"/>
    </row>
    <row r="17" spans="2:15" s="133" customFormat="1">
      <c r="B17" s="87" t="s">
        <v>1190</v>
      </c>
      <c r="C17" s="84" t="s">
        <v>1191</v>
      </c>
      <c r="D17" s="97" t="s">
        <v>129</v>
      </c>
      <c r="E17" s="97" t="s">
        <v>355</v>
      </c>
      <c r="F17" s="84" t="s">
        <v>739</v>
      </c>
      <c r="G17" s="97" t="s">
        <v>740</v>
      </c>
      <c r="H17" s="97" t="s">
        <v>173</v>
      </c>
      <c r="I17" s="94">
        <v>3726.3015140000002</v>
      </c>
      <c r="J17" s="96">
        <v>53780</v>
      </c>
      <c r="K17" s="84"/>
      <c r="L17" s="94">
        <v>2004.0049544139997</v>
      </c>
      <c r="M17" s="95">
        <v>8.4377809498791304E-5</v>
      </c>
      <c r="N17" s="95">
        <f t="shared" si="0"/>
        <v>2.2924344766017075E-2</v>
      </c>
      <c r="O17" s="95">
        <f>L17/'סכום נכסי הקרן'!$C$42</f>
        <v>2.9306299378061931E-3</v>
      </c>
    </row>
    <row r="18" spans="2:15" s="133" customFormat="1">
      <c r="B18" s="87" t="s">
        <v>1192</v>
      </c>
      <c r="C18" s="84" t="s">
        <v>1193</v>
      </c>
      <c r="D18" s="97" t="s">
        <v>129</v>
      </c>
      <c r="E18" s="97" t="s">
        <v>355</v>
      </c>
      <c r="F18" s="84" t="s">
        <v>444</v>
      </c>
      <c r="G18" s="97" t="s">
        <v>405</v>
      </c>
      <c r="H18" s="97" t="s">
        <v>173</v>
      </c>
      <c r="I18" s="94">
        <v>27551.934450000004</v>
      </c>
      <c r="J18" s="96">
        <v>2387</v>
      </c>
      <c r="K18" s="84"/>
      <c r="L18" s="94">
        <v>657.66467531700005</v>
      </c>
      <c r="M18" s="95">
        <v>7.6502339720171218E-5</v>
      </c>
      <c r="N18" s="95">
        <f t="shared" si="0"/>
        <v>7.5232008404920274E-3</v>
      </c>
      <c r="O18" s="95">
        <f>L18/'סכום נכסי הקרן'!$C$42</f>
        <v>9.6175999080061231E-4</v>
      </c>
    </row>
    <row r="19" spans="2:15" s="133" customFormat="1">
      <c r="B19" s="87" t="s">
        <v>1194</v>
      </c>
      <c r="C19" s="84" t="s">
        <v>1195</v>
      </c>
      <c r="D19" s="97" t="s">
        <v>129</v>
      </c>
      <c r="E19" s="97" t="s">
        <v>355</v>
      </c>
      <c r="F19" s="84" t="s">
        <v>1196</v>
      </c>
      <c r="G19" s="97" t="s">
        <v>931</v>
      </c>
      <c r="H19" s="97" t="s">
        <v>173</v>
      </c>
      <c r="I19" s="94">
        <v>1674.6783339999999</v>
      </c>
      <c r="J19" s="96">
        <v>3841</v>
      </c>
      <c r="K19" s="84"/>
      <c r="L19" s="94">
        <v>64.324394816999998</v>
      </c>
      <c r="M19" s="95">
        <v>1.0922273411108727E-5</v>
      </c>
      <c r="N19" s="95">
        <f t="shared" si="0"/>
        <v>7.3582383137446019E-4</v>
      </c>
      <c r="O19" s="95">
        <f>L19/'סכום נכסי הקרן'!$C$42</f>
        <v>9.4067131304617494E-5</v>
      </c>
    </row>
    <row r="20" spans="2:15" s="133" customFormat="1">
      <c r="B20" s="87" t="s">
        <v>1197</v>
      </c>
      <c r="C20" s="84" t="s">
        <v>1198</v>
      </c>
      <c r="D20" s="97" t="s">
        <v>129</v>
      </c>
      <c r="E20" s="97" t="s">
        <v>355</v>
      </c>
      <c r="F20" s="84" t="s">
        <v>453</v>
      </c>
      <c r="G20" s="97" t="s">
        <v>454</v>
      </c>
      <c r="H20" s="97" t="s">
        <v>173</v>
      </c>
      <c r="I20" s="94">
        <v>434333.92730099999</v>
      </c>
      <c r="J20" s="96">
        <v>270.89999999999998</v>
      </c>
      <c r="K20" s="84"/>
      <c r="L20" s="94">
        <v>1176.6106090599999</v>
      </c>
      <c r="M20" s="95">
        <v>1.5705520335074384E-4</v>
      </c>
      <c r="N20" s="95">
        <f t="shared" si="0"/>
        <v>1.3459561164274705E-2</v>
      </c>
      <c r="O20" s="95">
        <f>L20/'סכום נכסי הקרן'!$C$42</f>
        <v>1.7206595564829435E-3</v>
      </c>
    </row>
    <row r="21" spans="2:15" s="133" customFormat="1">
      <c r="B21" s="87" t="s">
        <v>1199</v>
      </c>
      <c r="C21" s="84" t="s">
        <v>1200</v>
      </c>
      <c r="D21" s="97" t="s">
        <v>129</v>
      </c>
      <c r="E21" s="97" t="s">
        <v>355</v>
      </c>
      <c r="F21" s="84" t="s">
        <v>400</v>
      </c>
      <c r="G21" s="97" t="s">
        <v>363</v>
      </c>
      <c r="H21" s="97" t="s">
        <v>173</v>
      </c>
      <c r="I21" s="94">
        <v>10980.481605999998</v>
      </c>
      <c r="J21" s="96">
        <v>8960</v>
      </c>
      <c r="K21" s="84"/>
      <c r="L21" s="94">
        <v>983.85115189400005</v>
      </c>
      <c r="M21" s="95">
        <v>1.0944360837491939E-4</v>
      </c>
      <c r="N21" s="95">
        <f t="shared" si="0"/>
        <v>1.1254534553312146E-2</v>
      </c>
      <c r="O21" s="95">
        <f>L21/'סכום נכסי הקרן'!$C$42</f>
        <v>1.4387707144809852E-3</v>
      </c>
    </row>
    <row r="22" spans="2:15" s="133" customFormat="1">
      <c r="B22" s="87" t="s">
        <v>1201</v>
      </c>
      <c r="C22" s="84" t="s">
        <v>1202</v>
      </c>
      <c r="D22" s="97" t="s">
        <v>129</v>
      </c>
      <c r="E22" s="97" t="s">
        <v>355</v>
      </c>
      <c r="F22" s="84" t="s">
        <v>692</v>
      </c>
      <c r="G22" s="97" t="s">
        <v>619</v>
      </c>
      <c r="H22" s="97" t="s">
        <v>173</v>
      </c>
      <c r="I22" s="94">
        <v>189110.00703499999</v>
      </c>
      <c r="J22" s="96">
        <v>183</v>
      </c>
      <c r="K22" s="84"/>
      <c r="L22" s="94">
        <v>346.071312874</v>
      </c>
      <c r="M22" s="95">
        <v>5.9000057882202582E-5</v>
      </c>
      <c r="N22" s="95">
        <f t="shared" si="0"/>
        <v>3.9588016349348786E-3</v>
      </c>
      <c r="O22" s="95">
        <f>L22/'סכום נכסי הקרן'!$C$42</f>
        <v>5.0609004128984649E-4</v>
      </c>
    </row>
    <row r="23" spans="2:15" s="133" customFormat="1">
      <c r="B23" s="87" t="s">
        <v>1203</v>
      </c>
      <c r="C23" s="84" t="s">
        <v>1204</v>
      </c>
      <c r="D23" s="97" t="s">
        <v>129</v>
      </c>
      <c r="E23" s="97" t="s">
        <v>355</v>
      </c>
      <c r="F23" s="84" t="s">
        <v>473</v>
      </c>
      <c r="G23" s="97" t="s">
        <v>363</v>
      </c>
      <c r="H23" s="97" t="s">
        <v>173</v>
      </c>
      <c r="I23" s="94">
        <v>138075.307879</v>
      </c>
      <c r="J23" s="96">
        <v>1457</v>
      </c>
      <c r="K23" s="84"/>
      <c r="L23" s="94">
        <v>2011.7572358120001</v>
      </c>
      <c r="M23" s="95">
        <v>1.1861966681701184E-4</v>
      </c>
      <c r="N23" s="95">
        <f t="shared" si="0"/>
        <v>2.3013025171272315E-2</v>
      </c>
      <c r="O23" s="95">
        <f>L23/'סכום נכסי הקרן'!$C$42</f>
        <v>2.9419667700336968E-3</v>
      </c>
    </row>
    <row r="24" spans="2:15" s="133" customFormat="1">
      <c r="B24" s="87" t="s">
        <v>1205</v>
      </c>
      <c r="C24" s="84" t="s">
        <v>1206</v>
      </c>
      <c r="D24" s="97" t="s">
        <v>129</v>
      </c>
      <c r="E24" s="97" t="s">
        <v>355</v>
      </c>
      <c r="F24" s="84" t="s">
        <v>1207</v>
      </c>
      <c r="G24" s="97" t="s">
        <v>931</v>
      </c>
      <c r="H24" s="97" t="s">
        <v>173</v>
      </c>
      <c r="I24" s="94">
        <v>222585.754912</v>
      </c>
      <c r="J24" s="96">
        <v>1059</v>
      </c>
      <c r="K24" s="84"/>
      <c r="L24" s="94">
        <v>2357.1831446830001</v>
      </c>
      <c r="M24" s="95">
        <v>1.8962597471188067E-4</v>
      </c>
      <c r="N24" s="95">
        <f t="shared" si="0"/>
        <v>2.6964443858452723E-2</v>
      </c>
      <c r="O24" s="95">
        <f>L24/'סכום נכסי הקרן'!$C$42</f>
        <v>3.4471129811753163E-3</v>
      </c>
    </row>
    <row r="25" spans="2:15" s="133" customFormat="1">
      <c r="B25" s="87" t="s">
        <v>1208</v>
      </c>
      <c r="C25" s="84" t="s">
        <v>1209</v>
      </c>
      <c r="D25" s="97" t="s">
        <v>129</v>
      </c>
      <c r="E25" s="97" t="s">
        <v>355</v>
      </c>
      <c r="F25" s="84" t="s">
        <v>624</v>
      </c>
      <c r="G25" s="97" t="s">
        <v>486</v>
      </c>
      <c r="H25" s="97" t="s">
        <v>173</v>
      </c>
      <c r="I25" s="94">
        <v>31048.892802999999</v>
      </c>
      <c r="J25" s="96">
        <v>2180</v>
      </c>
      <c r="K25" s="84"/>
      <c r="L25" s="94">
        <v>676.86586312500003</v>
      </c>
      <c r="M25" s="95">
        <v>1.2122797772016595E-4</v>
      </c>
      <c r="N25" s="95">
        <f t="shared" si="0"/>
        <v>7.7428483260224956E-3</v>
      </c>
      <c r="O25" s="95">
        <f>L25/'סכום נכסי הקרן'!$C$42</f>
        <v>9.8983955003903684E-4</v>
      </c>
    </row>
    <row r="26" spans="2:15" s="133" customFormat="1">
      <c r="B26" s="87" t="s">
        <v>1210</v>
      </c>
      <c r="C26" s="84" t="s">
        <v>1211</v>
      </c>
      <c r="D26" s="97" t="s">
        <v>129</v>
      </c>
      <c r="E26" s="97" t="s">
        <v>355</v>
      </c>
      <c r="F26" s="84" t="s">
        <v>485</v>
      </c>
      <c r="G26" s="97" t="s">
        <v>486</v>
      </c>
      <c r="H26" s="97" t="s">
        <v>173</v>
      </c>
      <c r="I26" s="94">
        <v>26642.528936999999</v>
      </c>
      <c r="J26" s="96">
        <v>2716</v>
      </c>
      <c r="K26" s="84"/>
      <c r="L26" s="94">
        <v>723.61108593199992</v>
      </c>
      <c r="M26" s="95">
        <v>1.2427783107518765E-4</v>
      </c>
      <c r="N26" s="95">
        <f t="shared" si="0"/>
        <v>8.2775793412486042E-3</v>
      </c>
      <c r="O26" s="95">
        <f>L26/'סכום נכסי הקרן'!$C$42</f>
        <v>1.0581991362296175E-3</v>
      </c>
    </row>
    <row r="27" spans="2:15" s="133" customFormat="1">
      <c r="B27" s="87" t="s">
        <v>1212</v>
      </c>
      <c r="C27" s="84" t="s">
        <v>1213</v>
      </c>
      <c r="D27" s="97" t="s">
        <v>129</v>
      </c>
      <c r="E27" s="97" t="s">
        <v>355</v>
      </c>
      <c r="F27" s="84" t="s">
        <v>1214</v>
      </c>
      <c r="G27" s="97" t="s">
        <v>1215</v>
      </c>
      <c r="H27" s="97" t="s">
        <v>173</v>
      </c>
      <c r="I27" s="94">
        <v>5500.1349099999989</v>
      </c>
      <c r="J27" s="96">
        <v>5749</v>
      </c>
      <c r="K27" s="84"/>
      <c r="L27" s="94">
        <v>316.20275572900005</v>
      </c>
      <c r="M27" s="95">
        <v>5.1748318853615047E-5</v>
      </c>
      <c r="N27" s="95">
        <f t="shared" si="0"/>
        <v>3.6171272792166901E-3</v>
      </c>
      <c r="O27" s="95">
        <f>L27/'סכום נכסי הקרן'!$C$42</f>
        <v>4.6241066436245363E-4</v>
      </c>
    </row>
    <row r="28" spans="2:15" s="133" customFormat="1">
      <c r="B28" s="87" t="s">
        <v>1216</v>
      </c>
      <c r="C28" s="84" t="s">
        <v>1217</v>
      </c>
      <c r="D28" s="97" t="s">
        <v>129</v>
      </c>
      <c r="E28" s="97" t="s">
        <v>355</v>
      </c>
      <c r="F28" s="84" t="s">
        <v>1218</v>
      </c>
      <c r="G28" s="97" t="s">
        <v>1219</v>
      </c>
      <c r="H28" s="97" t="s">
        <v>173</v>
      </c>
      <c r="I28" s="94">
        <v>13123.587723000001</v>
      </c>
      <c r="J28" s="96">
        <v>3394</v>
      </c>
      <c r="K28" s="84"/>
      <c r="L28" s="94">
        <v>445.41456730699997</v>
      </c>
      <c r="M28" s="95">
        <v>1.2012827887137631E-5</v>
      </c>
      <c r="N28" s="95">
        <f t="shared" si="0"/>
        <v>5.0952154994735443E-3</v>
      </c>
      <c r="O28" s="95">
        <f>L28/'סכום נכסי הקרן'!$C$42</f>
        <v>6.5136828270296752E-4</v>
      </c>
    </row>
    <row r="29" spans="2:15" s="133" customFormat="1">
      <c r="B29" s="87" t="s">
        <v>1220</v>
      </c>
      <c r="C29" s="84" t="s">
        <v>1221</v>
      </c>
      <c r="D29" s="97" t="s">
        <v>129</v>
      </c>
      <c r="E29" s="97" t="s">
        <v>355</v>
      </c>
      <c r="F29" s="84" t="s">
        <v>930</v>
      </c>
      <c r="G29" s="97" t="s">
        <v>931</v>
      </c>
      <c r="H29" s="97" t="s">
        <v>173</v>
      </c>
      <c r="I29" s="94">
        <v>2826125.5954029993</v>
      </c>
      <c r="J29" s="96">
        <v>75.900000000000006</v>
      </c>
      <c r="K29" s="84"/>
      <c r="L29" s="94">
        <v>2145.0293269190001</v>
      </c>
      <c r="M29" s="95">
        <v>5.4548784097363371E-4</v>
      </c>
      <c r="N29" s="95">
        <f t="shared" si="0"/>
        <v>2.4537560007124697E-2</v>
      </c>
      <c r="O29" s="95">
        <f>L29/'סכום נכסי הקרן'!$C$42</f>
        <v>3.1368620866405448E-3</v>
      </c>
    </row>
    <row r="30" spans="2:15" s="133" customFormat="1">
      <c r="B30" s="87" t="s">
        <v>1222</v>
      </c>
      <c r="C30" s="84" t="s">
        <v>1223</v>
      </c>
      <c r="D30" s="97" t="s">
        <v>129</v>
      </c>
      <c r="E30" s="97" t="s">
        <v>355</v>
      </c>
      <c r="F30" s="84" t="s">
        <v>784</v>
      </c>
      <c r="G30" s="97" t="s">
        <v>534</v>
      </c>
      <c r="H30" s="97" t="s">
        <v>173</v>
      </c>
      <c r="I30" s="94">
        <v>150200.94692300001</v>
      </c>
      <c r="J30" s="96">
        <v>1907</v>
      </c>
      <c r="K30" s="84"/>
      <c r="L30" s="94">
        <v>2864.3320578299999</v>
      </c>
      <c r="M30" s="95">
        <v>1.1731688851091844E-4</v>
      </c>
      <c r="N30" s="95">
        <f t="shared" si="0"/>
        <v>3.2765854931357134E-2</v>
      </c>
      <c r="O30" s="95">
        <f>L30/'סכום נכסי הקרן'!$C$42</f>
        <v>4.1887607423352069E-3</v>
      </c>
    </row>
    <row r="31" spans="2:15" s="133" customFormat="1">
      <c r="B31" s="87" t="s">
        <v>1224</v>
      </c>
      <c r="C31" s="84" t="s">
        <v>1225</v>
      </c>
      <c r="D31" s="97" t="s">
        <v>129</v>
      </c>
      <c r="E31" s="97" t="s">
        <v>355</v>
      </c>
      <c r="F31" s="84" t="s">
        <v>362</v>
      </c>
      <c r="G31" s="97" t="s">
        <v>363</v>
      </c>
      <c r="H31" s="97" t="s">
        <v>173</v>
      </c>
      <c r="I31" s="94">
        <v>227859.06039299999</v>
      </c>
      <c r="J31" s="96">
        <v>2530</v>
      </c>
      <c r="K31" s="84"/>
      <c r="L31" s="94">
        <v>5764.8342279430008</v>
      </c>
      <c r="M31" s="95">
        <v>1.5308259574070972E-4</v>
      </c>
      <c r="N31" s="95">
        <f t="shared" si="0"/>
        <v>6.5945469380810626E-2</v>
      </c>
      <c r="O31" s="95">
        <f>L31/'סכום נכסי הקרן'!$C$42</f>
        <v>8.4304161712214099E-3</v>
      </c>
    </row>
    <row r="32" spans="2:15" s="133" customFormat="1">
      <c r="B32" s="87" t="s">
        <v>1226</v>
      </c>
      <c r="C32" s="84" t="s">
        <v>1227</v>
      </c>
      <c r="D32" s="97" t="s">
        <v>129</v>
      </c>
      <c r="E32" s="97" t="s">
        <v>355</v>
      </c>
      <c r="F32" s="84" t="s">
        <v>368</v>
      </c>
      <c r="G32" s="97" t="s">
        <v>363</v>
      </c>
      <c r="H32" s="97" t="s">
        <v>173</v>
      </c>
      <c r="I32" s="94">
        <v>37722.786720999997</v>
      </c>
      <c r="J32" s="96">
        <v>8200</v>
      </c>
      <c r="K32" s="84"/>
      <c r="L32" s="94">
        <v>3093.2685110940001</v>
      </c>
      <c r="M32" s="95">
        <v>1.6091239838212401E-4</v>
      </c>
      <c r="N32" s="95">
        <f t="shared" si="0"/>
        <v>3.5384719806203585E-2</v>
      </c>
      <c r="O32" s="95">
        <f>L32/'סכום נכסי הקרן'!$C$42</f>
        <v>4.5235543376867891E-3</v>
      </c>
    </row>
    <row r="33" spans="2:15" s="133" customFormat="1">
      <c r="B33" s="87" t="s">
        <v>1228</v>
      </c>
      <c r="C33" s="84" t="s">
        <v>1229</v>
      </c>
      <c r="D33" s="97" t="s">
        <v>129</v>
      </c>
      <c r="E33" s="97" t="s">
        <v>355</v>
      </c>
      <c r="F33" s="84" t="s">
        <v>508</v>
      </c>
      <c r="G33" s="97" t="s">
        <v>405</v>
      </c>
      <c r="H33" s="97" t="s">
        <v>173</v>
      </c>
      <c r="I33" s="94">
        <v>6647.8675620000004</v>
      </c>
      <c r="J33" s="96">
        <v>19400</v>
      </c>
      <c r="K33" s="84"/>
      <c r="L33" s="94">
        <v>1289.686306955</v>
      </c>
      <c r="M33" s="95">
        <v>1.4831777479817516E-4</v>
      </c>
      <c r="N33" s="95">
        <f t="shared" si="0"/>
        <v>1.4753064095738748E-2</v>
      </c>
      <c r="O33" s="95">
        <f>L33/'סכום נכסי הקרן'!$C$42</f>
        <v>1.8860199388310585E-3</v>
      </c>
    </row>
    <row r="34" spans="2:15" s="133" customFormat="1">
      <c r="B34" s="87" t="s">
        <v>1230</v>
      </c>
      <c r="C34" s="84" t="s">
        <v>1231</v>
      </c>
      <c r="D34" s="97" t="s">
        <v>129</v>
      </c>
      <c r="E34" s="97" t="s">
        <v>355</v>
      </c>
      <c r="F34" s="84" t="s">
        <v>1232</v>
      </c>
      <c r="G34" s="97" t="s">
        <v>201</v>
      </c>
      <c r="H34" s="97" t="s">
        <v>173</v>
      </c>
      <c r="I34" s="94">
        <v>1169.7740220000001</v>
      </c>
      <c r="J34" s="96">
        <v>49460</v>
      </c>
      <c r="K34" s="84"/>
      <c r="L34" s="94">
        <v>578.57023108800001</v>
      </c>
      <c r="M34" s="95">
        <v>1.8787254987947896E-5</v>
      </c>
      <c r="N34" s="95">
        <f t="shared" si="0"/>
        <v>6.6184184922306634E-3</v>
      </c>
      <c r="O34" s="95">
        <f>L34/'סכום נכסי הקרן'!$C$42</f>
        <v>8.4609333755152874E-4</v>
      </c>
    </row>
    <row r="35" spans="2:15" s="133" customFormat="1">
      <c r="B35" s="87" t="s">
        <v>1233</v>
      </c>
      <c r="C35" s="84" t="s">
        <v>1234</v>
      </c>
      <c r="D35" s="97" t="s">
        <v>129</v>
      </c>
      <c r="E35" s="97" t="s">
        <v>355</v>
      </c>
      <c r="F35" s="84" t="s">
        <v>389</v>
      </c>
      <c r="G35" s="97" t="s">
        <v>363</v>
      </c>
      <c r="H35" s="97" t="s">
        <v>173</v>
      </c>
      <c r="I35" s="94">
        <v>211189.17668400001</v>
      </c>
      <c r="J35" s="96">
        <v>2642</v>
      </c>
      <c r="K35" s="84"/>
      <c r="L35" s="94">
        <v>5579.6180479960003</v>
      </c>
      <c r="M35" s="95">
        <v>1.5817421592960562E-4</v>
      </c>
      <c r="N35" s="95">
        <f t="shared" si="0"/>
        <v>6.3826732320806059E-2</v>
      </c>
      <c r="O35" s="95">
        <f>L35/'סכום נכסי הקרן'!$C$42</f>
        <v>8.1595585165418587E-3</v>
      </c>
    </row>
    <row r="36" spans="2:15" s="133" customFormat="1">
      <c r="B36" s="87" t="s">
        <v>1235</v>
      </c>
      <c r="C36" s="84" t="s">
        <v>1236</v>
      </c>
      <c r="D36" s="97" t="s">
        <v>129</v>
      </c>
      <c r="E36" s="97" t="s">
        <v>355</v>
      </c>
      <c r="F36" s="84" t="s">
        <v>618</v>
      </c>
      <c r="G36" s="97" t="s">
        <v>619</v>
      </c>
      <c r="H36" s="97" t="s">
        <v>173</v>
      </c>
      <c r="I36" s="94">
        <v>3188.6881349999999</v>
      </c>
      <c r="J36" s="96">
        <v>50300</v>
      </c>
      <c r="K36" s="84"/>
      <c r="L36" s="94">
        <v>1603.9101319180002</v>
      </c>
      <c r="M36" s="95">
        <v>3.1362623731700888E-4</v>
      </c>
      <c r="N36" s="95">
        <f t="shared" si="0"/>
        <v>1.8347553860488253E-2</v>
      </c>
      <c r="O36" s="95">
        <f>L36/'סכום נכסי הקרן'!$C$42</f>
        <v>2.3455366414121747E-3</v>
      </c>
    </row>
    <row r="37" spans="2:15" s="133" customFormat="1">
      <c r="B37" s="87" t="s">
        <v>1237</v>
      </c>
      <c r="C37" s="84" t="s">
        <v>1238</v>
      </c>
      <c r="D37" s="97" t="s">
        <v>129</v>
      </c>
      <c r="E37" s="97" t="s">
        <v>355</v>
      </c>
      <c r="F37" s="84" t="s">
        <v>1239</v>
      </c>
      <c r="G37" s="97" t="s">
        <v>1219</v>
      </c>
      <c r="H37" s="97" t="s">
        <v>173</v>
      </c>
      <c r="I37" s="94">
        <v>3375.1406670000001</v>
      </c>
      <c r="J37" s="96">
        <v>17190</v>
      </c>
      <c r="K37" s="84"/>
      <c r="L37" s="94">
        <v>580.18668067399994</v>
      </c>
      <c r="M37" s="95">
        <v>2.4831012265059766E-5</v>
      </c>
      <c r="N37" s="95">
        <f t="shared" si="0"/>
        <v>6.6369094882358023E-3</v>
      </c>
      <c r="O37" s="95">
        <f>L37/'סכום נכסי הקרן'!$C$42</f>
        <v>8.4845721172222455E-4</v>
      </c>
    </row>
    <row r="38" spans="2:15" s="133" customFormat="1">
      <c r="B38" s="87" t="s">
        <v>1240</v>
      </c>
      <c r="C38" s="84" t="s">
        <v>1241</v>
      </c>
      <c r="D38" s="97" t="s">
        <v>129</v>
      </c>
      <c r="E38" s="97" t="s">
        <v>355</v>
      </c>
      <c r="F38" s="84" t="s">
        <v>421</v>
      </c>
      <c r="G38" s="97" t="s">
        <v>405</v>
      </c>
      <c r="H38" s="97" t="s">
        <v>173</v>
      </c>
      <c r="I38" s="94">
        <v>15282.325648</v>
      </c>
      <c r="J38" s="96">
        <v>23800</v>
      </c>
      <c r="K38" s="84"/>
      <c r="L38" s="94">
        <v>3637.1935043089998</v>
      </c>
      <c r="M38" s="95">
        <v>1.260161444993913E-4</v>
      </c>
      <c r="N38" s="95">
        <f t="shared" si="0"/>
        <v>4.1606822223590224E-2</v>
      </c>
      <c r="O38" s="95">
        <f>L38/'סכום נכסי הקרן'!$C$42</f>
        <v>5.3189829445502036E-3</v>
      </c>
    </row>
    <row r="39" spans="2:15" s="133" customFormat="1">
      <c r="B39" s="87" t="s">
        <v>1242</v>
      </c>
      <c r="C39" s="84" t="s">
        <v>1243</v>
      </c>
      <c r="D39" s="97" t="s">
        <v>129</v>
      </c>
      <c r="E39" s="97" t="s">
        <v>355</v>
      </c>
      <c r="F39" s="84" t="s">
        <v>796</v>
      </c>
      <c r="G39" s="97" t="s">
        <v>160</v>
      </c>
      <c r="H39" s="97" t="s">
        <v>173</v>
      </c>
      <c r="I39" s="94">
        <v>43097.941872000003</v>
      </c>
      <c r="J39" s="96">
        <v>2385</v>
      </c>
      <c r="K39" s="84"/>
      <c r="L39" s="94">
        <v>1027.885913654</v>
      </c>
      <c r="M39" s="95">
        <v>1.809648574489801E-4</v>
      </c>
      <c r="N39" s="95">
        <f t="shared" si="0"/>
        <v>1.1758259884954774E-2</v>
      </c>
      <c r="O39" s="95">
        <f>L39/'סכום נכסי הקרן'!$C$42</f>
        <v>1.5031665588294614E-3</v>
      </c>
    </row>
    <row r="40" spans="2:15" s="133" customFormat="1">
      <c r="B40" s="87" t="s">
        <v>1244</v>
      </c>
      <c r="C40" s="84" t="s">
        <v>1245</v>
      </c>
      <c r="D40" s="97" t="s">
        <v>129</v>
      </c>
      <c r="E40" s="97" t="s">
        <v>355</v>
      </c>
      <c r="F40" s="84" t="s">
        <v>756</v>
      </c>
      <c r="G40" s="97" t="s">
        <v>757</v>
      </c>
      <c r="H40" s="97" t="s">
        <v>173</v>
      </c>
      <c r="I40" s="94">
        <v>18321.615184999999</v>
      </c>
      <c r="J40" s="96">
        <v>10290</v>
      </c>
      <c r="K40" s="84"/>
      <c r="L40" s="94">
        <v>1885.29420254</v>
      </c>
      <c r="M40" s="95">
        <v>1.5850041911100505E-4</v>
      </c>
      <c r="N40" s="95">
        <f t="shared" si="0"/>
        <v>2.1566380955898429E-2</v>
      </c>
      <c r="O40" s="95">
        <f>L40/'סכום נכסי הקרן'!$C$42</f>
        <v>2.7570289281803675E-3</v>
      </c>
    </row>
    <row r="41" spans="2:15" s="133" customFormat="1">
      <c r="B41" s="87" t="s">
        <v>1246</v>
      </c>
      <c r="C41" s="84" t="s">
        <v>1247</v>
      </c>
      <c r="D41" s="97" t="s">
        <v>129</v>
      </c>
      <c r="E41" s="97" t="s">
        <v>355</v>
      </c>
      <c r="F41" s="84" t="s">
        <v>896</v>
      </c>
      <c r="G41" s="97" t="s">
        <v>897</v>
      </c>
      <c r="H41" s="97" t="s">
        <v>173</v>
      </c>
      <c r="I41" s="94">
        <v>63421.643473999997</v>
      </c>
      <c r="J41" s="96">
        <v>1332</v>
      </c>
      <c r="K41" s="84"/>
      <c r="L41" s="94">
        <v>844.77629107500002</v>
      </c>
      <c r="M41" s="95">
        <v>1.7878799229616811E-4</v>
      </c>
      <c r="N41" s="95">
        <f t="shared" si="0"/>
        <v>9.6636202940044019E-3</v>
      </c>
      <c r="O41" s="95">
        <f>L41/'סכום נכסי הקרן'!$C$42</f>
        <v>1.2353895053603858E-3</v>
      </c>
    </row>
    <row r="42" spans="2:15" s="133" customFormat="1">
      <c r="B42" s="83"/>
      <c r="C42" s="84"/>
      <c r="D42" s="84"/>
      <c r="E42" s="84"/>
      <c r="F42" s="84"/>
      <c r="G42" s="84"/>
      <c r="H42" s="84"/>
      <c r="I42" s="94"/>
      <c r="J42" s="96"/>
      <c r="K42" s="84"/>
      <c r="L42" s="84"/>
      <c r="M42" s="84"/>
      <c r="N42" s="95"/>
      <c r="O42" s="84"/>
    </row>
    <row r="43" spans="2:15" s="133" customFormat="1">
      <c r="B43" s="102" t="s">
        <v>1248</v>
      </c>
      <c r="C43" s="82"/>
      <c r="D43" s="82"/>
      <c r="E43" s="82"/>
      <c r="F43" s="82"/>
      <c r="G43" s="82"/>
      <c r="H43" s="82"/>
      <c r="I43" s="91"/>
      <c r="J43" s="93"/>
      <c r="K43" s="82"/>
      <c r="L43" s="91">
        <v>15159.011401373002</v>
      </c>
      <c r="M43" s="82"/>
      <c r="N43" s="92">
        <f t="shared" ref="N43:N81" si="1">L43/$L$11</f>
        <v>0.17340795635840903</v>
      </c>
      <c r="O43" s="92">
        <f>L43/'סכום נכסי הקרן'!$C$42</f>
        <v>2.2168334735180224E-2</v>
      </c>
    </row>
    <row r="44" spans="2:15" s="133" customFormat="1">
      <c r="B44" s="87" t="s">
        <v>1249</v>
      </c>
      <c r="C44" s="84" t="s">
        <v>1250</v>
      </c>
      <c r="D44" s="97" t="s">
        <v>129</v>
      </c>
      <c r="E44" s="97" t="s">
        <v>355</v>
      </c>
      <c r="F44" s="84" t="s">
        <v>1251</v>
      </c>
      <c r="G44" s="97" t="s">
        <v>1252</v>
      </c>
      <c r="H44" s="97" t="s">
        <v>173</v>
      </c>
      <c r="I44" s="94">
        <v>83784.802353000006</v>
      </c>
      <c r="J44" s="96">
        <v>370</v>
      </c>
      <c r="K44" s="84"/>
      <c r="L44" s="94">
        <v>310.00376870700001</v>
      </c>
      <c r="M44" s="95">
        <v>2.8224737078635367E-4</v>
      </c>
      <c r="N44" s="95">
        <f t="shared" si="1"/>
        <v>3.5462154207507768E-3</v>
      </c>
      <c r="O44" s="95">
        <f>L44/'סכום נכסי הקרן'!$C$42</f>
        <v>4.5334534897451955E-4</v>
      </c>
    </row>
    <row r="45" spans="2:15" s="133" customFormat="1">
      <c r="B45" s="87" t="s">
        <v>1253</v>
      </c>
      <c r="C45" s="84" t="s">
        <v>1254</v>
      </c>
      <c r="D45" s="97" t="s">
        <v>129</v>
      </c>
      <c r="E45" s="97" t="s">
        <v>355</v>
      </c>
      <c r="F45" s="84" t="s">
        <v>913</v>
      </c>
      <c r="G45" s="97" t="s">
        <v>619</v>
      </c>
      <c r="H45" s="97" t="s">
        <v>173</v>
      </c>
      <c r="I45" s="94">
        <v>38883.835609000002</v>
      </c>
      <c r="J45" s="96">
        <v>2944</v>
      </c>
      <c r="K45" s="84"/>
      <c r="L45" s="94">
        <v>1144.7401203260001</v>
      </c>
      <c r="M45" s="95">
        <v>2.8368722407973954E-4</v>
      </c>
      <c r="N45" s="95">
        <f t="shared" si="1"/>
        <v>1.3094986181567981E-2</v>
      </c>
      <c r="O45" s="95">
        <f>L45/'סכום נכסי הקרן'!$C$42</f>
        <v>1.6740525816794872E-3</v>
      </c>
    </row>
    <row r="46" spans="2:15" s="133" customFormat="1">
      <c r="B46" s="87" t="s">
        <v>1255</v>
      </c>
      <c r="C46" s="84" t="s">
        <v>1256</v>
      </c>
      <c r="D46" s="97" t="s">
        <v>129</v>
      </c>
      <c r="E46" s="97" t="s">
        <v>355</v>
      </c>
      <c r="F46" s="84" t="s">
        <v>682</v>
      </c>
      <c r="G46" s="97" t="s">
        <v>683</v>
      </c>
      <c r="H46" s="97" t="s">
        <v>173</v>
      </c>
      <c r="I46" s="94">
        <v>36001.879484999998</v>
      </c>
      <c r="J46" s="96">
        <v>489.4</v>
      </c>
      <c r="K46" s="84"/>
      <c r="L46" s="94">
        <v>176.19319818399998</v>
      </c>
      <c r="M46" s="95">
        <v>1.7083526441049888E-4</v>
      </c>
      <c r="N46" s="95">
        <f t="shared" si="1"/>
        <v>2.015520775884651E-3</v>
      </c>
      <c r="O46" s="95">
        <f>L46/'סכום נכסי הקרן'!$C$42</f>
        <v>2.5766256729981013E-4</v>
      </c>
    </row>
    <row r="47" spans="2:15" s="133" customFormat="1">
      <c r="B47" s="87" t="s">
        <v>1257</v>
      </c>
      <c r="C47" s="84" t="s">
        <v>1258</v>
      </c>
      <c r="D47" s="97" t="s">
        <v>129</v>
      </c>
      <c r="E47" s="97" t="s">
        <v>355</v>
      </c>
      <c r="F47" s="84" t="s">
        <v>906</v>
      </c>
      <c r="G47" s="97" t="s">
        <v>486</v>
      </c>
      <c r="H47" s="97" t="s">
        <v>173</v>
      </c>
      <c r="I47" s="94">
        <v>2368.6814680000002</v>
      </c>
      <c r="J47" s="96">
        <v>14220</v>
      </c>
      <c r="K47" s="84"/>
      <c r="L47" s="94">
        <v>336.82650472599994</v>
      </c>
      <c r="M47" s="95">
        <v>1.6141025626523306E-4</v>
      </c>
      <c r="N47" s="95">
        <f t="shared" si="1"/>
        <v>3.8530478198988234E-3</v>
      </c>
      <c r="O47" s="95">
        <f>L47/'סכום נכסי הקרן'!$C$42</f>
        <v>4.9257055798311686E-4</v>
      </c>
    </row>
    <row r="48" spans="2:15" s="133" customFormat="1">
      <c r="B48" s="87" t="s">
        <v>1259</v>
      </c>
      <c r="C48" s="84" t="s">
        <v>1260</v>
      </c>
      <c r="D48" s="97" t="s">
        <v>129</v>
      </c>
      <c r="E48" s="97" t="s">
        <v>355</v>
      </c>
      <c r="F48" s="84" t="s">
        <v>1261</v>
      </c>
      <c r="G48" s="97" t="s">
        <v>897</v>
      </c>
      <c r="H48" s="97" t="s">
        <v>173</v>
      </c>
      <c r="I48" s="94">
        <v>34083.644093000003</v>
      </c>
      <c r="J48" s="96">
        <v>1245</v>
      </c>
      <c r="K48" s="84"/>
      <c r="L48" s="94">
        <v>424.34136895700004</v>
      </c>
      <c r="M48" s="95">
        <v>3.1322600693508223E-4</v>
      </c>
      <c r="N48" s="95">
        <f t="shared" si="1"/>
        <v>4.8541535883071009E-3</v>
      </c>
      <c r="O48" s="95">
        <f>L48/'סכום נכסי הקרן'!$C$42</f>
        <v>6.2055112038317836E-4</v>
      </c>
    </row>
    <row r="49" spans="2:15" s="133" customFormat="1">
      <c r="B49" s="87" t="s">
        <v>1262</v>
      </c>
      <c r="C49" s="84" t="s">
        <v>1263</v>
      </c>
      <c r="D49" s="97" t="s">
        <v>129</v>
      </c>
      <c r="E49" s="97" t="s">
        <v>355</v>
      </c>
      <c r="F49" s="84" t="s">
        <v>1264</v>
      </c>
      <c r="G49" s="97" t="s">
        <v>201</v>
      </c>
      <c r="H49" s="97" t="s">
        <v>173</v>
      </c>
      <c r="I49" s="94">
        <v>490.68916899999999</v>
      </c>
      <c r="J49" s="96">
        <v>2570</v>
      </c>
      <c r="K49" s="84"/>
      <c r="L49" s="94">
        <v>12.610711638000001</v>
      </c>
      <c r="M49" s="95">
        <v>1.4476203407803593E-5</v>
      </c>
      <c r="N49" s="95">
        <f t="shared" si="1"/>
        <v>1.4425727875451823E-4</v>
      </c>
      <c r="O49" s="95">
        <f>L49/'סכום נכסי הקרן'!$C$42</f>
        <v>1.8441735376932059E-5</v>
      </c>
    </row>
    <row r="50" spans="2:15" s="133" customFormat="1">
      <c r="B50" s="87" t="s">
        <v>1265</v>
      </c>
      <c r="C50" s="84" t="s">
        <v>1266</v>
      </c>
      <c r="D50" s="97" t="s">
        <v>129</v>
      </c>
      <c r="E50" s="97" t="s">
        <v>355</v>
      </c>
      <c r="F50" s="84" t="s">
        <v>804</v>
      </c>
      <c r="G50" s="97" t="s">
        <v>728</v>
      </c>
      <c r="H50" s="97" t="s">
        <v>173</v>
      </c>
      <c r="I50" s="94">
        <v>1077.5210629999999</v>
      </c>
      <c r="J50" s="96">
        <v>100300</v>
      </c>
      <c r="K50" s="84"/>
      <c r="L50" s="94">
        <v>1080.7536266130001</v>
      </c>
      <c r="M50" s="95">
        <v>2.9823395338950446E-4</v>
      </c>
      <c r="N50" s="95">
        <f t="shared" si="1"/>
        <v>1.2363027690639836E-2</v>
      </c>
      <c r="O50" s="95">
        <f>L50/'סכום נכסי הקרן'!$C$42</f>
        <v>1.5804795924124026E-3</v>
      </c>
    </row>
    <row r="51" spans="2:15" s="133" customFormat="1">
      <c r="B51" s="87" t="s">
        <v>1267</v>
      </c>
      <c r="C51" s="84" t="s">
        <v>1268</v>
      </c>
      <c r="D51" s="97" t="s">
        <v>129</v>
      </c>
      <c r="E51" s="97" t="s">
        <v>355</v>
      </c>
      <c r="F51" s="84" t="s">
        <v>1269</v>
      </c>
      <c r="G51" s="97" t="s">
        <v>199</v>
      </c>
      <c r="H51" s="97" t="s">
        <v>173</v>
      </c>
      <c r="I51" s="94">
        <v>134544.16446</v>
      </c>
      <c r="J51" s="96">
        <v>283.60000000000002</v>
      </c>
      <c r="K51" s="84"/>
      <c r="L51" s="94">
        <v>381.56725041600004</v>
      </c>
      <c r="M51" s="95">
        <v>2.0193103650797885E-4</v>
      </c>
      <c r="N51" s="95">
        <f t="shared" si="1"/>
        <v>4.36484908916573E-3</v>
      </c>
      <c r="O51" s="95">
        <f>L51/'סכום נכסי הקרן'!$C$42</f>
        <v>5.5799882375166571E-4</v>
      </c>
    </row>
    <row r="52" spans="2:15" s="133" customFormat="1">
      <c r="B52" s="87" t="s">
        <v>1270</v>
      </c>
      <c r="C52" s="84" t="s">
        <v>1271</v>
      </c>
      <c r="D52" s="97" t="s">
        <v>129</v>
      </c>
      <c r="E52" s="97" t="s">
        <v>355</v>
      </c>
      <c r="F52" s="84" t="s">
        <v>1272</v>
      </c>
      <c r="G52" s="97" t="s">
        <v>199</v>
      </c>
      <c r="H52" s="97" t="s">
        <v>173</v>
      </c>
      <c r="I52" s="94">
        <v>66713.079700999995</v>
      </c>
      <c r="J52" s="96">
        <v>754.9</v>
      </c>
      <c r="K52" s="84"/>
      <c r="L52" s="94">
        <v>503.61703867399996</v>
      </c>
      <c r="M52" s="95">
        <v>1.652866279999866E-4</v>
      </c>
      <c r="N52" s="95">
        <f t="shared" si="1"/>
        <v>5.7610090230436999E-3</v>
      </c>
      <c r="O52" s="95">
        <f>L52/'סכום נכסי הקרן'!$C$42</f>
        <v>7.3648279535262057E-4</v>
      </c>
    </row>
    <row r="53" spans="2:15" s="133" customFormat="1">
      <c r="B53" s="87" t="s">
        <v>1273</v>
      </c>
      <c r="C53" s="84" t="s">
        <v>1274</v>
      </c>
      <c r="D53" s="97" t="s">
        <v>129</v>
      </c>
      <c r="E53" s="97" t="s">
        <v>355</v>
      </c>
      <c r="F53" s="84" t="s">
        <v>1275</v>
      </c>
      <c r="G53" s="97" t="s">
        <v>490</v>
      </c>
      <c r="H53" s="97" t="s">
        <v>173</v>
      </c>
      <c r="I53" s="94">
        <v>1025.558409</v>
      </c>
      <c r="J53" s="96">
        <v>17130</v>
      </c>
      <c r="K53" s="84"/>
      <c r="L53" s="94">
        <v>175.67815543200001</v>
      </c>
      <c r="M53" s="95">
        <v>2.027838048340273E-4</v>
      </c>
      <c r="N53" s="95">
        <f t="shared" si="1"/>
        <v>2.0096290650931784E-3</v>
      </c>
      <c r="O53" s="95">
        <f>L53/'סכום נכסי הקרן'!$C$42</f>
        <v>2.5690937569470125E-4</v>
      </c>
    </row>
    <row r="54" spans="2:15" s="133" customFormat="1">
      <c r="B54" s="87" t="s">
        <v>1276</v>
      </c>
      <c r="C54" s="84" t="s">
        <v>1277</v>
      </c>
      <c r="D54" s="97" t="s">
        <v>129</v>
      </c>
      <c r="E54" s="97" t="s">
        <v>355</v>
      </c>
      <c r="F54" s="84" t="s">
        <v>1278</v>
      </c>
      <c r="G54" s="97" t="s">
        <v>728</v>
      </c>
      <c r="H54" s="97" t="s">
        <v>173</v>
      </c>
      <c r="I54" s="94">
        <v>2192.96182</v>
      </c>
      <c r="J54" s="96">
        <v>11130</v>
      </c>
      <c r="K54" s="84"/>
      <c r="L54" s="94">
        <v>244.07665054199995</v>
      </c>
      <c r="M54" s="95">
        <v>6.0360562237736292E-5</v>
      </c>
      <c r="N54" s="95">
        <f t="shared" si="1"/>
        <v>2.7920576114521742E-3</v>
      </c>
      <c r="O54" s="95">
        <f>L54/'סכום נכסי הקרן'!$C$42</f>
        <v>3.5693441656535669E-4</v>
      </c>
    </row>
    <row r="55" spans="2:15" s="133" customFormat="1">
      <c r="B55" s="87" t="s">
        <v>1279</v>
      </c>
      <c r="C55" s="84" t="s">
        <v>1280</v>
      </c>
      <c r="D55" s="97" t="s">
        <v>129</v>
      </c>
      <c r="E55" s="97" t="s">
        <v>355</v>
      </c>
      <c r="F55" s="84" t="s">
        <v>1281</v>
      </c>
      <c r="G55" s="97" t="s">
        <v>1282</v>
      </c>
      <c r="H55" s="97" t="s">
        <v>173</v>
      </c>
      <c r="I55" s="94">
        <v>5679.8574509999999</v>
      </c>
      <c r="J55" s="96">
        <v>4793</v>
      </c>
      <c r="K55" s="84"/>
      <c r="L55" s="94">
        <v>272.23556765000001</v>
      </c>
      <c r="M55" s="95">
        <v>2.2966802477468516E-4</v>
      </c>
      <c r="N55" s="95">
        <f t="shared" si="1"/>
        <v>3.1141749408528149E-3</v>
      </c>
      <c r="O55" s="95">
        <f>L55/'סכום נכסי הקרן'!$C$42</f>
        <v>3.9811363885776813E-4</v>
      </c>
    </row>
    <row r="56" spans="2:15" s="133" customFormat="1">
      <c r="B56" s="87" t="s">
        <v>1283</v>
      </c>
      <c r="C56" s="84" t="s">
        <v>1284</v>
      </c>
      <c r="D56" s="97" t="s">
        <v>129</v>
      </c>
      <c r="E56" s="97" t="s">
        <v>355</v>
      </c>
      <c r="F56" s="84" t="s">
        <v>470</v>
      </c>
      <c r="G56" s="97" t="s">
        <v>405</v>
      </c>
      <c r="H56" s="97" t="s">
        <v>173</v>
      </c>
      <c r="I56" s="94">
        <v>714.20013700000015</v>
      </c>
      <c r="J56" s="96">
        <v>189700</v>
      </c>
      <c r="K56" s="84"/>
      <c r="L56" s="94">
        <v>1354.837660697</v>
      </c>
      <c r="M56" s="95">
        <v>3.3424521622741032E-4</v>
      </c>
      <c r="N56" s="95">
        <f t="shared" si="1"/>
        <v>1.5498347729825911E-2</v>
      </c>
      <c r="O56" s="95">
        <f>L56/'סכום נכסי הקרן'!$C$42</f>
        <v>1.9812964037641202E-3</v>
      </c>
    </row>
    <row r="57" spans="2:15" s="133" customFormat="1">
      <c r="B57" s="87" t="s">
        <v>1285</v>
      </c>
      <c r="C57" s="84" t="s">
        <v>1286</v>
      </c>
      <c r="D57" s="97" t="s">
        <v>129</v>
      </c>
      <c r="E57" s="97" t="s">
        <v>355</v>
      </c>
      <c r="F57" s="84" t="s">
        <v>1287</v>
      </c>
      <c r="G57" s="97" t="s">
        <v>683</v>
      </c>
      <c r="H57" s="97" t="s">
        <v>173</v>
      </c>
      <c r="I57" s="94">
        <v>2648.7897680000001</v>
      </c>
      <c r="J57" s="96">
        <v>7106</v>
      </c>
      <c r="K57" s="84"/>
      <c r="L57" s="94">
        <v>188.22300093800001</v>
      </c>
      <c r="M57" s="95">
        <v>1.4768661791153209E-4</v>
      </c>
      <c r="N57" s="95">
        <f t="shared" si="1"/>
        <v>2.153132883675332E-3</v>
      </c>
      <c r="O57" s="95">
        <f>L57/'סכום נכסי הקרן'!$C$42</f>
        <v>2.7525478932457299E-4</v>
      </c>
    </row>
    <row r="58" spans="2:15" s="133" customFormat="1">
      <c r="B58" s="87" t="s">
        <v>1288</v>
      </c>
      <c r="C58" s="84" t="s">
        <v>1289</v>
      </c>
      <c r="D58" s="97" t="s">
        <v>129</v>
      </c>
      <c r="E58" s="97" t="s">
        <v>355</v>
      </c>
      <c r="F58" s="84" t="s">
        <v>1290</v>
      </c>
      <c r="G58" s="97" t="s">
        <v>386</v>
      </c>
      <c r="H58" s="97" t="s">
        <v>173</v>
      </c>
      <c r="I58" s="94">
        <v>2119.1994589999999</v>
      </c>
      <c r="J58" s="96">
        <v>23190</v>
      </c>
      <c r="K58" s="84"/>
      <c r="L58" s="94">
        <v>491.44235457800005</v>
      </c>
      <c r="M58" s="95">
        <v>4.0203496274649592E-4</v>
      </c>
      <c r="N58" s="95">
        <f t="shared" si="1"/>
        <v>5.6217395791137775E-3</v>
      </c>
      <c r="O58" s="95">
        <f>L58/'סכום נכסי הקרן'!$C$42</f>
        <v>7.1867870079862111E-4</v>
      </c>
    </row>
    <row r="59" spans="2:15" s="133" customFormat="1">
      <c r="B59" s="87" t="s">
        <v>1291</v>
      </c>
      <c r="C59" s="84" t="s">
        <v>1292</v>
      </c>
      <c r="D59" s="97" t="s">
        <v>129</v>
      </c>
      <c r="E59" s="97" t="s">
        <v>355</v>
      </c>
      <c r="F59" s="84" t="s">
        <v>1293</v>
      </c>
      <c r="G59" s="97" t="s">
        <v>897</v>
      </c>
      <c r="H59" s="97" t="s">
        <v>173</v>
      </c>
      <c r="I59" s="94">
        <v>2367.6250300000002</v>
      </c>
      <c r="J59" s="96">
        <v>6526</v>
      </c>
      <c r="K59" s="84"/>
      <c r="L59" s="94">
        <v>154.51120949</v>
      </c>
      <c r="M59" s="95">
        <v>1.6858842791813651E-4</v>
      </c>
      <c r="N59" s="95">
        <f t="shared" si="1"/>
        <v>1.767494750330496E-3</v>
      </c>
      <c r="O59" s="95">
        <f>L59/'סכום נכסי הקרן'!$C$42</f>
        <v>2.259551181551086E-4</v>
      </c>
    </row>
    <row r="60" spans="2:15" s="133" customFormat="1">
      <c r="B60" s="87" t="s">
        <v>1294</v>
      </c>
      <c r="C60" s="84" t="s">
        <v>1295</v>
      </c>
      <c r="D60" s="97" t="s">
        <v>129</v>
      </c>
      <c r="E60" s="97" t="s">
        <v>355</v>
      </c>
      <c r="F60" s="84" t="s">
        <v>1296</v>
      </c>
      <c r="G60" s="97" t="s">
        <v>1297</v>
      </c>
      <c r="H60" s="97" t="s">
        <v>173</v>
      </c>
      <c r="I60" s="94">
        <v>1584.9712169999998</v>
      </c>
      <c r="J60" s="96">
        <v>19970</v>
      </c>
      <c r="K60" s="84"/>
      <c r="L60" s="94">
        <v>316.51875200299997</v>
      </c>
      <c r="M60" s="95">
        <v>2.3330990138098413E-4</v>
      </c>
      <c r="N60" s="95">
        <f t="shared" si="1"/>
        <v>3.6207420444965841E-3</v>
      </c>
      <c r="O60" s="95">
        <f>L60/'סכום נכסי הקרן'!$C$42</f>
        <v>4.628727730707079E-4</v>
      </c>
    </row>
    <row r="61" spans="2:15" s="133" customFormat="1">
      <c r="B61" s="87" t="s">
        <v>1298</v>
      </c>
      <c r="C61" s="84" t="s">
        <v>1299</v>
      </c>
      <c r="D61" s="97" t="s">
        <v>129</v>
      </c>
      <c r="E61" s="97" t="s">
        <v>355</v>
      </c>
      <c r="F61" s="84" t="s">
        <v>1300</v>
      </c>
      <c r="G61" s="97" t="s">
        <v>1297</v>
      </c>
      <c r="H61" s="97" t="s">
        <v>173</v>
      </c>
      <c r="I61" s="94">
        <v>5707.0823609999998</v>
      </c>
      <c r="J61" s="96">
        <v>11620</v>
      </c>
      <c r="K61" s="84"/>
      <c r="L61" s="94">
        <v>663.16297039799997</v>
      </c>
      <c r="M61" s="95">
        <v>2.5384354189672342E-4</v>
      </c>
      <c r="N61" s="95">
        <f t="shared" si="1"/>
        <v>7.5860972978009341E-3</v>
      </c>
      <c r="O61" s="95">
        <f>L61/'סכום נכסי הקרן'!$C$42</f>
        <v>9.6980062370213263E-4</v>
      </c>
    </row>
    <row r="62" spans="2:15" s="133" customFormat="1">
      <c r="B62" s="87" t="s">
        <v>1301</v>
      </c>
      <c r="C62" s="84" t="s">
        <v>1302</v>
      </c>
      <c r="D62" s="97" t="s">
        <v>129</v>
      </c>
      <c r="E62" s="97" t="s">
        <v>355</v>
      </c>
      <c r="F62" s="84" t="s">
        <v>781</v>
      </c>
      <c r="G62" s="97" t="s">
        <v>357</v>
      </c>
      <c r="H62" s="97" t="s">
        <v>173</v>
      </c>
      <c r="I62" s="94">
        <v>30134.442299999999</v>
      </c>
      <c r="J62" s="96">
        <v>1217</v>
      </c>
      <c r="K62" s="84"/>
      <c r="L62" s="94">
        <v>366.73616279099997</v>
      </c>
      <c r="M62" s="95">
        <v>1.5067221149999999E-4</v>
      </c>
      <c r="N62" s="95">
        <f t="shared" si="1"/>
        <v>4.1951923399537851E-3</v>
      </c>
      <c r="O62" s="95">
        <f>L62/'סכום נכסי הקרן'!$C$42</f>
        <v>5.363100403440609E-4</v>
      </c>
    </row>
    <row r="63" spans="2:15" s="133" customFormat="1">
      <c r="B63" s="87" t="s">
        <v>1303</v>
      </c>
      <c r="C63" s="84" t="s">
        <v>1304</v>
      </c>
      <c r="D63" s="97" t="s">
        <v>129</v>
      </c>
      <c r="E63" s="97" t="s">
        <v>355</v>
      </c>
      <c r="F63" s="84" t="s">
        <v>578</v>
      </c>
      <c r="G63" s="97" t="s">
        <v>405</v>
      </c>
      <c r="H63" s="97" t="s">
        <v>173</v>
      </c>
      <c r="I63" s="94">
        <v>429.49546900000001</v>
      </c>
      <c r="J63" s="96">
        <v>56440</v>
      </c>
      <c r="K63" s="84"/>
      <c r="L63" s="94">
        <v>242.40724244500001</v>
      </c>
      <c r="M63" s="95">
        <v>7.947885544059324E-5</v>
      </c>
      <c r="N63" s="95">
        <f t="shared" si="1"/>
        <v>2.7729608089784507E-3</v>
      </c>
      <c r="O63" s="95">
        <f>L63/'סכום נכסי הקרן'!$C$42</f>
        <v>3.5449309657924183E-4</v>
      </c>
    </row>
    <row r="64" spans="2:15" s="133" customFormat="1">
      <c r="B64" s="87" t="s">
        <v>1305</v>
      </c>
      <c r="C64" s="84" t="s">
        <v>1306</v>
      </c>
      <c r="D64" s="97" t="s">
        <v>129</v>
      </c>
      <c r="E64" s="97" t="s">
        <v>355</v>
      </c>
      <c r="F64" s="84" t="s">
        <v>1307</v>
      </c>
      <c r="G64" s="97" t="s">
        <v>486</v>
      </c>
      <c r="H64" s="97" t="s">
        <v>173</v>
      </c>
      <c r="I64" s="94">
        <v>8430.7474899999997</v>
      </c>
      <c r="J64" s="96">
        <v>6080</v>
      </c>
      <c r="K64" s="84"/>
      <c r="L64" s="94">
        <v>512.58944739599997</v>
      </c>
      <c r="M64" s="95">
        <v>1.5168980486773866E-4</v>
      </c>
      <c r="N64" s="95">
        <f t="shared" si="1"/>
        <v>5.8636467887197294E-3</v>
      </c>
      <c r="O64" s="95">
        <f>L64/'סכום נכסי הקרן'!$C$42</f>
        <v>7.4960392539624146E-4</v>
      </c>
    </row>
    <row r="65" spans="2:15" s="133" customFormat="1">
      <c r="B65" s="87" t="s">
        <v>1308</v>
      </c>
      <c r="C65" s="84" t="s">
        <v>1309</v>
      </c>
      <c r="D65" s="97" t="s">
        <v>129</v>
      </c>
      <c r="E65" s="97" t="s">
        <v>355</v>
      </c>
      <c r="F65" s="84" t="s">
        <v>1310</v>
      </c>
      <c r="G65" s="97" t="s">
        <v>1297</v>
      </c>
      <c r="H65" s="97" t="s">
        <v>173</v>
      </c>
      <c r="I65" s="94">
        <v>17182.856432</v>
      </c>
      <c r="J65" s="96">
        <v>5282</v>
      </c>
      <c r="K65" s="84"/>
      <c r="L65" s="94">
        <v>907.59847673899992</v>
      </c>
      <c r="M65" s="95">
        <v>2.7676102705726869E-4</v>
      </c>
      <c r="N65" s="95">
        <f t="shared" si="1"/>
        <v>1.0382259956019305E-2</v>
      </c>
      <c r="O65" s="95">
        <f>L65/'סכום נכסי הקרן'!$C$42</f>
        <v>1.3272598261696341E-3</v>
      </c>
    </row>
    <row r="66" spans="2:15" s="133" customFormat="1">
      <c r="B66" s="87" t="s">
        <v>1311</v>
      </c>
      <c r="C66" s="84" t="s">
        <v>1312</v>
      </c>
      <c r="D66" s="97" t="s">
        <v>129</v>
      </c>
      <c r="E66" s="97" t="s">
        <v>355</v>
      </c>
      <c r="F66" s="84" t="s">
        <v>1313</v>
      </c>
      <c r="G66" s="97" t="s">
        <v>1282</v>
      </c>
      <c r="H66" s="97" t="s">
        <v>173</v>
      </c>
      <c r="I66" s="94">
        <v>33624.019827999997</v>
      </c>
      <c r="J66" s="96">
        <v>2500</v>
      </c>
      <c r="K66" s="84"/>
      <c r="L66" s="94">
        <v>840.60049569899991</v>
      </c>
      <c r="M66" s="95">
        <v>3.1230561151755363E-4</v>
      </c>
      <c r="N66" s="95">
        <f t="shared" si="1"/>
        <v>9.6158522619639031E-3</v>
      </c>
      <c r="O66" s="95">
        <f>L66/'סכום נכסי הקרן'!$C$42</f>
        <v>1.2292828782704158E-3</v>
      </c>
    </row>
    <row r="67" spans="2:15" s="133" customFormat="1">
      <c r="B67" s="87" t="s">
        <v>1314</v>
      </c>
      <c r="C67" s="84" t="s">
        <v>1315</v>
      </c>
      <c r="D67" s="97" t="s">
        <v>129</v>
      </c>
      <c r="E67" s="97" t="s">
        <v>355</v>
      </c>
      <c r="F67" s="84" t="s">
        <v>519</v>
      </c>
      <c r="G67" s="97" t="s">
        <v>486</v>
      </c>
      <c r="H67" s="97" t="s">
        <v>173</v>
      </c>
      <c r="I67" s="94">
        <v>7774.1388440000001</v>
      </c>
      <c r="J67" s="96">
        <v>5655</v>
      </c>
      <c r="K67" s="84"/>
      <c r="L67" s="94">
        <v>439.62755164100008</v>
      </c>
      <c r="M67" s="95">
        <v>1.2286868317643094E-4</v>
      </c>
      <c r="N67" s="95">
        <f t="shared" si="1"/>
        <v>5.0290162907333062E-3</v>
      </c>
      <c r="O67" s="95">
        <f>L67/'סכום נכסי הקרן'!$C$42</f>
        <v>6.4290542869455917E-4</v>
      </c>
    </row>
    <row r="68" spans="2:15" s="133" customFormat="1">
      <c r="B68" s="87" t="s">
        <v>1316</v>
      </c>
      <c r="C68" s="84" t="s">
        <v>1317</v>
      </c>
      <c r="D68" s="97" t="s">
        <v>129</v>
      </c>
      <c r="E68" s="97" t="s">
        <v>355</v>
      </c>
      <c r="F68" s="84" t="s">
        <v>1318</v>
      </c>
      <c r="G68" s="97" t="s">
        <v>1215</v>
      </c>
      <c r="H68" s="97" t="s">
        <v>173</v>
      </c>
      <c r="I68" s="94">
        <v>622.345508</v>
      </c>
      <c r="J68" s="96">
        <v>9030</v>
      </c>
      <c r="K68" s="84"/>
      <c r="L68" s="94">
        <v>56.197799378999996</v>
      </c>
      <c r="M68" s="95">
        <v>2.2278455316348653E-5</v>
      </c>
      <c r="N68" s="95">
        <f t="shared" si="1"/>
        <v>6.4286154842984071E-4</v>
      </c>
      <c r="O68" s="95">
        <f>L68/'סכום נכסי הקרן'!$C$42</f>
        <v>8.2182907250886945E-5</v>
      </c>
    </row>
    <row r="69" spans="2:15" s="133" customFormat="1">
      <c r="B69" s="87" t="s">
        <v>1319</v>
      </c>
      <c r="C69" s="84" t="s">
        <v>1320</v>
      </c>
      <c r="D69" s="97" t="s">
        <v>129</v>
      </c>
      <c r="E69" s="97" t="s">
        <v>355</v>
      </c>
      <c r="F69" s="84" t="s">
        <v>1321</v>
      </c>
      <c r="G69" s="97" t="s">
        <v>931</v>
      </c>
      <c r="H69" s="97" t="s">
        <v>173</v>
      </c>
      <c r="I69" s="94">
        <v>22623.204227999999</v>
      </c>
      <c r="J69" s="96">
        <v>2252</v>
      </c>
      <c r="K69" s="84"/>
      <c r="L69" s="94">
        <v>509.47455920199997</v>
      </c>
      <c r="M69" s="95">
        <v>2.3043118985268548E-4</v>
      </c>
      <c r="N69" s="95">
        <f t="shared" si="1"/>
        <v>5.8280147556204233E-3</v>
      </c>
      <c r="O69" s="95">
        <f>L69/'סכום נכסי הקרן'!$C$42</f>
        <v>7.4504875472455781E-4</v>
      </c>
    </row>
    <row r="70" spans="2:15" s="133" customFormat="1">
      <c r="B70" s="87" t="s">
        <v>1322</v>
      </c>
      <c r="C70" s="84" t="s">
        <v>1323</v>
      </c>
      <c r="D70" s="97" t="s">
        <v>129</v>
      </c>
      <c r="E70" s="97" t="s">
        <v>355</v>
      </c>
      <c r="F70" s="84" t="s">
        <v>667</v>
      </c>
      <c r="G70" s="97" t="s">
        <v>454</v>
      </c>
      <c r="H70" s="97" t="s">
        <v>173</v>
      </c>
      <c r="I70" s="94">
        <v>7160.5427159999999</v>
      </c>
      <c r="J70" s="96">
        <v>1027</v>
      </c>
      <c r="K70" s="84"/>
      <c r="L70" s="94">
        <v>73.538773688999996</v>
      </c>
      <c r="M70" s="95">
        <v>6.1624305413967369E-5</v>
      </c>
      <c r="N70" s="95">
        <f t="shared" si="1"/>
        <v>8.4122955784293556E-4</v>
      </c>
      <c r="O70" s="95">
        <f>L70/'סכום נכסי הקרן'!$C$42</f>
        <v>1.0754211524669482E-4</v>
      </c>
    </row>
    <row r="71" spans="2:15" s="133" customFormat="1">
      <c r="B71" s="87" t="s">
        <v>1324</v>
      </c>
      <c r="C71" s="84" t="s">
        <v>1325</v>
      </c>
      <c r="D71" s="97" t="s">
        <v>129</v>
      </c>
      <c r="E71" s="97" t="s">
        <v>355</v>
      </c>
      <c r="F71" s="84" t="s">
        <v>1326</v>
      </c>
      <c r="G71" s="97" t="s">
        <v>160</v>
      </c>
      <c r="H71" s="97" t="s">
        <v>173</v>
      </c>
      <c r="I71" s="94">
        <v>2922.2061440000002</v>
      </c>
      <c r="J71" s="96">
        <v>8361</v>
      </c>
      <c r="K71" s="84"/>
      <c r="L71" s="94">
        <v>244.32565573399998</v>
      </c>
      <c r="M71" s="95">
        <v>2.6824311355962328E-4</v>
      </c>
      <c r="N71" s="95">
        <f t="shared" si="1"/>
        <v>2.7949060479579642E-3</v>
      </c>
      <c r="O71" s="95">
        <f>L71/'סכום נכסי הקרן'!$C$42</f>
        <v>3.5729855841477534E-4</v>
      </c>
    </row>
    <row r="72" spans="2:15" s="133" customFormat="1">
      <c r="B72" s="87" t="s">
        <v>1327</v>
      </c>
      <c r="C72" s="84" t="s">
        <v>1328</v>
      </c>
      <c r="D72" s="97" t="s">
        <v>129</v>
      </c>
      <c r="E72" s="97" t="s">
        <v>355</v>
      </c>
      <c r="F72" s="84" t="s">
        <v>1329</v>
      </c>
      <c r="G72" s="97" t="s">
        <v>534</v>
      </c>
      <c r="H72" s="97" t="s">
        <v>173</v>
      </c>
      <c r="I72" s="94">
        <v>1853.288984</v>
      </c>
      <c r="J72" s="96">
        <v>15180</v>
      </c>
      <c r="K72" s="84"/>
      <c r="L72" s="94">
        <v>281.32926774399999</v>
      </c>
      <c r="M72" s="95">
        <v>1.9410323823268962E-4</v>
      </c>
      <c r="N72" s="95">
        <f t="shared" si="1"/>
        <v>3.2182001907377763E-3</v>
      </c>
      <c r="O72" s="95">
        <f>L72/'סכום נכסי הקרן'!$C$42</f>
        <v>4.1141214377523737E-4</v>
      </c>
    </row>
    <row r="73" spans="2:15" s="133" customFormat="1">
      <c r="B73" s="87" t="s">
        <v>1330</v>
      </c>
      <c r="C73" s="84" t="s">
        <v>1331</v>
      </c>
      <c r="D73" s="97" t="s">
        <v>129</v>
      </c>
      <c r="E73" s="97" t="s">
        <v>355</v>
      </c>
      <c r="F73" s="84" t="s">
        <v>886</v>
      </c>
      <c r="G73" s="97" t="s">
        <v>454</v>
      </c>
      <c r="H73" s="97" t="s">
        <v>173</v>
      </c>
      <c r="I73" s="94">
        <v>17513.057181</v>
      </c>
      <c r="J73" s="96">
        <v>1565</v>
      </c>
      <c r="K73" s="84"/>
      <c r="L73" s="94">
        <v>274.07934488799998</v>
      </c>
      <c r="M73" s="95">
        <v>1.0680752573993199E-4</v>
      </c>
      <c r="N73" s="95">
        <f t="shared" si="1"/>
        <v>3.1352663982279817E-3</v>
      </c>
      <c r="O73" s="95">
        <f>L73/'סכום נכסי הקרן'!$C$42</f>
        <v>4.0080995393444832E-4</v>
      </c>
    </row>
    <row r="74" spans="2:15" s="133" customFormat="1">
      <c r="B74" s="87" t="s">
        <v>1332</v>
      </c>
      <c r="C74" s="84" t="s">
        <v>1333</v>
      </c>
      <c r="D74" s="97" t="s">
        <v>129</v>
      </c>
      <c r="E74" s="97" t="s">
        <v>355</v>
      </c>
      <c r="F74" s="84" t="s">
        <v>1334</v>
      </c>
      <c r="G74" s="97" t="s">
        <v>897</v>
      </c>
      <c r="H74" s="97" t="s">
        <v>173</v>
      </c>
      <c r="I74" s="94">
        <v>454.46202699999992</v>
      </c>
      <c r="J74" s="96">
        <v>30370</v>
      </c>
      <c r="K74" s="84"/>
      <c r="L74" s="94">
        <v>138.020117653</v>
      </c>
      <c r="M74" s="95">
        <v>1.942459196400102E-4</v>
      </c>
      <c r="N74" s="95">
        <f t="shared" si="1"/>
        <v>1.5788487721822111E-3</v>
      </c>
      <c r="O74" s="95">
        <f>L74/'סכום נכסי הקרן'!$C$42</f>
        <v>2.0183876687654816E-4</v>
      </c>
    </row>
    <row r="75" spans="2:15" s="133" customFormat="1">
      <c r="B75" s="87" t="s">
        <v>1335</v>
      </c>
      <c r="C75" s="84" t="s">
        <v>1336</v>
      </c>
      <c r="D75" s="97" t="s">
        <v>129</v>
      </c>
      <c r="E75" s="97" t="s">
        <v>355</v>
      </c>
      <c r="F75" s="84" t="s">
        <v>1337</v>
      </c>
      <c r="G75" s="97" t="s">
        <v>1338</v>
      </c>
      <c r="H75" s="97" t="s">
        <v>173</v>
      </c>
      <c r="I75" s="94">
        <v>4203.8412939999998</v>
      </c>
      <c r="J75" s="96">
        <v>1957</v>
      </c>
      <c r="K75" s="84"/>
      <c r="L75" s="94">
        <v>82.269174125000006</v>
      </c>
      <c r="M75" s="95">
        <v>1.0439780158339497E-4</v>
      </c>
      <c r="N75" s="95">
        <f t="shared" si="1"/>
        <v>9.4109892647869001E-4</v>
      </c>
      <c r="O75" s="95">
        <f>L75/'סכום נכסי הקרן'!$C$42</f>
        <v>1.2030933562228489E-4</v>
      </c>
    </row>
    <row r="76" spans="2:15" s="133" customFormat="1">
      <c r="B76" s="87" t="s">
        <v>1339</v>
      </c>
      <c r="C76" s="84" t="s">
        <v>1340</v>
      </c>
      <c r="D76" s="97" t="s">
        <v>129</v>
      </c>
      <c r="E76" s="97" t="s">
        <v>355</v>
      </c>
      <c r="F76" s="84" t="s">
        <v>1341</v>
      </c>
      <c r="G76" s="97" t="s">
        <v>757</v>
      </c>
      <c r="H76" s="97" t="s">
        <v>173</v>
      </c>
      <c r="I76" s="94">
        <v>3184.8468599999997</v>
      </c>
      <c r="J76" s="96">
        <v>9256</v>
      </c>
      <c r="K76" s="84"/>
      <c r="L76" s="94">
        <v>294.78942532100001</v>
      </c>
      <c r="M76" s="95">
        <v>2.5321711394300344E-4</v>
      </c>
      <c r="N76" s="95">
        <f t="shared" si="1"/>
        <v>3.3721745071287729E-3</v>
      </c>
      <c r="O76" s="95">
        <f>L76/'סכום נכסי הקרן'!$C$42</f>
        <v>4.3109609748795657E-4</v>
      </c>
    </row>
    <row r="77" spans="2:15" s="133" customFormat="1">
      <c r="B77" s="87" t="s">
        <v>1342</v>
      </c>
      <c r="C77" s="84" t="s">
        <v>1343</v>
      </c>
      <c r="D77" s="97" t="s">
        <v>129</v>
      </c>
      <c r="E77" s="97" t="s">
        <v>355</v>
      </c>
      <c r="F77" s="84" t="s">
        <v>1344</v>
      </c>
      <c r="G77" s="97" t="s">
        <v>1338</v>
      </c>
      <c r="H77" s="97" t="s">
        <v>173</v>
      </c>
      <c r="I77" s="94">
        <v>17333.348529999999</v>
      </c>
      <c r="J77" s="96">
        <v>230.6</v>
      </c>
      <c r="K77" s="84"/>
      <c r="L77" s="94">
        <v>39.970701709000004</v>
      </c>
      <c r="M77" s="95">
        <v>6.1100276541489179E-5</v>
      </c>
      <c r="N77" s="95">
        <f t="shared" si="1"/>
        <v>4.5723546965216168E-4</v>
      </c>
      <c r="O77" s="95">
        <f>L77/'סכום נכסי הקרן'!$C$42</f>
        <v>5.8452617497529999E-5</v>
      </c>
    </row>
    <row r="78" spans="2:15" s="133" customFormat="1">
      <c r="B78" s="87" t="s">
        <v>1345</v>
      </c>
      <c r="C78" s="84" t="s">
        <v>1346</v>
      </c>
      <c r="D78" s="97" t="s">
        <v>129</v>
      </c>
      <c r="E78" s="97" t="s">
        <v>355</v>
      </c>
      <c r="F78" s="84" t="s">
        <v>526</v>
      </c>
      <c r="G78" s="97" t="s">
        <v>405</v>
      </c>
      <c r="H78" s="97" t="s">
        <v>173</v>
      </c>
      <c r="I78" s="94">
        <v>28975.575561000001</v>
      </c>
      <c r="J78" s="96">
        <v>1874</v>
      </c>
      <c r="K78" s="84"/>
      <c r="L78" s="94">
        <v>543.002286013</v>
      </c>
      <c r="M78" s="95">
        <v>1.6273294462601344E-4</v>
      </c>
      <c r="N78" s="95">
        <f t="shared" si="1"/>
        <v>6.2115473247107778E-3</v>
      </c>
      <c r="O78" s="95">
        <f>L78/'סכום נכסי הקרן'!$C$42</f>
        <v>7.9407925224028676E-4</v>
      </c>
    </row>
    <row r="79" spans="2:15" s="133" customFormat="1">
      <c r="B79" s="87" t="s">
        <v>1347</v>
      </c>
      <c r="C79" s="84" t="s">
        <v>1348</v>
      </c>
      <c r="D79" s="97" t="s">
        <v>129</v>
      </c>
      <c r="E79" s="97" t="s">
        <v>355</v>
      </c>
      <c r="F79" s="84" t="s">
        <v>1349</v>
      </c>
      <c r="G79" s="97" t="s">
        <v>160</v>
      </c>
      <c r="H79" s="97" t="s">
        <v>173</v>
      </c>
      <c r="I79" s="94">
        <v>1354.1413889999999</v>
      </c>
      <c r="J79" s="96">
        <v>18660</v>
      </c>
      <c r="K79" s="84"/>
      <c r="L79" s="94">
        <v>252.68278315399999</v>
      </c>
      <c r="M79" s="95">
        <v>9.83001147029494E-5</v>
      </c>
      <c r="N79" s="95">
        <f t="shared" si="1"/>
        <v>2.8905054474542774E-3</v>
      </c>
      <c r="O79" s="95">
        <f>L79/'סכום נכסי הקרן'!$C$42</f>
        <v>3.6951990934365806E-4</v>
      </c>
    </row>
    <row r="80" spans="2:15" s="133" customFormat="1">
      <c r="B80" s="87" t="s">
        <v>1350</v>
      </c>
      <c r="C80" s="84" t="s">
        <v>1351</v>
      </c>
      <c r="D80" s="97" t="s">
        <v>129</v>
      </c>
      <c r="E80" s="97" t="s">
        <v>355</v>
      </c>
      <c r="F80" s="84" t="s">
        <v>1352</v>
      </c>
      <c r="G80" s="97" t="s">
        <v>931</v>
      </c>
      <c r="H80" s="97" t="s">
        <v>173</v>
      </c>
      <c r="I80" s="94">
        <v>215754.41185800001</v>
      </c>
      <c r="J80" s="96">
        <v>269.89999999999998</v>
      </c>
      <c r="K80" s="84"/>
      <c r="L80" s="94">
        <v>582.32115760200008</v>
      </c>
      <c r="M80" s="95">
        <v>1.9198353573076984E-4</v>
      </c>
      <c r="N80" s="95">
        <f t="shared" si="1"/>
        <v>6.6613263365498786E-3</v>
      </c>
      <c r="O80" s="95">
        <f>L80/'סכום נכסי הקרן'!$C$42</f>
        <v>8.5157864212237195E-4</v>
      </c>
    </row>
    <row r="81" spans="2:15" s="133" customFormat="1">
      <c r="B81" s="87" t="s">
        <v>1353</v>
      </c>
      <c r="C81" s="84" t="s">
        <v>1354</v>
      </c>
      <c r="D81" s="97" t="s">
        <v>129</v>
      </c>
      <c r="E81" s="97" t="s">
        <v>355</v>
      </c>
      <c r="F81" s="84" t="s">
        <v>934</v>
      </c>
      <c r="G81" s="97" t="s">
        <v>931</v>
      </c>
      <c r="H81" s="97" t="s">
        <v>173</v>
      </c>
      <c r="I81" s="94">
        <v>23001.034436999998</v>
      </c>
      <c r="J81" s="96">
        <v>1070</v>
      </c>
      <c r="K81" s="84"/>
      <c r="L81" s="94">
        <v>246.11106848</v>
      </c>
      <c r="M81" s="95">
        <v>2.5991168685087716E-4</v>
      </c>
      <c r="N81" s="95">
        <f t="shared" si="1"/>
        <v>2.8153298584125217E-3</v>
      </c>
      <c r="O81" s="95">
        <f>L81/'סכום נכסי הקרן'!$C$42</f>
        <v>3.5990952204200771E-4</v>
      </c>
    </row>
    <row r="82" spans="2:15" s="133" customFormat="1">
      <c r="B82" s="83"/>
      <c r="C82" s="84"/>
      <c r="D82" s="84"/>
      <c r="E82" s="84"/>
      <c r="F82" s="84"/>
      <c r="G82" s="84"/>
      <c r="H82" s="84"/>
      <c r="I82" s="94"/>
      <c r="J82" s="96"/>
      <c r="K82" s="84"/>
      <c r="L82" s="84"/>
      <c r="M82" s="84"/>
      <c r="N82" s="95"/>
      <c r="O82" s="84"/>
    </row>
    <row r="83" spans="2:15" s="133" customFormat="1">
      <c r="B83" s="102" t="s">
        <v>31</v>
      </c>
      <c r="C83" s="82"/>
      <c r="D83" s="82"/>
      <c r="E83" s="82"/>
      <c r="F83" s="82"/>
      <c r="G83" s="82"/>
      <c r="H83" s="82"/>
      <c r="I83" s="91"/>
      <c r="J83" s="93"/>
      <c r="K83" s="82"/>
      <c r="L83" s="91">
        <v>2051.9312200709996</v>
      </c>
      <c r="M83" s="82"/>
      <c r="N83" s="92">
        <f t="shared" ref="N83:N117" si="2">L83/$L$11</f>
        <v>2.3472586043988396E-2</v>
      </c>
      <c r="O83" s="92">
        <f>L83/'סכום נכסי הקרן'!$C$42</f>
        <v>3.0007166652028963E-3</v>
      </c>
    </row>
    <row r="84" spans="2:15" s="133" customFormat="1">
      <c r="B84" s="87" t="s">
        <v>1355</v>
      </c>
      <c r="C84" s="84" t="s">
        <v>1356</v>
      </c>
      <c r="D84" s="97" t="s">
        <v>129</v>
      </c>
      <c r="E84" s="97" t="s">
        <v>355</v>
      </c>
      <c r="F84" s="84" t="s">
        <v>1357</v>
      </c>
      <c r="G84" s="97" t="s">
        <v>1282</v>
      </c>
      <c r="H84" s="97" t="s">
        <v>173</v>
      </c>
      <c r="I84" s="94">
        <v>1156.7122999999999</v>
      </c>
      <c r="J84" s="96">
        <v>3627</v>
      </c>
      <c r="K84" s="84"/>
      <c r="L84" s="94">
        <v>41.953955104999999</v>
      </c>
      <c r="M84" s="95">
        <v>2.3431303377965165E-4</v>
      </c>
      <c r="N84" s="95">
        <f t="shared" si="2"/>
        <v>4.7992243183164025E-4</v>
      </c>
      <c r="O84" s="95">
        <f>L84/'סכום נכסי הקרן'!$C$42</f>
        <v>6.135290063494018E-5</v>
      </c>
    </row>
    <row r="85" spans="2:15" s="133" customFormat="1">
      <c r="B85" s="87" t="s">
        <v>1358</v>
      </c>
      <c r="C85" s="84" t="s">
        <v>1359</v>
      </c>
      <c r="D85" s="97" t="s">
        <v>129</v>
      </c>
      <c r="E85" s="97" t="s">
        <v>355</v>
      </c>
      <c r="F85" s="84" t="s">
        <v>1360</v>
      </c>
      <c r="G85" s="97" t="s">
        <v>386</v>
      </c>
      <c r="H85" s="97" t="s">
        <v>173</v>
      </c>
      <c r="I85" s="94">
        <v>15119.468038000001</v>
      </c>
      <c r="J85" s="96">
        <v>354.6</v>
      </c>
      <c r="K85" s="84"/>
      <c r="L85" s="94">
        <v>53.613633650000004</v>
      </c>
      <c r="M85" s="95">
        <v>2.7495991005293895E-4</v>
      </c>
      <c r="N85" s="95">
        <f t="shared" si="2"/>
        <v>6.1330059052220698E-4</v>
      </c>
      <c r="O85" s="95">
        <f>L85/'סכום נכסי הקרן'!$C$42</f>
        <v>7.8403857986073791E-5</v>
      </c>
    </row>
    <row r="86" spans="2:15" s="133" customFormat="1">
      <c r="B86" s="87" t="s">
        <v>1361</v>
      </c>
      <c r="C86" s="84" t="s">
        <v>1362</v>
      </c>
      <c r="D86" s="97" t="s">
        <v>129</v>
      </c>
      <c r="E86" s="97" t="s">
        <v>355</v>
      </c>
      <c r="F86" s="84" t="s">
        <v>1363</v>
      </c>
      <c r="G86" s="97" t="s">
        <v>386</v>
      </c>
      <c r="H86" s="97" t="s">
        <v>173</v>
      </c>
      <c r="I86" s="94">
        <v>4812.7198239999998</v>
      </c>
      <c r="J86" s="96">
        <v>1928</v>
      </c>
      <c r="K86" s="84"/>
      <c r="L86" s="94">
        <v>92.789238202999996</v>
      </c>
      <c r="M86" s="95">
        <v>3.625469819841401E-4</v>
      </c>
      <c r="N86" s="95">
        <f t="shared" si="2"/>
        <v>1.0614407326970203E-3</v>
      </c>
      <c r="O86" s="95">
        <f>L86/'סכום נכסי הקרן'!$C$42</f>
        <v>1.3569373607834142E-4</v>
      </c>
    </row>
    <row r="87" spans="2:15" s="133" customFormat="1">
      <c r="B87" s="87" t="s">
        <v>1364</v>
      </c>
      <c r="C87" s="84" t="s">
        <v>1365</v>
      </c>
      <c r="D87" s="97" t="s">
        <v>129</v>
      </c>
      <c r="E87" s="97" t="s">
        <v>355</v>
      </c>
      <c r="F87" s="84" t="s">
        <v>1366</v>
      </c>
      <c r="G87" s="97" t="s">
        <v>160</v>
      </c>
      <c r="H87" s="97" t="s">
        <v>173</v>
      </c>
      <c r="I87" s="94">
        <v>519.65979800000002</v>
      </c>
      <c r="J87" s="96">
        <v>6666</v>
      </c>
      <c r="K87" s="84"/>
      <c r="L87" s="94">
        <v>34.640522144000002</v>
      </c>
      <c r="M87" s="95">
        <v>5.1784733233682115E-5</v>
      </c>
      <c r="N87" s="95">
        <f t="shared" si="2"/>
        <v>3.962621303678936E-4</v>
      </c>
      <c r="O87" s="95">
        <f>L87/'סכום נכסי הקרן'!$C$42</f>
        <v>5.065783446934156E-5</v>
      </c>
    </row>
    <row r="88" spans="2:15" s="133" customFormat="1">
      <c r="B88" s="87" t="s">
        <v>1367</v>
      </c>
      <c r="C88" s="84" t="s">
        <v>1368</v>
      </c>
      <c r="D88" s="97" t="s">
        <v>129</v>
      </c>
      <c r="E88" s="97" t="s">
        <v>355</v>
      </c>
      <c r="F88" s="84" t="s">
        <v>1369</v>
      </c>
      <c r="G88" s="97" t="s">
        <v>1370</v>
      </c>
      <c r="H88" s="97" t="s">
        <v>173</v>
      </c>
      <c r="I88" s="94">
        <v>70991.335714000001</v>
      </c>
      <c r="J88" s="96">
        <v>121.1</v>
      </c>
      <c r="K88" s="84"/>
      <c r="L88" s="94">
        <v>85.970507556999991</v>
      </c>
      <c r="M88" s="95">
        <v>2.1254718285476922E-4</v>
      </c>
      <c r="N88" s="95">
        <f t="shared" si="2"/>
        <v>9.8343946236522143E-4</v>
      </c>
      <c r="O88" s="95">
        <f>L88/'סכום נכסי הקרן'!$C$42</f>
        <v>1.2572211593589143E-4</v>
      </c>
    </row>
    <row r="89" spans="2:15" s="133" customFormat="1">
      <c r="B89" s="87" t="s">
        <v>1371</v>
      </c>
      <c r="C89" s="84" t="s">
        <v>1372</v>
      </c>
      <c r="D89" s="97" t="s">
        <v>129</v>
      </c>
      <c r="E89" s="97" t="s">
        <v>355</v>
      </c>
      <c r="F89" s="84" t="s">
        <v>1373</v>
      </c>
      <c r="G89" s="97" t="s">
        <v>490</v>
      </c>
      <c r="H89" s="97" t="s">
        <v>173</v>
      </c>
      <c r="I89" s="94">
        <v>7575.3381180000006</v>
      </c>
      <c r="J89" s="96">
        <v>232.2</v>
      </c>
      <c r="K89" s="84"/>
      <c r="L89" s="94">
        <v>17.589935097000001</v>
      </c>
      <c r="M89" s="95">
        <v>3.9243673311183108E-4</v>
      </c>
      <c r="N89" s="95">
        <f t="shared" si="2"/>
        <v>2.0121593795829944E-4</v>
      </c>
      <c r="O89" s="95">
        <f>L89/'סכום נכסי הקרן'!$C$42</f>
        <v>2.5723284907950707E-5</v>
      </c>
    </row>
    <row r="90" spans="2:15" s="133" customFormat="1">
      <c r="B90" s="87" t="s">
        <v>1374</v>
      </c>
      <c r="C90" s="84" t="s">
        <v>1375</v>
      </c>
      <c r="D90" s="97" t="s">
        <v>129</v>
      </c>
      <c r="E90" s="97" t="s">
        <v>355</v>
      </c>
      <c r="F90" s="84" t="s">
        <v>1376</v>
      </c>
      <c r="G90" s="97" t="s">
        <v>198</v>
      </c>
      <c r="H90" s="97" t="s">
        <v>173</v>
      </c>
      <c r="I90" s="94">
        <v>4546.6974010000004</v>
      </c>
      <c r="J90" s="96">
        <v>591.9</v>
      </c>
      <c r="K90" s="84"/>
      <c r="L90" s="94">
        <v>26.911901928999999</v>
      </c>
      <c r="M90" s="95">
        <v>1.0557641000386691E-4</v>
      </c>
      <c r="N90" s="95">
        <f t="shared" si="2"/>
        <v>3.0785239166738364E-4</v>
      </c>
      <c r="O90" s="95">
        <f>L90/'סכום נכסי הקרן'!$C$42</f>
        <v>3.9355604038161684E-5</v>
      </c>
    </row>
    <row r="91" spans="2:15" s="133" customFormat="1">
      <c r="B91" s="87" t="s">
        <v>1377</v>
      </c>
      <c r="C91" s="84" t="s">
        <v>1378</v>
      </c>
      <c r="D91" s="97" t="s">
        <v>129</v>
      </c>
      <c r="E91" s="97" t="s">
        <v>355</v>
      </c>
      <c r="F91" s="84" t="s">
        <v>1379</v>
      </c>
      <c r="G91" s="97" t="s">
        <v>728</v>
      </c>
      <c r="H91" s="97" t="s">
        <v>173</v>
      </c>
      <c r="I91" s="94">
        <v>4766.2954639999998</v>
      </c>
      <c r="J91" s="96">
        <v>1890</v>
      </c>
      <c r="K91" s="84"/>
      <c r="L91" s="94">
        <v>90.082984269999983</v>
      </c>
      <c r="M91" s="95">
        <v>1.7026269712686827E-4</v>
      </c>
      <c r="N91" s="95">
        <f t="shared" si="2"/>
        <v>1.0304831754076357E-3</v>
      </c>
      <c r="O91" s="95">
        <f>L91/'סכום נכסי הקרן'!$C$42</f>
        <v>1.3173614666326197E-4</v>
      </c>
    </row>
    <row r="92" spans="2:15" s="133" customFormat="1">
      <c r="B92" s="87" t="s">
        <v>1380</v>
      </c>
      <c r="C92" s="84" t="s">
        <v>1381</v>
      </c>
      <c r="D92" s="97" t="s">
        <v>129</v>
      </c>
      <c r="E92" s="97" t="s">
        <v>355</v>
      </c>
      <c r="F92" s="84" t="s">
        <v>1382</v>
      </c>
      <c r="G92" s="97" t="s">
        <v>386</v>
      </c>
      <c r="H92" s="97" t="s">
        <v>173</v>
      </c>
      <c r="I92" s="94">
        <v>2544.441468</v>
      </c>
      <c r="J92" s="96">
        <v>1973</v>
      </c>
      <c r="K92" s="84"/>
      <c r="L92" s="94">
        <v>50.201830173000005</v>
      </c>
      <c r="M92" s="95">
        <v>3.8248416258168091E-4</v>
      </c>
      <c r="N92" s="95">
        <f t="shared" si="2"/>
        <v>5.7427206466533626E-4</v>
      </c>
      <c r="O92" s="95">
        <f>L92/'סכום נכסי הקרן'!$C$42</f>
        <v>7.3414482391176008E-5</v>
      </c>
    </row>
    <row r="93" spans="2:15" s="133" customFormat="1">
      <c r="B93" s="87" t="s">
        <v>1383</v>
      </c>
      <c r="C93" s="84" t="s">
        <v>1384</v>
      </c>
      <c r="D93" s="97" t="s">
        <v>129</v>
      </c>
      <c r="E93" s="97" t="s">
        <v>355</v>
      </c>
      <c r="F93" s="84" t="s">
        <v>1385</v>
      </c>
      <c r="G93" s="97" t="s">
        <v>897</v>
      </c>
      <c r="H93" s="97" t="s">
        <v>173</v>
      </c>
      <c r="I93" s="94">
        <v>422.89013699999998</v>
      </c>
      <c r="J93" s="96">
        <v>0</v>
      </c>
      <c r="K93" s="84"/>
      <c r="L93" s="94">
        <v>4.1599999999999997E-7</v>
      </c>
      <c r="M93" s="95">
        <v>2.6749436692682981E-4</v>
      </c>
      <c r="N93" s="95">
        <f t="shared" si="2"/>
        <v>4.758734454053145E-12</v>
      </c>
      <c r="O93" s="95">
        <f>L93/'סכום נכסי הקרן'!$C$42</f>
        <v>6.0835281441899979E-13</v>
      </c>
    </row>
    <row r="94" spans="2:15" s="133" customFormat="1">
      <c r="B94" s="87" t="s">
        <v>1386</v>
      </c>
      <c r="C94" s="84" t="s">
        <v>1387</v>
      </c>
      <c r="D94" s="97" t="s">
        <v>129</v>
      </c>
      <c r="E94" s="97" t="s">
        <v>355</v>
      </c>
      <c r="F94" s="84" t="s">
        <v>1388</v>
      </c>
      <c r="G94" s="97" t="s">
        <v>1370</v>
      </c>
      <c r="H94" s="97" t="s">
        <v>173</v>
      </c>
      <c r="I94" s="94">
        <v>4737.6990560000004</v>
      </c>
      <c r="J94" s="96">
        <v>466.5</v>
      </c>
      <c r="K94" s="84"/>
      <c r="L94" s="94">
        <v>22.101366124999998</v>
      </c>
      <c r="M94" s="95">
        <v>1.7494762430369617E-4</v>
      </c>
      <c r="N94" s="95">
        <f t="shared" si="2"/>
        <v>2.5282339533817442E-4</v>
      </c>
      <c r="O94" s="95">
        <f>L94/'סכום נכסי הקרן'!$C$42</f>
        <v>3.2320741068866573E-5</v>
      </c>
    </row>
    <row r="95" spans="2:15" s="133" customFormat="1">
      <c r="B95" s="87" t="s">
        <v>1389</v>
      </c>
      <c r="C95" s="84" t="s">
        <v>1390</v>
      </c>
      <c r="D95" s="97" t="s">
        <v>129</v>
      </c>
      <c r="E95" s="97" t="s">
        <v>355</v>
      </c>
      <c r="F95" s="84" t="s">
        <v>1391</v>
      </c>
      <c r="G95" s="97" t="s">
        <v>196</v>
      </c>
      <c r="H95" s="97" t="s">
        <v>173</v>
      </c>
      <c r="I95" s="94">
        <v>2930.8516119999999</v>
      </c>
      <c r="J95" s="96">
        <v>654.5</v>
      </c>
      <c r="K95" s="84"/>
      <c r="L95" s="94">
        <v>19.182423818</v>
      </c>
      <c r="M95" s="95">
        <v>4.858400721155121E-4</v>
      </c>
      <c r="N95" s="95">
        <f t="shared" si="2"/>
        <v>2.1943283926674587E-4</v>
      </c>
      <c r="O95" s="95">
        <f>L95/'סכום נכסי הקרן'!$C$42</f>
        <v>2.8052119031390279E-5</v>
      </c>
    </row>
    <row r="96" spans="2:15" s="133" customFormat="1">
      <c r="B96" s="87" t="s">
        <v>1392</v>
      </c>
      <c r="C96" s="84" t="s">
        <v>1393</v>
      </c>
      <c r="D96" s="97" t="s">
        <v>129</v>
      </c>
      <c r="E96" s="97" t="s">
        <v>355</v>
      </c>
      <c r="F96" s="84" t="s">
        <v>1394</v>
      </c>
      <c r="G96" s="97" t="s">
        <v>199</v>
      </c>
      <c r="H96" s="97" t="s">
        <v>173</v>
      </c>
      <c r="I96" s="94">
        <v>6696.947943000001</v>
      </c>
      <c r="J96" s="96">
        <v>376.6</v>
      </c>
      <c r="K96" s="84"/>
      <c r="L96" s="94">
        <v>25.220705972000005</v>
      </c>
      <c r="M96" s="95">
        <v>4.3420892302706862E-4</v>
      </c>
      <c r="N96" s="95">
        <f t="shared" si="2"/>
        <v>2.8850635207812583E-4</v>
      </c>
      <c r="O96" s="95">
        <f>L96/'סכום נכסי הקרן'!$C$42</f>
        <v>3.6882421778125674E-5</v>
      </c>
    </row>
    <row r="97" spans="2:15" s="133" customFormat="1">
      <c r="B97" s="87" t="s">
        <v>1395</v>
      </c>
      <c r="C97" s="84" t="s">
        <v>1396</v>
      </c>
      <c r="D97" s="97" t="s">
        <v>129</v>
      </c>
      <c r="E97" s="97" t="s">
        <v>355</v>
      </c>
      <c r="F97" s="84" t="s">
        <v>1397</v>
      </c>
      <c r="G97" s="97" t="s">
        <v>534</v>
      </c>
      <c r="H97" s="97" t="s">
        <v>173</v>
      </c>
      <c r="I97" s="94">
        <v>9375.2224279999991</v>
      </c>
      <c r="J97" s="96">
        <v>700.1</v>
      </c>
      <c r="K97" s="84"/>
      <c r="L97" s="94">
        <v>65.635932269999998</v>
      </c>
      <c r="M97" s="95">
        <v>2.7387435135676905E-4</v>
      </c>
      <c r="N97" s="95">
        <f t="shared" si="2"/>
        <v>7.5082685653160498E-4</v>
      </c>
      <c r="O97" s="95">
        <f>L97/'סכום נכסי הקרן'!$C$42</f>
        <v>9.5985106066032093E-5</v>
      </c>
    </row>
    <row r="98" spans="2:15" s="133" customFormat="1">
      <c r="B98" s="87" t="s">
        <v>1398</v>
      </c>
      <c r="C98" s="84" t="s">
        <v>1399</v>
      </c>
      <c r="D98" s="97" t="s">
        <v>129</v>
      </c>
      <c r="E98" s="97" t="s">
        <v>355</v>
      </c>
      <c r="F98" s="84" t="s">
        <v>1400</v>
      </c>
      <c r="G98" s="97" t="s">
        <v>534</v>
      </c>
      <c r="H98" s="97" t="s">
        <v>173</v>
      </c>
      <c r="I98" s="94">
        <v>5853.1789870000002</v>
      </c>
      <c r="J98" s="96">
        <v>1734</v>
      </c>
      <c r="K98" s="84"/>
      <c r="L98" s="94">
        <v>101.494123633</v>
      </c>
      <c r="M98" s="95">
        <v>3.8559083199366634E-4</v>
      </c>
      <c r="N98" s="95">
        <f t="shared" si="2"/>
        <v>1.1610182284045353E-3</v>
      </c>
      <c r="O98" s="95">
        <f>L98/'סכום נכסי הקרן'!$C$42</f>
        <v>1.4842364365174395E-4</v>
      </c>
    </row>
    <row r="99" spans="2:15" s="133" customFormat="1">
      <c r="B99" s="87" t="s">
        <v>1401</v>
      </c>
      <c r="C99" s="84" t="s">
        <v>1402</v>
      </c>
      <c r="D99" s="97" t="s">
        <v>129</v>
      </c>
      <c r="E99" s="97" t="s">
        <v>355</v>
      </c>
      <c r="F99" s="84" t="s">
        <v>1403</v>
      </c>
      <c r="G99" s="97" t="s">
        <v>931</v>
      </c>
      <c r="H99" s="97" t="s">
        <v>173</v>
      </c>
      <c r="I99" s="94">
        <v>5509.0609750000003</v>
      </c>
      <c r="J99" s="96">
        <v>916.7</v>
      </c>
      <c r="K99" s="84"/>
      <c r="L99" s="94">
        <v>50.501561953</v>
      </c>
      <c r="M99" s="95">
        <v>2.7543927678616071E-4</v>
      </c>
      <c r="N99" s="95">
        <f t="shared" si="2"/>
        <v>5.777007760799052E-4</v>
      </c>
      <c r="O99" s="95">
        <f>L99/'סכום נכסי הקרן'!$C$42</f>
        <v>7.3852806121786142E-5</v>
      </c>
    </row>
    <row r="100" spans="2:15" s="133" customFormat="1">
      <c r="B100" s="87" t="s">
        <v>1404</v>
      </c>
      <c r="C100" s="84" t="s">
        <v>1405</v>
      </c>
      <c r="D100" s="97" t="s">
        <v>129</v>
      </c>
      <c r="E100" s="97" t="s">
        <v>355</v>
      </c>
      <c r="F100" s="84" t="s">
        <v>1406</v>
      </c>
      <c r="G100" s="97" t="s">
        <v>757</v>
      </c>
      <c r="H100" s="97" t="s">
        <v>173</v>
      </c>
      <c r="I100" s="94">
        <v>4060.3390020000002</v>
      </c>
      <c r="J100" s="96">
        <v>1494</v>
      </c>
      <c r="K100" s="84"/>
      <c r="L100" s="94">
        <v>60.661464684000002</v>
      </c>
      <c r="M100" s="95">
        <v>2.810050949721382E-4</v>
      </c>
      <c r="N100" s="95">
        <f t="shared" si="2"/>
        <v>6.9392260102182435E-4</v>
      </c>
      <c r="O100" s="95">
        <f>L100/'סכום נכסי הקרן'!$C$42</f>
        <v>8.8710511459832138E-5</v>
      </c>
    </row>
    <row r="101" spans="2:15" s="133" customFormat="1">
      <c r="B101" s="87" t="s">
        <v>1407</v>
      </c>
      <c r="C101" s="84" t="s">
        <v>1408</v>
      </c>
      <c r="D101" s="97" t="s">
        <v>129</v>
      </c>
      <c r="E101" s="97" t="s">
        <v>355</v>
      </c>
      <c r="F101" s="84" t="s">
        <v>1409</v>
      </c>
      <c r="G101" s="97" t="s">
        <v>897</v>
      </c>
      <c r="H101" s="97" t="s">
        <v>173</v>
      </c>
      <c r="I101" s="94">
        <v>3030.6243260000001</v>
      </c>
      <c r="J101" s="96">
        <v>1316</v>
      </c>
      <c r="K101" s="84"/>
      <c r="L101" s="94">
        <v>39.883016128000001</v>
      </c>
      <c r="M101" s="95">
        <v>2.4658267165697084E-4</v>
      </c>
      <c r="N101" s="95">
        <f t="shared" si="2"/>
        <v>4.5623241100930498E-4</v>
      </c>
      <c r="O101" s="95">
        <f>L101/'סכום נכסי הקרן'!$C$42</f>
        <v>5.8324387281219144E-5</v>
      </c>
    </row>
    <row r="102" spans="2:15" s="133" customFormat="1">
      <c r="B102" s="87" t="s">
        <v>1410</v>
      </c>
      <c r="C102" s="84" t="s">
        <v>1411</v>
      </c>
      <c r="D102" s="97" t="s">
        <v>129</v>
      </c>
      <c r="E102" s="97" t="s">
        <v>355</v>
      </c>
      <c r="F102" s="84" t="s">
        <v>1412</v>
      </c>
      <c r="G102" s="97" t="s">
        <v>386</v>
      </c>
      <c r="H102" s="97" t="s">
        <v>173</v>
      </c>
      <c r="I102" s="94">
        <v>4063.7057460000001</v>
      </c>
      <c r="J102" s="96">
        <v>612.5</v>
      </c>
      <c r="K102" s="84"/>
      <c r="L102" s="94">
        <v>24.890197713000003</v>
      </c>
      <c r="M102" s="95">
        <v>3.5260910987866382E-4</v>
      </c>
      <c r="N102" s="95">
        <f t="shared" si="2"/>
        <v>2.8472558034867287E-4</v>
      </c>
      <c r="O102" s="95">
        <f>L102/'סכום נכסי הקרן'!$C$42</f>
        <v>3.6399090937857947E-5</v>
      </c>
    </row>
    <row r="103" spans="2:15" s="133" customFormat="1">
      <c r="B103" s="87" t="s">
        <v>1413</v>
      </c>
      <c r="C103" s="84" t="s">
        <v>1414</v>
      </c>
      <c r="D103" s="97" t="s">
        <v>129</v>
      </c>
      <c r="E103" s="97" t="s">
        <v>355</v>
      </c>
      <c r="F103" s="84" t="s">
        <v>1415</v>
      </c>
      <c r="G103" s="97" t="s">
        <v>683</v>
      </c>
      <c r="H103" s="97" t="s">
        <v>173</v>
      </c>
      <c r="I103" s="94">
        <v>1704.604953</v>
      </c>
      <c r="J103" s="96">
        <v>15460</v>
      </c>
      <c r="K103" s="84"/>
      <c r="L103" s="94">
        <v>263.53192569800001</v>
      </c>
      <c r="M103" s="95">
        <v>4.6699049063720483E-4</v>
      </c>
      <c r="N103" s="95">
        <f t="shared" si="2"/>
        <v>3.0146116696203032E-3</v>
      </c>
      <c r="O103" s="95">
        <f>L103/'סכום נכסי הקרן'!$C$42</f>
        <v>3.8538554972989677E-4</v>
      </c>
    </row>
    <row r="104" spans="2:15" s="133" customFormat="1">
      <c r="B104" s="87" t="s">
        <v>1416</v>
      </c>
      <c r="C104" s="84" t="s">
        <v>1417</v>
      </c>
      <c r="D104" s="97" t="s">
        <v>129</v>
      </c>
      <c r="E104" s="97" t="s">
        <v>355</v>
      </c>
      <c r="F104" s="84" t="s">
        <v>1418</v>
      </c>
      <c r="G104" s="97" t="s">
        <v>160</v>
      </c>
      <c r="H104" s="97" t="s">
        <v>173</v>
      </c>
      <c r="I104" s="94">
        <v>4213.4358229999998</v>
      </c>
      <c r="J104" s="96">
        <v>1636</v>
      </c>
      <c r="K104" s="84"/>
      <c r="L104" s="94">
        <v>68.931810071000001</v>
      </c>
      <c r="M104" s="95">
        <v>2.927050837607094E-4</v>
      </c>
      <c r="N104" s="95">
        <f t="shared" si="2"/>
        <v>7.8852927780075793E-4</v>
      </c>
      <c r="O104" s="95">
        <f>L104/'סכום נכסי הקרן'!$C$42</f>
        <v>1.0080495350886733E-4</v>
      </c>
    </row>
    <row r="105" spans="2:15" s="133" customFormat="1">
      <c r="B105" s="87" t="s">
        <v>1419</v>
      </c>
      <c r="C105" s="84" t="s">
        <v>1420</v>
      </c>
      <c r="D105" s="97" t="s">
        <v>129</v>
      </c>
      <c r="E105" s="97" t="s">
        <v>355</v>
      </c>
      <c r="F105" s="84" t="s">
        <v>1421</v>
      </c>
      <c r="G105" s="97" t="s">
        <v>160</v>
      </c>
      <c r="H105" s="97" t="s">
        <v>173</v>
      </c>
      <c r="I105" s="94">
        <v>11012.105452</v>
      </c>
      <c r="J105" s="96">
        <v>728.9</v>
      </c>
      <c r="K105" s="84"/>
      <c r="L105" s="94">
        <v>80.267236648000008</v>
      </c>
      <c r="M105" s="95">
        <v>2.7794234508251073E-4</v>
      </c>
      <c r="N105" s="95">
        <f t="shared" si="2"/>
        <v>9.1819823213575708E-4</v>
      </c>
      <c r="O105" s="95">
        <f>L105/'סכום נכסי הקרן'!$C$42</f>
        <v>1.1738172913568917E-4</v>
      </c>
    </row>
    <row r="106" spans="2:15" s="133" customFormat="1">
      <c r="B106" s="87" t="s">
        <v>1422</v>
      </c>
      <c r="C106" s="84" t="s">
        <v>1423</v>
      </c>
      <c r="D106" s="97" t="s">
        <v>129</v>
      </c>
      <c r="E106" s="97" t="s">
        <v>355</v>
      </c>
      <c r="F106" s="84" t="s">
        <v>1424</v>
      </c>
      <c r="G106" s="97" t="s">
        <v>160</v>
      </c>
      <c r="H106" s="97" t="s">
        <v>173</v>
      </c>
      <c r="I106" s="94">
        <v>18014.030160999999</v>
      </c>
      <c r="J106" s="96">
        <v>86.7</v>
      </c>
      <c r="K106" s="84"/>
      <c r="L106" s="94">
        <v>15.618164135999999</v>
      </c>
      <c r="M106" s="95">
        <v>1.0302869930705794E-4</v>
      </c>
      <c r="N106" s="95">
        <f t="shared" si="2"/>
        <v>1.7866032640153934E-4</v>
      </c>
      <c r="O106" s="95">
        <f>L106/'סכום נכסי הקרן'!$C$42</f>
        <v>2.2839793529311267E-5</v>
      </c>
    </row>
    <row r="107" spans="2:15" s="133" customFormat="1">
      <c r="B107" s="87" t="s">
        <v>1425</v>
      </c>
      <c r="C107" s="84" t="s">
        <v>1426</v>
      </c>
      <c r="D107" s="97" t="s">
        <v>129</v>
      </c>
      <c r="E107" s="97" t="s">
        <v>355</v>
      </c>
      <c r="F107" s="84" t="s">
        <v>1427</v>
      </c>
      <c r="G107" s="97" t="s">
        <v>386</v>
      </c>
      <c r="H107" s="97" t="s">
        <v>173</v>
      </c>
      <c r="I107" s="94">
        <v>45603.954791000004</v>
      </c>
      <c r="J107" s="96">
        <v>146.9</v>
      </c>
      <c r="K107" s="84"/>
      <c r="L107" s="94">
        <v>66.992209602000003</v>
      </c>
      <c r="M107" s="95">
        <v>1.3029701368857144E-4</v>
      </c>
      <c r="N107" s="95">
        <f t="shared" si="2"/>
        <v>7.6634167304371963E-4</v>
      </c>
      <c r="O107" s="95">
        <f>L107/'סכום נכסי הקרן'!$C$42</f>
        <v>9.7968507825779442E-5</v>
      </c>
    </row>
    <row r="108" spans="2:15" s="133" customFormat="1">
      <c r="B108" s="87" t="s">
        <v>1428</v>
      </c>
      <c r="C108" s="84" t="s">
        <v>1429</v>
      </c>
      <c r="D108" s="97" t="s">
        <v>129</v>
      </c>
      <c r="E108" s="97" t="s">
        <v>355</v>
      </c>
      <c r="F108" s="84" t="s">
        <v>1430</v>
      </c>
      <c r="G108" s="97" t="s">
        <v>1252</v>
      </c>
      <c r="H108" s="97" t="s">
        <v>173</v>
      </c>
      <c r="I108" s="94">
        <v>2022.7230379999999</v>
      </c>
      <c r="J108" s="96">
        <v>2340</v>
      </c>
      <c r="K108" s="84"/>
      <c r="L108" s="94">
        <v>47.331719067000002</v>
      </c>
      <c r="M108" s="95">
        <v>1.920778852852182E-4</v>
      </c>
      <c r="N108" s="95">
        <f t="shared" si="2"/>
        <v>5.4144010166754116E-4</v>
      </c>
      <c r="O108" s="95">
        <f>L108/'סכום נכסי הקרן'!$C$42</f>
        <v>6.9217270446391557E-5</v>
      </c>
    </row>
    <row r="109" spans="2:15" s="133" customFormat="1">
      <c r="B109" s="87" t="s">
        <v>1431</v>
      </c>
      <c r="C109" s="84" t="s">
        <v>1432</v>
      </c>
      <c r="D109" s="97" t="s">
        <v>129</v>
      </c>
      <c r="E109" s="97" t="s">
        <v>355</v>
      </c>
      <c r="F109" s="84" t="s">
        <v>1433</v>
      </c>
      <c r="G109" s="97" t="s">
        <v>683</v>
      </c>
      <c r="H109" s="97" t="s">
        <v>173</v>
      </c>
      <c r="I109" s="94">
        <v>52.970911999999998</v>
      </c>
      <c r="J109" s="96">
        <v>70.3</v>
      </c>
      <c r="K109" s="84"/>
      <c r="L109" s="94">
        <v>3.7238549999999995E-2</v>
      </c>
      <c r="M109" s="95">
        <v>7.7266597847045695E-6</v>
      </c>
      <c r="N109" s="95">
        <f t="shared" si="2"/>
        <v>4.2598166082687679E-7</v>
      </c>
      <c r="O109" s="95">
        <f>L109/'סכום נכסי הקרן'!$C$42</f>
        <v>5.4457155522554433E-8</v>
      </c>
    </row>
    <row r="110" spans="2:15" s="133" customFormat="1">
      <c r="B110" s="87" t="s">
        <v>1434</v>
      </c>
      <c r="C110" s="84" t="s">
        <v>1435</v>
      </c>
      <c r="D110" s="97" t="s">
        <v>129</v>
      </c>
      <c r="E110" s="97" t="s">
        <v>355</v>
      </c>
      <c r="F110" s="84" t="s">
        <v>1436</v>
      </c>
      <c r="G110" s="97" t="s">
        <v>534</v>
      </c>
      <c r="H110" s="97" t="s">
        <v>173</v>
      </c>
      <c r="I110" s="94">
        <v>2557.2953670000002</v>
      </c>
      <c r="J110" s="96">
        <v>603</v>
      </c>
      <c r="K110" s="84"/>
      <c r="L110" s="94">
        <v>15.420491061999998</v>
      </c>
      <c r="M110" s="95">
        <v>1.9483601471744841E-4</v>
      </c>
      <c r="N110" s="95">
        <f t="shared" si="2"/>
        <v>1.7639909162297588E-4</v>
      </c>
      <c r="O110" s="95">
        <f>L110/'סכום נכסי הקרן'!$C$42</f>
        <v>2.2550719080025795E-5</v>
      </c>
    </row>
    <row r="111" spans="2:15" s="133" customFormat="1">
      <c r="B111" s="87" t="s">
        <v>1437</v>
      </c>
      <c r="C111" s="84" t="s">
        <v>1438</v>
      </c>
      <c r="D111" s="97" t="s">
        <v>129</v>
      </c>
      <c r="E111" s="97" t="s">
        <v>355</v>
      </c>
      <c r="F111" s="84" t="s">
        <v>1439</v>
      </c>
      <c r="G111" s="97" t="s">
        <v>534</v>
      </c>
      <c r="H111" s="97" t="s">
        <v>173</v>
      </c>
      <c r="I111" s="94">
        <v>5610.607117999999</v>
      </c>
      <c r="J111" s="96">
        <v>1730</v>
      </c>
      <c r="K111" s="84"/>
      <c r="L111" s="94">
        <v>97.063503134000001</v>
      </c>
      <c r="M111" s="95">
        <v>2.1809527329842186E-4</v>
      </c>
      <c r="N111" s="95">
        <f t="shared" si="2"/>
        <v>1.1103351841222626E-3</v>
      </c>
      <c r="O111" s="95">
        <f>L111/'סכום נכסי הקרן'!$C$42</f>
        <v>1.4194436372340461E-4</v>
      </c>
    </row>
    <row r="112" spans="2:15" s="133" customFormat="1">
      <c r="B112" s="87" t="s">
        <v>1440</v>
      </c>
      <c r="C112" s="84" t="s">
        <v>1441</v>
      </c>
      <c r="D112" s="97" t="s">
        <v>129</v>
      </c>
      <c r="E112" s="97" t="s">
        <v>355</v>
      </c>
      <c r="F112" s="84" t="s">
        <v>1442</v>
      </c>
      <c r="G112" s="97" t="s">
        <v>357</v>
      </c>
      <c r="H112" s="97" t="s">
        <v>173</v>
      </c>
      <c r="I112" s="94">
        <v>43108.514697000006</v>
      </c>
      <c r="J112" s="96">
        <v>251.1</v>
      </c>
      <c r="K112" s="84"/>
      <c r="L112" s="94">
        <v>108.24548042099998</v>
      </c>
      <c r="M112" s="95">
        <v>2.7377052016470011E-4</v>
      </c>
      <c r="N112" s="95">
        <f t="shared" si="2"/>
        <v>1.2382487912859321E-3</v>
      </c>
      <c r="O112" s="95">
        <f>L112/'סכום נכסי הקרן'!$C$42</f>
        <v>1.5829673716887519E-4</v>
      </c>
    </row>
    <row r="113" spans="2:15" s="133" customFormat="1">
      <c r="B113" s="87" t="s">
        <v>1443</v>
      </c>
      <c r="C113" s="84" t="s">
        <v>1444</v>
      </c>
      <c r="D113" s="97" t="s">
        <v>129</v>
      </c>
      <c r="E113" s="97" t="s">
        <v>355</v>
      </c>
      <c r="F113" s="84" t="s">
        <v>1445</v>
      </c>
      <c r="G113" s="97" t="s">
        <v>454</v>
      </c>
      <c r="H113" s="97" t="s">
        <v>173</v>
      </c>
      <c r="I113" s="94">
        <v>2487.996541</v>
      </c>
      <c r="J113" s="96">
        <v>1459</v>
      </c>
      <c r="K113" s="84"/>
      <c r="L113" s="94">
        <v>36.299869529000006</v>
      </c>
      <c r="M113" s="95">
        <v>2.8128755044217493E-4</v>
      </c>
      <c r="N113" s="95">
        <f t="shared" si="2"/>
        <v>4.1524384568578424E-4</v>
      </c>
      <c r="O113" s="95">
        <f>L113/'סכום נכסי הקרן'!$C$42</f>
        <v>5.3084441805311657E-5</v>
      </c>
    </row>
    <row r="114" spans="2:15" s="133" customFormat="1">
      <c r="B114" s="87" t="s">
        <v>1446</v>
      </c>
      <c r="C114" s="84" t="s">
        <v>1447</v>
      </c>
      <c r="D114" s="97" t="s">
        <v>129</v>
      </c>
      <c r="E114" s="97" t="s">
        <v>355</v>
      </c>
      <c r="F114" s="84" t="s">
        <v>1448</v>
      </c>
      <c r="G114" s="97" t="s">
        <v>196</v>
      </c>
      <c r="H114" s="97" t="s">
        <v>173</v>
      </c>
      <c r="I114" s="94">
        <v>1302.4243819999999</v>
      </c>
      <c r="J114" s="96">
        <v>5692</v>
      </c>
      <c r="K114" s="84"/>
      <c r="L114" s="94">
        <v>74.133995808999998</v>
      </c>
      <c r="M114" s="95">
        <v>1.5791498672952108E-4</v>
      </c>
      <c r="N114" s="95">
        <f t="shared" si="2"/>
        <v>8.4803846171374944E-4</v>
      </c>
      <c r="O114" s="95">
        <f>L114/'סכום נכסי הקרן'!$C$42</f>
        <v>1.0841256008300839E-4</v>
      </c>
    </row>
    <row r="115" spans="2:15" s="133" customFormat="1">
      <c r="B115" s="87" t="s">
        <v>1449</v>
      </c>
      <c r="C115" s="84" t="s">
        <v>1450</v>
      </c>
      <c r="D115" s="97" t="s">
        <v>129</v>
      </c>
      <c r="E115" s="97" t="s">
        <v>355</v>
      </c>
      <c r="F115" s="84" t="s">
        <v>1451</v>
      </c>
      <c r="G115" s="97" t="s">
        <v>534</v>
      </c>
      <c r="H115" s="97" t="s">
        <v>173</v>
      </c>
      <c r="I115" s="94">
        <v>28678.782478000001</v>
      </c>
      <c r="J115" s="96">
        <v>704.9</v>
      </c>
      <c r="K115" s="84"/>
      <c r="L115" s="94">
        <v>202.15673769400001</v>
      </c>
      <c r="M115" s="95">
        <v>3.4048822882340734E-4</v>
      </c>
      <c r="N115" s="95">
        <f t="shared" si="2"/>
        <v>2.3125245980370724E-3</v>
      </c>
      <c r="O115" s="95">
        <f>L115/'סכום נכסי הקרן'!$C$42</f>
        <v>2.9563129886997215E-4</v>
      </c>
    </row>
    <row r="116" spans="2:15" s="133" customFormat="1">
      <c r="B116" s="87" t="s">
        <v>1452</v>
      </c>
      <c r="C116" s="84" t="s">
        <v>1453</v>
      </c>
      <c r="D116" s="97" t="s">
        <v>129</v>
      </c>
      <c r="E116" s="97" t="s">
        <v>355</v>
      </c>
      <c r="F116" s="84" t="s">
        <v>1454</v>
      </c>
      <c r="G116" s="97" t="s">
        <v>534</v>
      </c>
      <c r="H116" s="97" t="s">
        <v>173</v>
      </c>
      <c r="I116" s="94">
        <v>6790.9593679999998</v>
      </c>
      <c r="J116" s="96">
        <v>1001</v>
      </c>
      <c r="K116" s="84"/>
      <c r="L116" s="94">
        <v>67.977503268999996</v>
      </c>
      <c r="M116" s="95">
        <v>4.0429993912543643E-4</v>
      </c>
      <c r="N116" s="95">
        <f t="shared" si="2"/>
        <v>7.7761270891033799E-4</v>
      </c>
      <c r="O116" s="95">
        <f>L116/'סכום נכסי הקרן'!$C$42</f>
        <v>9.940938805498296E-5</v>
      </c>
    </row>
    <row r="117" spans="2:15" s="133" customFormat="1">
      <c r="B117" s="87" t="s">
        <v>1455</v>
      </c>
      <c r="C117" s="84" t="s">
        <v>1456</v>
      </c>
      <c r="D117" s="97" t="s">
        <v>129</v>
      </c>
      <c r="E117" s="97" t="s">
        <v>355</v>
      </c>
      <c r="F117" s="84" t="s">
        <v>1457</v>
      </c>
      <c r="G117" s="97" t="s">
        <v>897</v>
      </c>
      <c r="H117" s="97" t="s">
        <v>173</v>
      </c>
      <c r="I117" s="94">
        <v>35099.500389000001</v>
      </c>
      <c r="J117" s="96">
        <v>13.1</v>
      </c>
      <c r="K117" s="84"/>
      <c r="L117" s="94">
        <v>4.5980345409999996</v>
      </c>
      <c r="M117" s="95">
        <v>8.5243775675620696E-5</v>
      </c>
      <c r="N117" s="95">
        <f t="shared" si="2"/>
        <v>5.2598137959574849E-5</v>
      </c>
      <c r="O117" s="95">
        <f>L117/'סכום נכסי הקרן'!$C$42</f>
        <v>6.7241039755123171E-6</v>
      </c>
    </row>
    <row r="118" spans="2:15" s="133" customFormat="1">
      <c r="B118" s="83"/>
      <c r="C118" s="84"/>
      <c r="D118" s="84"/>
      <c r="E118" s="84"/>
      <c r="F118" s="84"/>
      <c r="G118" s="84"/>
      <c r="H118" s="84"/>
      <c r="I118" s="94"/>
      <c r="J118" s="96"/>
      <c r="K118" s="84"/>
      <c r="L118" s="84"/>
      <c r="M118" s="84"/>
      <c r="N118" s="95"/>
      <c r="O118" s="84"/>
    </row>
    <row r="119" spans="2:15" s="133" customFormat="1">
      <c r="B119" s="81" t="s">
        <v>242</v>
      </c>
      <c r="C119" s="82"/>
      <c r="D119" s="82"/>
      <c r="E119" s="82"/>
      <c r="F119" s="82"/>
      <c r="G119" s="82"/>
      <c r="H119" s="82"/>
      <c r="I119" s="91"/>
      <c r="J119" s="93"/>
      <c r="K119" s="91">
        <v>11.790856471</v>
      </c>
      <c r="L119" s="91">
        <v>25080.598550707004</v>
      </c>
      <c r="M119" s="82"/>
      <c r="N119" s="92">
        <f t="shared" ref="N119:N141" si="3">L119/$L$11</f>
        <v>0.28690362608539616</v>
      </c>
      <c r="O119" s="92">
        <f>L119/'סכום נכסי הקרן'!$C$42</f>
        <v>3.6677530566431957E-2</v>
      </c>
    </row>
    <row r="120" spans="2:15" s="133" customFormat="1">
      <c r="B120" s="102" t="s">
        <v>68</v>
      </c>
      <c r="C120" s="82"/>
      <c r="D120" s="82"/>
      <c r="E120" s="82"/>
      <c r="F120" s="82"/>
      <c r="G120" s="82"/>
      <c r="H120" s="82"/>
      <c r="I120" s="91"/>
      <c r="J120" s="93"/>
      <c r="K120" s="91">
        <v>1.118224243</v>
      </c>
      <c r="L120" s="91">
        <f>SUM(L121:L141)</f>
        <v>6297.6764026429992</v>
      </c>
      <c r="M120" s="82"/>
      <c r="N120" s="92">
        <f t="shared" si="3"/>
        <v>7.2040792494554584E-2</v>
      </c>
      <c r="O120" s="92">
        <f>L120/'סכום נכסי הקרן'!$C$42</f>
        <v>9.2096374130961316E-3</v>
      </c>
    </row>
    <row r="121" spans="2:15" s="133" customFormat="1">
      <c r="B121" s="87" t="s">
        <v>1458</v>
      </c>
      <c r="C121" s="84" t="s">
        <v>1459</v>
      </c>
      <c r="D121" s="97" t="s">
        <v>1460</v>
      </c>
      <c r="E121" s="97" t="s">
        <v>941</v>
      </c>
      <c r="F121" s="84" t="s">
        <v>1264</v>
      </c>
      <c r="G121" s="97" t="s">
        <v>201</v>
      </c>
      <c r="H121" s="97" t="s">
        <v>172</v>
      </c>
      <c r="I121" s="94">
        <v>6980.8790920000001</v>
      </c>
      <c r="J121" s="96">
        <v>721</v>
      </c>
      <c r="K121" s="84"/>
      <c r="L121" s="94">
        <v>179.48440500799998</v>
      </c>
      <c r="M121" s="95">
        <v>2.0594835200259993E-4</v>
      </c>
      <c r="N121" s="95">
        <f t="shared" si="3"/>
        <v>2.0531697646076884E-3</v>
      </c>
      <c r="O121" s="95">
        <f>L121/'סכום נכסי הקרן'!$C$42</f>
        <v>2.6247558396859719E-4</v>
      </c>
    </row>
    <row r="122" spans="2:15" s="133" customFormat="1">
      <c r="B122" s="87" t="s">
        <v>1461</v>
      </c>
      <c r="C122" s="84" t="s">
        <v>1462</v>
      </c>
      <c r="D122" s="97" t="s">
        <v>1460</v>
      </c>
      <c r="E122" s="97" t="s">
        <v>941</v>
      </c>
      <c r="F122" s="84" t="s">
        <v>1463</v>
      </c>
      <c r="G122" s="97" t="s">
        <v>957</v>
      </c>
      <c r="H122" s="97" t="s">
        <v>172</v>
      </c>
      <c r="I122" s="94">
        <v>1020.6189230000001</v>
      </c>
      <c r="J122" s="96">
        <v>11561</v>
      </c>
      <c r="K122" s="84"/>
      <c r="L122" s="94">
        <v>420.76572583399997</v>
      </c>
      <c r="M122" s="95">
        <v>6.7040345598069067E-6</v>
      </c>
      <c r="N122" s="95">
        <f t="shared" si="3"/>
        <v>4.8132508572378248E-3</v>
      </c>
      <c r="O122" s="95">
        <f>L122/'סכום נכסי הקרן'!$C$42</f>
        <v>6.1532214788982491E-4</v>
      </c>
    </row>
    <row r="123" spans="2:15" s="133" customFormat="1">
      <c r="B123" s="87" t="s">
        <v>1464</v>
      </c>
      <c r="C123" s="84" t="s">
        <v>1465</v>
      </c>
      <c r="D123" s="97" t="s">
        <v>1460</v>
      </c>
      <c r="E123" s="97" t="s">
        <v>941</v>
      </c>
      <c r="F123" s="84" t="s">
        <v>1466</v>
      </c>
      <c r="G123" s="97" t="s">
        <v>957</v>
      </c>
      <c r="H123" s="97" t="s">
        <v>172</v>
      </c>
      <c r="I123" s="94">
        <v>460.67595699999998</v>
      </c>
      <c r="J123" s="96">
        <v>12784</v>
      </c>
      <c r="K123" s="84"/>
      <c r="L123" s="94">
        <v>210.01177594699999</v>
      </c>
      <c r="M123" s="95">
        <v>1.2249118134458995E-5</v>
      </c>
      <c r="N123" s="95">
        <f t="shared" si="3"/>
        <v>2.4023804662400925E-3</v>
      </c>
      <c r="O123" s="95">
        <f>L123/'סכום נכסי הקרן'!$C$42</f>
        <v>3.0711840134252372E-4</v>
      </c>
    </row>
    <row r="124" spans="2:15" s="133" customFormat="1">
      <c r="B124" s="87" t="s">
        <v>1467</v>
      </c>
      <c r="C124" s="84" t="s">
        <v>1468</v>
      </c>
      <c r="D124" s="97" t="s">
        <v>132</v>
      </c>
      <c r="E124" s="97" t="s">
        <v>941</v>
      </c>
      <c r="F124" s="84" t="s">
        <v>1196</v>
      </c>
      <c r="G124" s="97" t="s">
        <v>931</v>
      </c>
      <c r="H124" s="97" t="s">
        <v>175</v>
      </c>
      <c r="I124" s="94">
        <v>9276.8811349999996</v>
      </c>
      <c r="J124" s="96">
        <v>831</v>
      </c>
      <c r="K124" s="84"/>
      <c r="L124" s="94">
        <v>348.57413310099997</v>
      </c>
      <c r="M124" s="95">
        <v>6.0503936846672457E-5</v>
      </c>
      <c r="N124" s="95">
        <f t="shared" si="3"/>
        <v>3.9874320600467202E-3</v>
      </c>
      <c r="O124" s="95">
        <f>L124/'סכום נכסי הקרן'!$C$42</f>
        <v>5.0975013198475093E-4</v>
      </c>
    </row>
    <row r="125" spans="2:15" s="133" customFormat="1">
      <c r="B125" s="87" t="s">
        <v>1469</v>
      </c>
      <c r="C125" s="84" t="s">
        <v>1470</v>
      </c>
      <c r="D125" s="97" t="s">
        <v>1460</v>
      </c>
      <c r="E125" s="97" t="s">
        <v>941</v>
      </c>
      <c r="F125" s="84" t="s">
        <v>1471</v>
      </c>
      <c r="G125" s="97" t="s">
        <v>1338</v>
      </c>
      <c r="H125" s="97" t="s">
        <v>172</v>
      </c>
      <c r="I125" s="94">
        <v>2525.7269409999999</v>
      </c>
      <c r="J125" s="96">
        <v>434</v>
      </c>
      <c r="K125" s="84"/>
      <c r="L125" s="94">
        <v>39.089261444000002</v>
      </c>
      <c r="M125" s="95">
        <v>7.5853644451389274E-5</v>
      </c>
      <c r="N125" s="95">
        <f t="shared" si="3"/>
        <v>4.4715244042561062E-4</v>
      </c>
      <c r="O125" s="95">
        <f>L125/'סכום נכסי הקרן'!$C$42</f>
        <v>5.7163611088984375E-5</v>
      </c>
    </row>
    <row r="126" spans="2:15" s="133" customFormat="1">
      <c r="B126" s="87" t="s">
        <v>1472</v>
      </c>
      <c r="C126" s="84" t="s">
        <v>1473</v>
      </c>
      <c r="D126" s="97" t="s">
        <v>1474</v>
      </c>
      <c r="E126" s="97" t="s">
        <v>941</v>
      </c>
      <c r="F126" s="84">
        <v>29389</v>
      </c>
      <c r="G126" s="97" t="s">
        <v>1043</v>
      </c>
      <c r="H126" s="97" t="s">
        <v>172</v>
      </c>
      <c r="I126" s="94">
        <v>1153.4217570000001</v>
      </c>
      <c r="J126" s="96">
        <v>14509</v>
      </c>
      <c r="K126" s="94">
        <v>2.7050129999999999E-2</v>
      </c>
      <c r="L126" s="94">
        <v>596.79701720100002</v>
      </c>
      <c r="M126" s="95">
        <v>1.0810848861794397E-5</v>
      </c>
      <c r="N126" s="95">
        <f t="shared" si="3"/>
        <v>6.8269195380541983E-3</v>
      </c>
      <c r="O126" s="95">
        <f>L126/'סכום נכסי הקרן'!$C$42</f>
        <v>8.7274794483435723E-4</v>
      </c>
    </row>
    <row r="127" spans="2:15" s="133" customFormat="1">
      <c r="B127" s="87" t="s">
        <v>1475</v>
      </c>
      <c r="C127" s="84" t="s">
        <v>1476</v>
      </c>
      <c r="D127" s="97" t="s">
        <v>1460</v>
      </c>
      <c r="E127" s="97" t="s">
        <v>941</v>
      </c>
      <c r="F127" s="84" t="s">
        <v>1477</v>
      </c>
      <c r="G127" s="97" t="s">
        <v>386</v>
      </c>
      <c r="H127" s="97" t="s">
        <v>172</v>
      </c>
      <c r="I127" s="94">
        <v>1274.9743989999999</v>
      </c>
      <c r="J127" s="96">
        <v>3009</v>
      </c>
      <c r="K127" s="94">
        <v>1.0911741130000001</v>
      </c>
      <c r="L127" s="94">
        <v>137.89712558900001</v>
      </c>
      <c r="M127" s="95">
        <v>5.4311011329248861E-5</v>
      </c>
      <c r="N127" s="95">
        <f t="shared" si="3"/>
        <v>1.5774418333059327E-3</v>
      </c>
      <c r="O127" s="95">
        <f>L127/'סכום נכסי הקרן'!$C$42</f>
        <v>2.0165890493355394E-4</v>
      </c>
    </row>
    <row r="128" spans="2:15" s="133" customFormat="1">
      <c r="B128" s="87" t="s">
        <v>1478</v>
      </c>
      <c r="C128" s="84" t="s">
        <v>1479</v>
      </c>
      <c r="D128" s="97" t="s">
        <v>1460</v>
      </c>
      <c r="E128" s="97" t="s">
        <v>941</v>
      </c>
      <c r="F128" s="84" t="s">
        <v>1337</v>
      </c>
      <c r="G128" s="97" t="s">
        <v>1338</v>
      </c>
      <c r="H128" s="97" t="s">
        <v>172</v>
      </c>
      <c r="I128" s="94">
        <v>1599.1136220000001</v>
      </c>
      <c r="J128" s="96">
        <v>552</v>
      </c>
      <c r="K128" s="84"/>
      <c r="L128" s="94">
        <v>31.477464252999997</v>
      </c>
      <c r="M128" s="95">
        <v>3.9712238151600425E-5</v>
      </c>
      <c r="N128" s="95">
        <f t="shared" si="3"/>
        <v>3.6007907131484939E-4</v>
      </c>
      <c r="O128" s="95">
        <f>L128/'סכום נכסי הקרן'!$C$42</f>
        <v>4.6032221079533677E-5</v>
      </c>
    </row>
    <row r="129" spans="2:15" s="133" customFormat="1">
      <c r="B129" s="87" t="s">
        <v>1480</v>
      </c>
      <c r="C129" s="84" t="s">
        <v>1481</v>
      </c>
      <c r="D129" s="97" t="s">
        <v>1460</v>
      </c>
      <c r="E129" s="97" t="s">
        <v>941</v>
      </c>
      <c r="F129" s="84" t="s">
        <v>1482</v>
      </c>
      <c r="G129" s="97" t="s">
        <v>30</v>
      </c>
      <c r="H129" s="97" t="s">
        <v>172</v>
      </c>
      <c r="I129" s="94">
        <v>3399.9721399999999</v>
      </c>
      <c r="J129" s="96">
        <v>3166</v>
      </c>
      <c r="K129" s="84"/>
      <c r="L129" s="94">
        <v>383.85535865499992</v>
      </c>
      <c r="M129" s="95">
        <v>8.5634810130328436E-5</v>
      </c>
      <c r="N129" s="95">
        <f t="shared" si="3"/>
        <v>4.3910233668376809E-3</v>
      </c>
      <c r="O129" s="95">
        <f>L129/'סכום נכסי הקרן'!$C$42</f>
        <v>5.6134492251823029E-4</v>
      </c>
    </row>
    <row r="130" spans="2:15" s="133" customFormat="1">
      <c r="B130" s="87" t="s">
        <v>1483</v>
      </c>
      <c r="C130" s="84" t="s">
        <v>1484</v>
      </c>
      <c r="D130" s="97" t="s">
        <v>1460</v>
      </c>
      <c r="E130" s="97" t="s">
        <v>941</v>
      </c>
      <c r="F130" s="84" t="s">
        <v>1485</v>
      </c>
      <c r="G130" s="97" t="s">
        <v>1147</v>
      </c>
      <c r="H130" s="97" t="s">
        <v>172</v>
      </c>
      <c r="I130" s="94">
        <v>6612.6465989999997</v>
      </c>
      <c r="J130" s="96">
        <v>338</v>
      </c>
      <c r="K130" s="84"/>
      <c r="L130" s="94">
        <v>79.702758447999997</v>
      </c>
      <c r="M130" s="95">
        <v>2.4330129035313096E-4</v>
      </c>
      <c r="N130" s="95">
        <f t="shared" si="3"/>
        <v>9.1174101612878124E-4</v>
      </c>
      <c r="O130" s="95">
        <f>L130/'סכום נכסי הקרן'!$C$42</f>
        <v>1.1655624379518874E-4</v>
      </c>
    </row>
    <row r="131" spans="2:15" s="133" customFormat="1">
      <c r="B131" s="87" t="s">
        <v>1486</v>
      </c>
      <c r="C131" s="84" t="s">
        <v>1487</v>
      </c>
      <c r="D131" s="97" t="s">
        <v>1460</v>
      </c>
      <c r="E131" s="97" t="s">
        <v>941</v>
      </c>
      <c r="F131" s="84" t="s">
        <v>1232</v>
      </c>
      <c r="G131" s="97" t="s">
        <v>201</v>
      </c>
      <c r="H131" s="97" t="s">
        <v>172</v>
      </c>
      <c r="I131" s="94">
        <v>3927.7647740000002</v>
      </c>
      <c r="J131" s="96">
        <v>13700</v>
      </c>
      <c r="K131" s="84"/>
      <c r="L131" s="94">
        <v>1918.878058283</v>
      </c>
      <c r="M131" s="95">
        <v>6.3082199599246653E-5</v>
      </c>
      <c r="N131" s="95">
        <f t="shared" si="3"/>
        <v>2.1950555598744981E-2</v>
      </c>
      <c r="O131" s="95">
        <f>L131/'סכום נכסי הקרן'!$C$42</f>
        <v>2.8061415078926171E-3</v>
      </c>
    </row>
    <row r="132" spans="2:15" s="133" customFormat="1">
      <c r="B132" s="87" t="s">
        <v>1488</v>
      </c>
      <c r="C132" s="84" t="s">
        <v>1489</v>
      </c>
      <c r="D132" s="97" t="s">
        <v>1460</v>
      </c>
      <c r="E132" s="97" t="s">
        <v>941</v>
      </c>
      <c r="F132" s="84" t="s">
        <v>1318</v>
      </c>
      <c r="G132" s="97" t="s">
        <v>1215</v>
      </c>
      <c r="H132" s="97" t="s">
        <v>172</v>
      </c>
      <c r="I132" s="94">
        <v>2817.1269980000002</v>
      </c>
      <c r="J132" s="96">
        <v>2559</v>
      </c>
      <c r="K132" s="84"/>
      <c r="L132" s="94">
        <v>257.07393802900003</v>
      </c>
      <c r="M132" s="95">
        <v>1.0084629380087439E-4</v>
      </c>
      <c r="N132" s="95">
        <f t="shared" si="3"/>
        <v>2.9407370339849174E-3</v>
      </c>
      <c r="O132" s="95">
        <f>L132/'סכום נכסי הקרן'!$C$42</f>
        <v>3.7594147527335992E-4</v>
      </c>
    </row>
    <row r="133" spans="2:15" s="133" customFormat="1">
      <c r="B133" s="87" t="s">
        <v>1492</v>
      </c>
      <c r="C133" s="84" t="s">
        <v>1493</v>
      </c>
      <c r="D133" s="97" t="s">
        <v>1460</v>
      </c>
      <c r="E133" s="97" t="s">
        <v>941</v>
      </c>
      <c r="F133" s="84" t="s">
        <v>886</v>
      </c>
      <c r="G133" s="97" t="s">
        <v>454</v>
      </c>
      <c r="H133" s="97" t="s">
        <v>172</v>
      </c>
      <c r="I133" s="94">
        <v>256.16700600000001</v>
      </c>
      <c r="J133" s="96">
        <v>420</v>
      </c>
      <c r="K133" s="84"/>
      <c r="L133" s="94">
        <v>3.8366644759999997</v>
      </c>
      <c r="M133" s="95">
        <v>1.5622951380955872E-6</v>
      </c>
      <c r="N133" s="95">
        <f t="shared" si="3"/>
        <v>4.3888623631209028E-5</v>
      </c>
      <c r="O133" s="95">
        <f>L133/'סכום נכסי הקרן'!$C$42</f>
        <v>5.6106866152788396E-6</v>
      </c>
    </row>
    <row r="134" spans="2:15" s="133" customFormat="1">
      <c r="B134" s="87" t="s">
        <v>1496</v>
      </c>
      <c r="C134" s="84" t="s">
        <v>1497</v>
      </c>
      <c r="D134" s="97" t="s">
        <v>132</v>
      </c>
      <c r="E134" s="97" t="s">
        <v>941</v>
      </c>
      <c r="F134" s="84" t="s">
        <v>1433</v>
      </c>
      <c r="G134" s="97" t="s">
        <v>683</v>
      </c>
      <c r="H134" s="97" t="s">
        <v>175</v>
      </c>
      <c r="I134" s="94">
        <v>64.969165000000004</v>
      </c>
      <c r="J134" s="96">
        <v>22.5</v>
      </c>
      <c r="K134" s="84"/>
      <c r="L134" s="94">
        <v>6.6097093999999995E-2</v>
      </c>
      <c r="M134" s="95">
        <v>9.4767980292907873E-6</v>
      </c>
      <c r="N134" s="95">
        <f t="shared" si="3"/>
        <v>7.5610220800622454E-7</v>
      </c>
      <c r="O134" s="95">
        <f>L134/'סכום נכסי הקרן'!$C$42</f>
        <v>9.6659502788022081E-8</v>
      </c>
    </row>
    <row r="135" spans="2:15" s="133" customFormat="1">
      <c r="B135" s="87" t="s">
        <v>1498</v>
      </c>
      <c r="C135" s="84" t="s">
        <v>1499</v>
      </c>
      <c r="D135" s="97" t="s">
        <v>1460</v>
      </c>
      <c r="E135" s="97" t="s">
        <v>941</v>
      </c>
      <c r="F135" s="84" t="s">
        <v>1344</v>
      </c>
      <c r="G135" s="97" t="s">
        <v>1338</v>
      </c>
      <c r="H135" s="97" t="s">
        <v>172</v>
      </c>
      <c r="I135" s="94">
        <v>1350.556429</v>
      </c>
      <c r="J135" s="96">
        <v>650</v>
      </c>
      <c r="K135" s="84"/>
      <c r="L135" s="94">
        <v>31.304547489000001</v>
      </c>
      <c r="M135" s="95">
        <v>4.7607287519892972E-5</v>
      </c>
      <c r="N135" s="95">
        <f t="shared" si="3"/>
        <v>3.581010305395365E-4</v>
      </c>
      <c r="O135" s="95">
        <f>L135/'סכום נכסי הקרן'!$C$42</f>
        <v>4.5779349925592276E-5</v>
      </c>
    </row>
    <row r="136" spans="2:15" s="133" customFormat="1">
      <c r="B136" s="87" t="s">
        <v>1500</v>
      </c>
      <c r="C136" s="84" t="s">
        <v>1501</v>
      </c>
      <c r="D136" s="97" t="s">
        <v>1460</v>
      </c>
      <c r="E136" s="97" t="s">
        <v>941</v>
      </c>
      <c r="F136" s="84" t="s">
        <v>1502</v>
      </c>
      <c r="G136" s="97" t="s">
        <v>1029</v>
      </c>
      <c r="H136" s="97" t="s">
        <v>172</v>
      </c>
      <c r="I136" s="94">
        <v>1584.93658</v>
      </c>
      <c r="J136" s="96">
        <v>6246</v>
      </c>
      <c r="K136" s="84"/>
      <c r="L136" s="94">
        <v>353.01666480899996</v>
      </c>
      <c r="M136" s="95">
        <v>3.3333620343432893E-5</v>
      </c>
      <c r="N136" s="95">
        <f t="shared" si="3"/>
        <v>4.0382513598113427E-3</v>
      </c>
      <c r="O136" s="95">
        <f>L136/'סכום נכסי הקרן'!$C$42</f>
        <v>5.162468307052015E-4</v>
      </c>
    </row>
    <row r="137" spans="2:15" s="133" customFormat="1">
      <c r="B137" s="87" t="s">
        <v>1503</v>
      </c>
      <c r="C137" s="84" t="s">
        <v>1504</v>
      </c>
      <c r="D137" s="97" t="s">
        <v>1460</v>
      </c>
      <c r="E137" s="97" t="s">
        <v>941</v>
      </c>
      <c r="F137" s="84" t="s">
        <v>1218</v>
      </c>
      <c r="G137" s="97" t="s">
        <v>1219</v>
      </c>
      <c r="H137" s="97" t="s">
        <v>172</v>
      </c>
      <c r="I137" s="94">
        <v>11474.641431</v>
      </c>
      <c r="J137" s="96">
        <v>923</v>
      </c>
      <c r="K137" s="84"/>
      <c r="L137" s="94">
        <v>377.67841348799993</v>
      </c>
      <c r="M137" s="95">
        <v>1.0511783091820111E-5</v>
      </c>
      <c r="N137" s="95">
        <f t="shared" si="3"/>
        <v>4.3203636510035469E-3</v>
      </c>
      <c r="O137" s="95">
        <f>L137/'סכום נכסי הקרן'!$C$42</f>
        <v>5.5231184084309501E-4</v>
      </c>
    </row>
    <row r="138" spans="2:15" s="133" customFormat="1">
      <c r="B138" s="87" t="s">
        <v>1505</v>
      </c>
      <c r="C138" s="84" t="s">
        <v>1506</v>
      </c>
      <c r="D138" s="97" t="s">
        <v>1460</v>
      </c>
      <c r="E138" s="97" t="s">
        <v>941</v>
      </c>
      <c r="F138" s="84" t="s">
        <v>1214</v>
      </c>
      <c r="G138" s="97" t="s">
        <v>1215</v>
      </c>
      <c r="H138" s="97" t="s">
        <v>172</v>
      </c>
      <c r="I138" s="94">
        <v>3560.9905100000005</v>
      </c>
      <c r="J138" s="96">
        <v>1577</v>
      </c>
      <c r="K138" s="84"/>
      <c r="L138" s="94">
        <v>200.25522137499999</v>
      </c>
      <c r="M138" s="95">
        <v>3.3503773154934729E-5</v>
      </c>
      <c r="N138" s="95">
        <f t="shared" si="3"/>
        <v>2.2907726479837799E-3</v>
      </c>
      <c r="O138" s="95">
        <f>L138/'סכום נכסי הקרן'!$C$42</f>
        <v>2.9285054693649305E-4</v>
      </c>
    </row>
    <row r="139" spans="2:15" s="133" customFormat="1">
      <c r="B139" s="87" t="s">
        <v>1507</v>
      </c>
      <c r="C139" s="84" t="s">
        <v>1508</v>
      </c>
      <c r="D139" s="97" t="s">
        <v>1460</v>
      </c>
      <c r="E139" s="97" t="s">
        <v>941</v>
      </c>
      <c r="F139" s="84" t="s">
        <v>1509</v>
      </c>
      <c r="G139" s="97" t="s">
        <v>1054</v>
      </c>
      <c r="H139" s="97" t="s">
        <v>172</v>
      </c>
      <c r="I139" s="94">
        <v>1223.742383</v>
      </c>
      <c r="J139" s="96">
        <v>3594</v>
      </c>
      <c r="K139" s="84"/>
      <c r="L139" s="94">
        <v>156.83732027400001</v>
      </c>
      <c r="M139" s="95">
        <v>5.8857976586042959E-5</v>
      </c>
      <c r="N139" s="95">
        <f t="shared" si="3"/>
        <v>1.7941037492049321E-3</v>
      </c>
      <c r="O139" s="95">
        <f>L139/'סכום נכסי הקרן'!$C$42</f>
        <v>2.2935679133322589E-4</v>
      </c>
    </row>
    <row r="140" spans="2:15" s="133" customFormat="1">
      <c r="B140" s="87" t="s">
        <v>1510</v>
      </c>
      <c r="C140" s="84" t="s">
        <v>1511</v>
      </c>
      <c r="D140" s="97" t="s">
        <v>1460</v>
      </c>
      <c r="E140" s="97" t="s">
        <v>941</v>
      </c>
      <c r="F140" s="84" t="s">
        <v>1512</v>
      </c>
      <c r="G140" s="97" t="s">
        <v>957</v>
      </c>
      <c r="H140" s="97" t="s">
        <v>172</v>
      </c>
      <c r="I140" s="94">
        <v>1174.204131</v>
      </c>
      <c r="J140" s="96">
        <v>5378</v>
      </c>
      <c r="K140" s="84"/>
      <c r="L140" s="94">
        <v>225.18825765700001</v>
      </c>
      <c r="M140" s="95">
        <v>1.7852283998766186E-5</v>
      </c>
      <c r="N140" s="95">
        <f t="shared" si="3"/>
        <v>2.5759882700975073E-3</v>
      </c>
      <c r="O140" s="95">
        <f>L140/'סכום נכסי הקרן'!$C$42</f>
        <v>3.2931228442246839E-4</v>
      </c>
    </row>
    <row r="141" spans="2:15" s="133" customFormat="1">
      <c r="B141" s="87" t="s">
        <v>1513</v>
      </c>
      <c r="C141" s="84" t="s">
        <v>1514</v>
      </c>
      <c r="D141" s="97" t="s">
        <v>1460</v>
      </c>
      <c r="E141" s="97" t="s">
        <v>941</v>
      </c>
      <c r="F141" s="84" t="s">
        <v>1515</v>
      </c>
      <c r="G141" s="97" t="s">
        <v>957</v>
      </c>
      <c r="H141" s="97" t="s">
        <v>172</v>
      </c>
      <c r="I141" s="94">
        <v>682.58668299999999</v>
      </c>
      <c r="J141" s="96">
        <v>14210</v>
      </c>
      <c r="K141" s="84"/>
      <c r="L141" s="94">
        <v>345.88619418899998</v>
      </c>
      <c r="M141" s="95">
        <v>1.3753890683048341E-5</v>
      </c>
      <c r="N141" s="95">
        <f t="shared" si="3"/>
        <v>3.9566840131454589E-3</v>
      </c>
      <c r="O141" s="95">
        <f>L141/'סכום נכסי הקרן'!$C$42</f>
        <v>5.0581932621046838E-4</v>
      </c>
    </row>
    <row r="142" spans="2:15" s="133" customFormat="1">
      <c r="B142" s="83"/>
      <c r="C142" s="84"/>
      <c r="D142" s="84"/>
      <c r="E142" s="84"/>
      <c r="F142" s="84"/>
      <c r="G142" s="84"/>
      <c r="H142" s="84"/>
      <c r="I142" s="94"/>
      <c r="J142" s="96"/>
      <c r="K142" s="84"/>
      <c r="L142" s="84"/>
      <c r="M142" s="84"/>
      <c r="N142" s="95"/>
      <c r="O142" s="84"/>
    </row>
    <row r="143" spans="2:15" s="133" customFormat="1">
      <c r="B143" s="102" t="s">
        <v>67</v>
      </c>
      <c r="C143" s="82"/>
      <c r="D143" s="82"/>
      <c r="E143" s="82"/>
      <c r="F143" s="82"/>
      <c r="G143" s="82"/>
      <c r="H143" s="82"/>
      <c r="I143" s="91"/>
      <c r="J143" s="93"/>
      <c r="K143" s="91">
        <v>10.672632227999999</v>
      </c>
      <c r="L143" s="91">
        <f>SUM(L144:L208)</f>
        <v>18782.922148064008</v>
      </c>
      <c r="M143" s="82"/>
      <c r="N143" s="92">
        <f t="shared" ref="N143:N208" si="4">L143/$L$11</f>
        <v>0.2148628335908416</v>
      </c>
      <c r="O143" s="92">
        <f>L143/'סכום נכסי הקרן'!$C$42</f>
        <v>2.746789315333583E-2</v>
      </c>
    </row>
    <row r="144" spans="2:15" s="133" customFormat="1">
      <c r="B144" s="87" t="s">
        <v>1516</v>
      </c>
      <c r="C144" s="84" t="s">
        <v>1517</v>
      </c>
      <c r="D144" s="97" t="s">
        <v>30</v>
      </c>
      <c r="E144" s="97" t="s">
        <v>941</v>
      </c>
      <c r="F144" s="84"/>
      <c r="G144" s="97" t="s">
        <v>1101</v>
      </c>
      <c r="H144" s="97" t="s">
        <v>174</v>
      </c>
      <c r="I144" s="94">
        <v>514.379189</v>
      </c>
      <c r="J144" s="96">
        <v>27090</v>
      </c>
      <c r="K144" s="84"/>
      <c r="L144" s="94">
        <v>565.96496142800004</v>
      </c>
      <c r="M144" s="95">
        <v>2.5665551234469654E-6</v>
      </c>
      <c r="N144" s="95">
        <f t="shared" si="4"/>
        <v>6.4742234657074113E-3</v>
      </c>
      <c r="O144" s="95">
        <f>L144/'סכום נכסי הקרן'!$C$42</f>
        <v>8.2765956045015505E-4</v>
      </c>
    </row>
    <row r="145" spans="2:15" s="133" customFormat="1">
      <c r="B145" s="87" t="s">
        <v>1518</v>
      </c>
      <c r="C145" s="84" t="s">
        <v>1519</v>
      </c>
      <c r="D145" s="97" t="s">
        <v>30</v>
      </c>
      <c r="E145" s="97" t="s">
        <v>941</v>
      </c>
      <c r="F145" s="84"/>
      <c r="G145" s="97" t="s">
        <v>985</v>
      </c>
      <c r="H145" s="97" t="s">
        <v>174</v>
      </c>
      <c r="I145" s="94">
        <v>1148.9253389999999</v>
      </c>
      <c r="J145" s="96">
        <v>12468</v>
      </c>
      <c r="K145" s="84"/>
      <c r="L145" s="94">
        <v>581.81612265599995</v>
      </c>
      <c r="M145" s="95">
        <v>1.476584218891728E-6</v>
      </c>
      <c r="N145" s="95">
        <f t="shared" si="4"/>
        <v>6.6555491077084561E-3</v>
      </c>
      <c r="O145" s="95">
        <f>L145/'סכום נכסי הקרן'!$C$42</f>
        <v>8.5084008579838365E-4</v>
      </c>
    </row>
    <row r="146" spans="2:15" s="133" customFormat="1">
      <c r="B146" s="87" t="s">
        <v>1520</v>
      </c>
      <c r="C146" s="84" t="s">
        <v>1521</v>
      </c>
      <c r="D146" s="97" t="s">
        <v>1474</v>
      </c>
      <c r="E146" s="97" t="s">
        <v>941</v>
      </c>
      <c r="F146" s="84"/>
      <c r="G146" s="97" t="s">
        <v>1129</v>
      </c>
      <c r="H146" s="97" t="s">
        <v>172</v>
      </c>
      <c r="I146" s="94">
        <v>180.93071499999999</v>
      </c>
      <c r="J146" s="96">
        <v>14109</v>
      </c>
      <c r="K146" s="94">
        <v>0.64519894300000002</v>
      </c>
      <c r="L146" s="94">
        <v>91.676315717000008</v>
      </c>
      <c r="M146" s="95">
        <v>1.5337138219315021E-6</v>
      </c>
      <c r="N146" s="95">
        <f t="shared" si="4"/>
        <v>1.0487097168825526E-3</v>
      </c>
      <c r="O146" s="95">
        <f>L146/'סכום נכסי הקרן'!$C$42</f>
        <v>1.3406621317788882E-4</v>
      </c>
    </row>
    <row r="147" spans="2:15" s="133" customFormat="1">
      <c r="B147" s="87" t="s">
        <v>1522</v>
      </c>
      <c r="C147" s="84" t="s">
        <v>1523</v>
      </c>
      <c r="D147" s="97" t="s">
        <v>1474</v>
      </c>
      <c r="E147" s="97" t="s">
        <v>941</v>
      </c>
      <c r="F147" s="84"/>
      <c r="G147" s="97" t="s">
        <v>1524</v>
      </c>
      <c r="H147" s="97" t="s">
        <v>172</v>
      </c>
      <c r="I147" s="94">
        <v>863.03335099999993</v>
      </c>
      <c r="J147" s="96">
        <v>16945</v>
      </c>
      <c r="K147" s="84"/>
      <c r="L147" s="94">
        <v>521.49541078599998</v>
      </c>
      <c r="M147" s="95">
        <v>3.3148062922822705E-7</v>
      </c>
      <c r="N147" s="95">
        <f t="shared" si="4"/>
        <v>5.965524468600809E-3</v>
      </c>
      <c r="O147" s="95">
        <f>L147/'סכום נכסי הקרן'!$C$42</f>
        <v>7.6262788667849895E-4</v>
      </c>
    </row>
    <row r="148" spans="2:15" s="133" customFormat="1">
      <c r="B148" s="87" t="s">
        <v>1525</v>
      </c>
      <c r="C148" s="84" t="s">
        <v>1526</v>
      </c>
      <c r="D148" s="97" t="s">
        <v>1460</v>
      </c>
      <c r="E148" s="97" t="s">
        <v>941</v>
      </c>
      <c r="F148" s="84"/>
      <c r="G148" s="97" t="s">
        <v>957</v>
      </c>
      <c r="H148" s="97" t="s">
        <v>172</v>
      </c>
      <c r="I148" s="94">
        <v>191.33086599999999</v>
      </c>
      <c r="J148" s="96">
        <v>108091</v>
      </c>
      <c r="K148" s="84"/>
      <c r="L148" s="94">
        <v>737.48961844899998</v>
      </c>
      <c r="M148" s="95">
        <v>5.4938534071160853E-7</v>
      </c>
      <c r="N148" s="95">
        <f t="shared" si="4"/>
        <v>8.4363395596628952E-3</v>
      </c>
      <c r="O148" s="95">
        <f>L148/'סכום נכסי הקרן'!$C$42</f>
        <v>1.0784949158371237E-3</v>
      </c>
    </row>
    <row r="149" spans="2:15" s="133" customFormat="1">
      <c r="B149" s="87" t="s">
        <v>1527</v>
      </c>
      <c r="C149" s="84" t="s">
        <v>1528</v>
      </c>
      <c r="D149" s="97" t="s">
        <v>1460</v>
      </c>
      <c r="E149" s="97" t="s">
        <v>941</v>
      </c>
      <c r="F149" s="84"/>
      <c r="G149" s="97" t="s">
        <v>1524</v>
      </c>
      <c r="H149" s="97" t="s">
        <v>172</v>
      </c>
      <c r="I149" s="94">
        <v>145.06608900000001</v>
      </c>
      <c r="J149" s="96">
        <v>189363</v>
      </c>
      <c r="K149" s="84"/>
      <c r="L149" s="94">
        <v>979.58553974899985</v>
      </c>
      <c r="M149" s="95">
        <v>2.9465107895046774E-7</v>
      </c>
      <c r="N149" s="95">
        <f t="shared" si="4"/>
        <v>1.1205739083403396E-2</v>
      </c>
      <c r="O149" s="95">
        <f>L149/'סכום נכסי הקרן'!$C$42</f>
        <v>1.4325327405539882E-3</v>
      </c>
    </row>
    <row r="150" spans="2:15" s="133" customFormat="1">
      <c r="B150" s="87" t="s">
        <v>1529</v>
      </c>
      <c r="C150" s="84" t="s">
        <v>1530</v>
      </c>
      <c r="D150" s="97" t="s">
        <v>30</v>
      </c>
      <c r="E150" s="97" t="s">
        <v>941</v>
      </c>
      <c r="F150" s="84"/>
      <c r="G150" s="97" t="s">
        <v>1029</v>
      </c>
      <c r="H150" s="97" t="s">
        <v>174</v>
      </c>
      <c r="I150" s="94">
        <v>211.581751</v>
      </c>
      <c r="J150" s="96">
        <v>18374</v>
      </c>
      <c r="K150" s="84"/>
      <c r="L150" s="94">
        <v>157.89888757600002</v>
      </c>
      <c r="M150" s="95">
        <v>4.970681806720991E-7</v>
      </c>
      <c r="N150" s="95">
        <f t="shared" si="4"/>
        <v>1.8062472994340756E-3</v>
      </c>
      <c r="O150" s="95">
        <f>L150/'סכום נכסי הקרן'!$C$42</f>
        <v>2.3090921310213669E-4</v>
      </c>
    </row>
    <row r="151" spans="2:15" s="133" customFormat="1">
      <c r="B151" s="87" t="s">
        <v>1531</v>
      </c>
      <c r="C151" s="84" t="s">
        <v>1532</v>
      </c>
      <c r="D151" s="97" t="s">
        <v>132</v>
      </c>
      <c r="E151" s="97" t="s">
        <v>941</v>
      </c>
      <c r="F151" s="84"/>
      <c r="G151" s="97" t="s">
        <v>985</v>
      </c>
      <c r="H151" s="97" t="s">
        <v>175</v>
      </c>
      <c r="I151" s="94">
        <v>4473.3811180000002</v>
      </c>
      <c r="J151" s="96">
        <v>495.4</v>
      </c>
      <c r="K151" s="84"/>
      <c r="L151" s="94">
        <v>100.203765647</v>
      </c>
      <c r="M151" s="95">
        <v>1.3966110303237499E-6</v>
      </c>
      <c r="N151" s="95">
        <f t="shared" si="4"/>
        <v>1.1462574807938602E-3</v>
      </c>
      <c r="O151" s="95">
        <f>L151/'סכום נכסי הקרן'!$C$42</f>
        <v>1.4653664145849603E-4</v>
      </c>
    </row>
    <row r="152" spans="2:15" s="133" customFormat="1">
      <c r="B152" s="87" t="s">
        <v>1533</v>
      </c>
      <c r="C152" s="84" t="s">
        <v>1534</v>
      </c>
      <c r="D152" s="97" t="s">
        <v>1474</v>
      </c>
      <c r="E152" s="97" t="s">
        <v>941</v>
      </c>
      <c r="F152" s="84"/>
      <c r="G152" s="97" t="s">
        <v>982</v>
      </c>
      <c r="H152" s="97" t="s">
        <v>172</v>
      </c>
      <c r="I152" s="94">
        <v>2055.5330859999999</v>
      </c>
      <c r="J152" s="96">
        <v>2900</v>
      </c>
      <c r="K152" s="84"/>
      <c r="L152" s="94">
        <v>212.57089858599997</v>
      </c>
      <c r="M152" s="95">
        <v>2.1618522857280395E-7</v>
      </c>
      <c r="N152" s="95">
        <f t="shared" si="4"/>
        <v>2.4316549495919113E-3</v>
      </c>
      <c r="O152" s="95">
        <f>L152/'סכום נכסי הקרן'!$C$42</f>
        <v>3.1086082792877132E-4</v>
      </c>
    </row>
    <row r="153" spans="2:15" s="133" customFormat="1">
      <c r="B153" s="87" t="s">
        <v>1535</v>
      </c>
      <c r="C153" s="84" t="s">
        <v>1536</v>
      </c>
      <c r="D153" s="97" t="s">
        <v>1474</v>
      </c>
      <c r="E153" s="97" t="s">
        <v>941</v>
      </c>
      <c r="F153" s="84"/>
      <c r="G153" s="97" t="s">
        <v>1147</v>
      </c>
      <c r="H153" s="97" t="s">
        <v>172</v>
      </c>
      <c r="I153" s="94">
        <v>205.944143</v>
      </c>
      <c r="J153" s="96">
        <v>25201</v>
      </c>
      <c r="K153" s="84"/>
      <c r="L153" s="94">
        <v>185.07534149200001</v>
      </c>
      <c r="M153" s="95">
        <v>7.6351421804190514E-7</v>
      </c>
      <c r="N153" s="95">
        <f t="shared" si="4"/>
        <v>2.1171259715231541E-3</v>
      </c>
      <c r="O153" s="95">
        <f>L153/'סכום נכסי הקרן'!$C$42</f>
        <v>2.7065169441398005E-4</v>
      </c>
    </row>
    <row r="154" spans="2:15" s="133" customFormat="1">
      <c r="B154" s="87" t="s">
        <v>1537</v>
      </c>
      <c r="C154" s="84" t="s">
        <v>1538</v>
      </c>
      <c r="D154" s="97" t="s">
        <v>1474</v>
      </c>
      <c r="E154" s="97" t="s">
        <v>941</v>
      </c>
      <c r="F154" s="84"/>
      <c r="G154" s="97" t="s">
        <v>999</v>
      </c>
      <c r="H154" s="97" t="s">
        <v>172</v>
      </c>
      <c r="I154" s="94">
        <v>78.358694999999997</v>
      </c>
      <c r="J154" s="96">
        <v>46930</v>
      </c>
      <c r="K154" s="84"/>
      <c r="L154" s="94">
        <v>131.135141852</v>
      </c>
      <c r="M154" s="95">
        <v>5.0710458167495045E-7</v>
      </c>
      <c r="N154" s="95">
        <f t="shared" si="4"/>
        <v>1.5000897059333149E-3</v>
      </c>
      <c r="O154" s="95">
        <f>L154/'סכום נכסי הקרן'!$C$42</f>
        <v>1.9177027070889179E-4</v>
      </c>
    </row>
    <row r="155" spans="2:15" s="133" customFormat="1">
      <c r="B155" s="87" t="s">
        <v>1539</v>
      </c>
      <c r="C155" s="84" t="s">
        <v>1540</v>
      </c>
      <c r="D155" s="97" t="s">
        <v>1474</v>
      </c>
      <c r="E155" s="97" t="s">
        <v>941</v>
      </c>
      <c r="F155" s="84"/>
      <c r="G155" s="97" t="s">
        <v>985</v>
      </c>
      <c r="H155" s="97" t="s">
        <v>172</v>
      </c>
      <c r="I155" s="94">
        <v>238.60097400000004</v>
      </c>
      <c r="J155" s="96">
        <v>36401</v>
      </c>
      <c r="K155" s="84"/>
      <c r="L155" s="94">
        <v>309.71829939100002</v>
      </c>
      <c r="M155" s="95">
        <v>4.2408118055144705E-7</v>
      </c>
      <c r="N155" s="95">
        <f t="shared" si="4"/>
        <v>3.5429498614487961E-3</v>
      </c>
      <c r="O155" s="95">
        <f>L155/'סכום נכסי הקרן'!$C$42</f>
        <v>4.5292788247976265E-4</v>
      </c>
    </row>
    <row r="156" spans="2:15" s="133" customFormat="1">
      <c r="B156" s="87" t="s">
        <v>1541</v>
      </c>
      <c r="C156" s="84" t="s">
        <v>1542</v>
      </c>
      <c r="D156" s="97" t="s">
        <v>1474</v>
      </c>
      <c r="E156" s="97" t="s">
        <v>941</v>
      </c>
      <c r="F156" s="84"/>
      <c r="G156" s="97" t="s">
        <v>1129</v>
      </c>
      <c r="H156" s="97" t="s">
        <v>172</v>
      </c>
      <c r="I156" s="94">
        <v>180.09005099999999</v>
      </c>
      <c r="J156" s="96">
        <v>12900</v>
      </c>
      <c r="K156" s="94">
        <v>0.61009106199999996</v>
      </c>
      <c r="L156" s="94">
        <v>83.454035775999998</v>
      </c>
      <c r="M156" s="95">
        <v>1.1654815299575683E-6</v>
      </c>
      <c r="N156" s="95">
        <f t="shared" si="4"/>
        <v>9.5465287350248796E-4</v>
      </c>
      <c r="O156" s="95">
        <f>L156/'סכום נכסי הקרן'!$C$42</f>
        <v>1.2204206139171515E-4</v>
      </c>
    </row>
    <row r="157" spans="2:15" s="133" customFormat="1">
      <c r="B157" s="87" t="s">
        <v>1543</v>
      </c>
      <c r="C157" s="84" t="s">
        <v>1544</v>
      </c>
      <c r="D157" s="97" t="s">
        <v>132</v>
      </c>
      <c r="E157" s="97" t="s">
        <v>941</v>
      </c>
      <c r="F157" s="84"/>
      <c r="G157" s="97" t="s">
        <v>943</v>
      </c>
      <c r="H157" s="97" t="s">
        <v>175</v>
      </c>
      <c r="I157" s="94">
        <v>8618.3245580000003</v>
      </c>
      <c r="J157" s="96">
        <v>548.6</v>
      </c>
      <c r="K157" s="84"/>
      <c r="L157" s="94">
        <v>213.78182916899999</v>
      </c>
      <c r="M157" s="95">
        <v>4.2273385321963345E-7</v>
      </c>
      <c r="N157" s="95">
        <f t="shared" si="4"/>
        <v>2.4455071060505386E-3</v>
      </c>
      <c r="O157" s="95">
        <f>L157/'סכום נכסי הקרן'!$C$42</f>
        <v>3.126316765543341E-4</v>
      </c>
    </row>
    <row r="158" spans="2:15" s="133" customFormat="1">
      <c r="B158" s="87" t="s">
        <v>1545</v>
      </c>
      <c r="C158" s="84" t="s">
        <v>1546</v>
      </c>
      <c r="D158" s="97" t="s">
        <v>1474</v>
      </c>
      <c r="E158" s="97" t="s">
        <v>941</v>
      </c>
      <c r="F158" s="84"/>
      <c r="G158" s="97" t="s">
        <v>943</v>
      </c>
      <c r="H158" s="97" t="s">
        <v>172</v>
      </c>
      <c r="I158" s="94">
        <v>561.99835700000006</v>
      </c>
      <c r="J158" s="96">
        <v>6845</v>
      </c>
      <c r="K158" s="84"/>
      <c r="L158" s="94">
        <v>137.17969637300001</v>
      </c>
      <c r="M158" s="95">
        <v>2.1832468498297515E-6</v>
      </c>
      <c r="N158" s="95">
        <f t="shared" si="4"/>
        <v>1.5692349700162126E-3</v>
      </c>
      <c r="O158" s="95">
        <f>L158/'סכום נכסי הקרן'!$C$42</f>
        <v>2.0060974608090968E-4</v>
      </c>
    </row>
    <row r="159" spans="2:15" s="133" customFormat="1">
      <c r="B159" s="87" t="s">
        <v>1547</v>
      </c>
      <c r="C159" s="84" t="s">
        <v>1548</v>
      </c>
      <c r="D159" s="97" t="s">
        <v>1460</v>
      </c>
      <c r="E159" s="97" t="s">
        <v>941</v>
      </c>
      <c r="F159" s="84"/>
      <c r="G159" s="97" t="s">
        <v>1006</v>
      </c>
      <c r="H159" s="97" t="s">
        <v>172</v>
      </c>
      <c r="I159" s="94">
        <v>1428.6745840000001</v>
      </c>
      <c r="J159" s="96">
        <v>5473</v>
      </c>
      <c r="K159" s="84"/>
      <c r="L159" s="94">
        <v>278.83038962400002</v>
      </c>
      <c r="M159" s="95">
        <v>3.337453144893731E-7</v>
      </c>
      <c r="N159" s="95">
        <f t="shared" si="4"/>
        <v>3.189614860434595E-3</v>
      </c>
      <c r="O159" s="95">
        <f>L159/'סכום נכסי הקרן'!$C$42</f>
        <v>4.0775781796467957E-4</v>
      </c>
    </row>
    <row r="160" spans="2:15" s="133" customFormat="1">
      <c r="B160" s="87" t="s">
        <v>1549</v>
      </c>
      <c r="C160" s="84" t="s">
        <v>1550</v>
      </c>
      <c r="D160" s="97" t="s">
        <v>1474</v>
      </c>
      <c r="E160" s="97" t="s">
        <v>941</v>
      </c>
      <c r="F160" s="84"/>
      <c r="G160" s="97" t="s">
        <v>982</v>
      </c>
      <c r="H160" s="97" t="s">
        <v>172</v>
      </c>
      <c r="I160" s="94">
        <v>456.67943300000002</v>
      </c>
      <c r="J160" s="96">
        <v>7003</v>
      </c>
      <c r="K160" s="84"/>
      <c r="L160" s="94">
        <v>114.04517559</v>
      </c>
      <c r="M160" s="95">
        <v>1.974857546562917E-7</v>
      </c>
      <c r="N160" s="95">
        <f t="shared" si="4"/>
        <v>1.3045930442275812E-3</v>
      </c>
      <c r="O160" s="95">
        <f>L160/'סכום נכסי הקרן'!$C$42</f>
        <v>1.6677813351222482E-4</v>
      </c>
    </row>
    <row r="161" spans="2:15" s="133" customFormat="1">
      <c r="B161" s="87" t="s">
        <v>1551</v>
      </c>
      <c r="C161" s="84" t="s">
        <v>1552</v>
      </c>
      <c r="D161" s="97" t="s">
        <v>30</v>
      </c>
      <c r="E161" s="97" t="s">
        <v>941</v>
      </c>
      <c r="F161" s="84"/>
      <c r="G161" s="97" t="s">
        <v>975</v>
      </c>
      <c r="H161" s="97" t="s">
        <v>174</v>
      </c>
      <c r="I161" s="94">
        <v>775.50847299999998</v>
      </c>
      <c r="J161" s="96">
        <v>4885</v>
      </c>
      <c r="K161" s="84"/>
      <c r="L161" s="94">
        <v>153.86798464899999</v>
      </c>
      <c r="M161" s="95">
        <v>7.2488439732096977E-7</v>
      </c>
      <c r="N161" s="95">
        <f t="shared" si="4"/>
        <v>1.7601367305887421E-3</v>
      </c>
      <c r="O161" s="95">
        <f>L161/'סכום נכסי הקרן'!$C$42</f>
        <v>2.2501447478413128E-4</v>
      </c>
    </row>
    <row r="162" spans="2:15" s="133" customFormat="1">
      <c r="B162" s="87" t="s">
        <v>1553</v>
      </c>
      <c r="C162" s="84" t="s">
        <v>1554</v>
      </c>
      <c r="D162" s="97" t="s">
        <v>30</v>
      </c>
      <c r="E162" s="97" t="s">
        <v>941</v>
      </c>
      <c r="F162" s="84"/>
      <c r="G162" s="97" t="s">
        <v>953</v>
      </c>
      <c r="H162" s="97" t="s">
        <v>174</v>
      </c>
      <c r="I162" s="94">
        <v>2267.7342739999999</v>
      </c>
      <c r="J162" s="96">
        <v>2881</v>
      </c>
      <c r="K162" s="84"/>
      <c r="L162" s="94">
        <v>265.35823670100001</v>
      </c>
      <c r="M162" s="95">
        <v>1.8339845354618073E-6</v>
      </c>
      <c r="N162" s="95">
        <f t="shared" si="4"/>
        <v>3.035503326095766E-3</v>
      </c>
      <c r="O162" s="95">
        <f>L162/'סכום נכסי הקרן'!$C$42</f>
        <v>3.8805632241903002E-4</v>
      </c>
    </row>
    <row r="163" spans="2:15" s="133" customFormat="1">
      <c r="B163" s="87" t="s">
        <v>1555</v>
      </c>
      <c r="C163" s="84" t="s">
        <v>1556</v>
      </c>
      <c r="D163" s="97" t="s">
        <v>30</v>
      </c>
      <c r="E163" s="97" t="s">
        <v>941</v>
      </c>
      <c r="F163" s="84"/>
      <c r="G163" s="97" t="s">
        <v>1129</v>
      </c>
      <c r="H163" s="97" t="s">
        <v>174</v>
      </c>
      <c r="I163" s="94">
        <v>0</v>
      </c>
      <c r="J163" s="96">
        <v>3304</v>
      </c>
      <c r="K163" s="94">
        <v>2.6513569809999997</v>
      </c>
      <c r="L163" s="94">
        <v>2.6513569809999997</v>
      </c>
      <c r="M163" s="95">
        <v>0</v>
      </c>
      <c r="N163" s="95">
        <f t="shared" si="4"/>
        <v>3.0329576479516898E-5</v>
      </c>
      <c r="O163" s="95">
        <f>L163/'סכום נכסי הקרן'!$C$42</f>
        <v>3.8773088495692607E-6</v>
      </c>
    </row>
    <row r="164" spans="2:15" s="133" customFormat="1">
      <c r="B164" s="87" t="s">
        <v>1557</v>
      </c>
      <c r="C164" s="84" t="s">
        <v>1558</v>
      </c>
      <c r="D164" s="97" t="s">
        <v>30</v>
      </c>
      <c r="E164" s="97" t="s">
        <v>941</v>
      </c>
      <c r="F164" s="84"/>
      <c r="G164" s="97" t="s">
        <v>985</v>
      </c>
      <c r="H164" s="97" t="s">
        <v>174</v>
      </c>
      <c r="I164" s="94">
        <v>516.123198</v>
      </c>
      <c r="J164" s="96">
        <v>8694</v>
      </c>
      <c r="K164" s="84"/>
      <c r="L164" s="94">
        <v>182.25110303999998</v>
      </c>
      <c r="M164" s="95">
        <v>5.2665632448979589E-6</v>
      </c>
      <c r="N164" s="95">
        <f t="shared" si="4"/>
        <v>2.0848187579943218E-3</v>
      </c>
      <c r="O164" s="95">
        <f>L164/'סכום נכסי הקרן'!$C$42</f>
        <v>2.6652156602247865E-4</v>
      </c>
    </row>
    <row r="165" spans="2:15" s="133" customFormat="1">
      <c r="B165" s="87" t="s">
        <v>1559</v>
      </c>
      <c r="C165" s="84" t="s">
        <v>1560</v>
      </c>
      <c r="D165" s="97" t="s">
        <v>30</v>
      </c>
      <c r="E165" s="97" t="s">
        <v>941</v>
      </c>
      <c r="F165" s="84"/>
      <c r="G165" s="97" t="s">
        <v>1006</v>
      </c>
      <c r="H165" s="97" t="s">
        <v>179</v>
      </c>
      <c r="I165" s="94">
        <v>8989.5733970000001</v>
      </c>
      <c r="J165" s="96">
        <v>8810</v>
      </c>
      <c r="K165" s="84"/>
      <c r="L165" s="94">
        <v>304.99204342199999</v>
      </c>
      <c r="M165" s="95">
        <v>2.9259164907867637E-6</v>
      </c>
      <c r="N165" s="95">
        <f t="shared" si="4"/>
        <v>3.4888849645296738E-3</v>
      </c>
      <c r="O165" s="95">
        <f>L165/'סכום נכסי הקרן'!$C$42</f>
        <v>4.4601626920955654E-4</v>
      </c>
    </row>
    <row r="166" spans="2:15" s="133" customFormat="1">
      <c r="B166" s="87" t="s">
        <v>1561</v>
      </c>
      <c r="C166" s="84" t="s">
        <v>1562</v>
      </c>
      <c r="D166" s="97" t="s">
        <v>1460</v>
      </c>
      <c r="E166" s="97" t="s">
        <v>941</v>
      </c>
      <c r="F166" s="84"/>
      <c r="G166" s="97" t="s">
        <v>1006</v>
      </c>
      <c r="H166" s="97" t="s">
        <v>172</v>
      </c>
      <c r="I166" s="94">
        <v>715.27197699999999</v>
      </c>
      <c r="J166" s="96">
        <v>19300</v>
      </c>
      <c r="K166" s="84"/>
      <c r="L166" s="94">
        <v>492.27735494300003</v>
      </c>
      <c r="M166" s="95">
        <v>2.9771455489907813E-7</v>
      </c>
      <c r="N166" s="95">
        <f t="shared" si="4"/>
        <v>5.6312913699937588E-3</v>
      </c>
      <c r="O166" s="95">
        <f>L166/'סכום נכסי הקרן'!$C$42</f>
        <v>7.1989979412094953E-4</v>
      </c>
    </row>
    <row r="167" spans="2:15" s="133" customFormat="1">
      <c r="B167" s="87" t="s">
        <v>1563</v>
      </c>
      <c r="C167" s="84" t="s">
        <v>1564</v>
      </c>
      <c r="D167" s="97" t="s">
        <v>1474</v>
      </c>
      <c r="E167" s="97" t="s">
        <v>941</v>
      </c>
      <c r="F167" s="84"/>
      <c r="G167" s="97" t="s">
        <v>953</v>
      </c>
      <c r="H167" s="97" t="s">
        <v>172</v>
      </c>
      <c r="I167" s="94">
        <v>424.99231500000002</v>
      </c>
      <c r="J167" s="96">
        <v>16419</v>
      </c>
      <c r="K167" s="94">
        <v>0.98508970299999998</v>
      </c>
      <c r="L167" s="94">
        <v>249.81874460400002</v>
      </c>
      <c r="M167" s="95">
        <v>1.6309812830115623E-6</v>
      </c>
      <c r="N167" s="95">
        <f t="shared" si="4"/>
        <v>2.8577429500369188E-3</v>
      </c>
      <c r="O167" s="95">
        <f>L167/'סכום נכסי הקרן'!$C$42</f>
        <v>3.6533157782323256E-4</v>
      </c>
    </row>
    <row r="168" spans="2:15" s="133" customFormat="1">
      <c r="B168" s="87" t="s">
        <v>1565</v>
      </c>
      <c r="C168" s="84" t="s">
        <v>1566</v>
      </c>
      <c r="D168" s="97" t="s">
        <v>1474</v>
      </c>
      <c r="E168" s="97" t="s">
        <v>941</v>
      </c>
      <c r="F168" s="84"/>
      <c r="G168" s="97" t="s">
        <v>999</v>
      </c>
      <c r="H168" s="97" t="s">
        <v>172</v>
      </c>
      <c r="I168" s="94">
        <v>146.06902199999999</v>
      </c>
      <c r="J168" s="96">
        <v>20460</v>
      </c>
      <c r="K168" s="84"/>
      <c r="L168" s="94">
        <v>106.57248465699999</v>
      </c>
      <c r="M168" s="95">
        <v>3.9927156546736669E-7</v>
      </c>
      <c r="N168" s="95">
        <f t="shared" si="4"/>
        <v>1.2191109485368175E-3</v>
      </c>
      <c r="O168" s="95">
        <f>L168/'סכום נכסי הקרן'!$C$42</f>
        <v>1.5585017062671064E-4</v>
      </c>
    </row>
    <row r="169" spans="2:15" s="133" customFormat="1">
      <c r="B169" s="87" t="s">
        <v>1567</v>
      </c>
      <c r="C169" s="84" t="s">
        <v>1568</v>
      </c>
      <c r="D169" s="97" t="s">
        <v>133</v>
      </c>
      <c r="E169" s="97" t="s">
        <v>941</v>
      </c>
      <c r="F169" s="84"/>
      <c r="G169" s="97" t="s">
        <v>943</v>
      </c>
      <c r="H169" s="97" t="s">
        <v>182</v>
      </c>
      <c r="I169" s="94">
        <v>4360.1053860000002</v>
      </c>
      <c r="J169" s="96">
        <v>971.3</v>
      </c>
      <c r="K169" s="84"/>
      <c r="L169" s="94">
        <v>140.28339322999997</v>
      </c>
      <c r="M169" s="95">
        <v>2.9816282702405953E-6</v>
      </c>
      <c r="N169" s="95">
        <f t="shared" si="4"/>
        <v>1.604738982440112E-3</v>
      </c>
      <c r="O169" s="95">
        <f>L169/'סכום נכסי הקרן'!$C$42</f>
        <v>2.0514855069162923E-4</v>
      </c>
    </row>
    <row r="170" spans="2:15" s="133" customFormat="1">
      <c r="B170" s="87" t="s">
        <v>1569</v>
      </c>
      <c r="C170" s="84" t="s">
        <v>1570</v>
      </c>
      <c r="D170" s="97" t="s">
        <v>1474</v>
      </c>
      <c r="E170" s="97" t="s">
        <v>941</v>
      </c>
      <c r="F170" s="84"/>
      <c r="G170" s="97" t="s">
        <v>982</v>
      </c>
      <c r="H170" s="97" t="s">
        <v>172</v>
      </c>
      <c r="I170" s="94">
        <v>695.42789200000004</v>
      </c>
      <c r="J170" s="96">
        <v>11180</v>
      </c>
      <c r="K170" s="84"/>
      <c r="L170" s="94">
        <v>277.25235740099998</v>
      </c>
      <c r="M170" s="95">
        <v>2.1437536570646107E-7</v>
      </c>
      <c r="N170" s="95">
        <f t="shared" si="4"/>
        <v>3.1715633308451808E-3</v>
      </c>
      <c r="O170" s="95">
        <f>L170/'סכום נכסי הקרן'!$C$42</f>
        <v>4.0545012482980954E-4</v>
      </c>
    </row>
    <row r="171" spans="2:15" s="133" customFormat="1">
      <c r="B171" s="87" t="s">
        <v>1571</v>
      </c>
      <c r="C171" s="84" t="s">
        <v>1572</v>
      </c>
      <c r="D171" s="97" t="s">
        <v>30</v>
      </c>
      <c r="E171" s="97" t="s">
        <v>941</v>
      </c>
      <c r="F171" s="84"/>
      <c r="G171" s="97" t="s">
        <v>1129</v>
      </c>
      <c r="H171" s="97" t="s">
        <v>174</v>
      </c>
      <c r="I171" s="94">
        <v>315.47744699999998</v>
      </c>
      <c r="J171" s="96">
        <v>9920</v>
      </c>
      <c r="K171" s="84"/>
      <c r="L171" s="94">
        <v>127.10924529799999</v>
      </c>
      <c r="M171" s="95">
        <v>4.9926651161130829E-6</v>
      </c>
      <c r="N171" s="95">
        <f t="shared" si="4"/>
        <v>1.4540364063179935E-3</v>
      </c>
      <c r="O171" s="95">
        <f>L171/'סכום נכסי הקרן'!$C$42</f>
        <v>1.8588285364354163E-4</v>
      </c>
    </row>
    <row r="172" spans="2:15" s="133" customFormat="1">
      <c r="B172" s="87" t="s">
        <v>1573</v>
      </c>
      <c r="C172" s="84" t="s">
        <v>1574</v>
      </c>
      <c r="D172" s="97" t="s">
        <v>1474</v>
      </c>
      <c r="E172" s="97" t="s">
        <v>941</v>
      </c>
      <c r="F172" s="84"/>
      <c r="G172" s="97" t="s">
        <v>957</v>
      </c>
      <c r="H172" s="97" t="s">
        <v>172</v>
      </c>
      <c r="I172" s="94">
        <v>366.16429900000003</v>
      </c>
      <c r="J172" s="96">
        <v>26453</v>
      </c>
      <c r="K172" s="84"/>
      <c r="L172" s="94">
        <v>345.4079025910001</v>
      </c>
      <c r="M172" s="95">
        <v>3.6258850805990895E-7</v>
      </c>
      <c r="N172" s="95">
        <f t="shared" si="4"/>
        <v>3.9512127085625601E-3</v>
      </c>
      <c r="O172" s="95">
        <f>L172/'סכום נכסי הקרן'!$C$42</f>
        <v>5.0511987899951602E-4</v>
      </c>
    </row>
    <row r="173" spans="2:15" s="133" customFormat="1">
      <c r="B173" s="87" t="s">
        <v>1575</v>
      </c>
      <c r="C173" s="84" t="s">
        <v>1576</v>
      </c>
      <c r="D173" s="97" t="s">
        <v>1474</v>
      </c>
      <c r="E173" s="97" t="s">
        <v>941</v>
      </c>
      <c r="F173" s="84"/>
      <c r="G173" s="97" t="s">
        <v>1096</v>
      </c>
      <c r="H173" s="97" t="s">
        <v>172</v>
      </c>
      <c r="I173" s="94">
        <v>863.00385400000005</v>
      </c>
      <c r="J173" s="96">
        <v>20766</v>
      </c>
      <c r="K173" s="84"/>
      <c r="L173" s="94">
        <v>639.06778233700004</v>
      </c>
      <c r="M173" s="95">
        <v>1.1302424810997291E-6</v>
      </c>
      <c r="N173" s="95">
        <f t="shared" si="4"/>
        <v>7.310466043948121E-3</v>
      </c>
      <c r="O173" s="95">
        <f>L173/'סכום נכסי הקרן'!$C$42</f>
        <v>9.3456414420486249E-4</v>
      </c>
    </row>
    <row r="174" spans="2:15" s="133" customFormat="1">
      <c r="B174" s="87" t="s">
        <v>1577</v>
      </c>
      <c r="C174" s="84" t="s">
        <v>1578</v>
      </c>
      <c r="D174" s="97" t="s">
        <v>1474</v>
      </c>
      <c r="E174" s="97" t="s">
        <v>941</v>
      </c>
      <c r="F174" s="84"/>
      <c r="G174" s="97" t="s">
        <v>1147</v>
      </c>
      <c r="H174" s="97" t="s">
        <v>172</v>
      </c>
      <c r="I174" s="94">
        <v>985.60800200000017</v>
      </c>
      <c r="J174" s="96">
        <v>8385</v>
      </c>
      <c r="K174" s="94">
        <v>1.9330729579999999</v>
      </c>
      <c r="L174" s="94">
        <v>296.63883447799998</v>
      </c>
      <c r="M174" s="95">
        <v>3.8281325303481429E-7</v>
      </c>
      <c r="N174" s="95">
        <f t="shared" si="4"/>
        <v>3.3933303895207368E-3</v>
      </c>
      <c r="O174" s="95">
        <f>L174/'סכום נכסי הקרן'!$C$42</f>
        <v>4.3380064860736332E-4</v>
      </c>
    </row>
    <row r="175" spans="2:15" s="133" customFormat="1">
      <c r="B175" s="87" t="s">
        <v>1579</v>
      </c>
      <c r="C175" s="84" t="s">
        <v>1580</v>
      </c>
      <c r="D175" s="97" t="s">
        <v>1460</v>
      </c>
      <c r="E175" s="97" t="s">
        <v>941</v>
      </c>
      <c r="F175" s="84"/>
      <c r="G175" s="97" t="s">
        <v>992</v>
      </c>
      <c r="H175" s="97" t="s">
        <v>172</v>
      </c>
      <c r="I175" s="94">
        <v>2481.2222670000001</v>
      </c>
      <c r="J175" s="96">
        <v>13396</v>
      </c>
      <c r="K175" s="84"/>
      <c r="L175" s="94">
        <v>1185.2832514480001</v>
      </c>
      <c r="M175" s="95">
        <v>3.2380023809831045E-7</v>
      </c>
      <c r="N175" s="95">
        <f t="shared" si="4"/>
        <v>1.3558769823263789E-2</v>
      </c>
      <c r="O175" s="95">
        <f>L175/'סכום נכסי הקרן'!$C$42</f>
        <v>1.7333423122646489E-3</v>
      </c>
    </row>
    <row r="176" spans="2:15" s="133" customFormat="1">
      <c r="B176" s="87" t="s">
        <v>1581</v>
      </c>
      <c r="C176" s="84" t="s">
        <v>1582</v>
      </c>
      <c r="D176" s="97" t="s">
        <v>1474</v>
      </c>
      <c r="E176" s="97" t="s">
        <v>941</v>
      </c>
      <c r="F176" s="84"/>
      <c r="G176" s="97" t="s">
        <v>999</v>
      </c>
      <c r="H176" s="97" t="s">
        <v>172</v>
      </c>
      <c r="I176" s="94">
        <v>138.86066400000001</v>
      </c>
      <c r="J176" s="96">
        <v>19531</v>
      </c>
      <c r="K176" s="84"/>
      <c r="L176" s="94">
        <v>96.713044826000001</v>
      </c>
      <c r="M176" s="95">
        <v>7.3238746835443049E-7</v>
      </c>
      <c r="N176" s="95">
        <f t="shared" si="4"/>
        <v>1.1063261984852705E-3</v>
      </c>
      <c r="O176" s="95">
        <f>L176/'סכום נכסי הקרן'!$C$42</f>
        <v>1.4143185819934614E-4</v>
      </c>
    </row>
    <row r="177" spans="2:15" s="133" customFormat="1">
      <c r="B177" s="87" t="s">
        <v>1583</v>
      </c>
      <c r="C177" s="84" t="s">
        <v>1584</v>
      </c>
      <c r="D177" s="97" t="s">
        <v>1474</v>
      </c>
      <c r="E177" s="97" t="s">
        <v>941</v>
      </c>
      <c r="F177" s="84"/>
      <c r="G177" s="97" t="s">
        <v>1043</v>
      </c>
      <c r="H177" s="97" t="s">
        <v>172</v>
      </c>
      <c r="I177" s="94">
        <v>346.37290000000002</v>
      </c>
      <c r="J177" s="96">
        <v>2503</v>
      </c>
      <c r="K177" s="84"/>
      <c r="L177" s="94">
        <v>30.916199008</v>
      </c>
      <c r="M177" s="95">
        <v>8.9783163331960012E-7</v>
      </c>
      <c r="N177" s="95">
        <f t="shared" si="4"/>
        <v>3.53658609153205E-4</v>
      </c>
      <c r="O177" s="95">
        <f>L177/'סכום נכסי הקרן'!$C$42</f>
        <v>4.5211434321285315E-5</v>
      </c>
    </row>
    <row r="178" spans="2:15" s="133" customFormat="1">
      <c r="B178" s="87" t="s">
        <v>1585</v>
      </c>
      <c r="C178" s="84" t="s">
        <v>1586</v>
      </c>
      <c r="D178" s="97" t="s">
        <v>1460</v>
      </c>
      <c r="E178" s="97" t="s">
        <v>941</v>
      </c>
      <c r="F178" s="84"/>
      <c r="G178" s="97" t="s">
        <v>1054</v>
      </c>
      <c r="H178" s="97" t="s">
        <v>172</v>
      </c>
      <c r="I178" s="94">
        <v>6269.3494899999987</v>
      </c>
      <c r="J178" s="96">
        <v>1904</v>
      </c>
      <c r="K178" s="84"/>
      <c r="L178" s="94">
        <v>425.66776535700001</v>
      </c>
      <c r="M178" s="95">
        <v>1.216244052790942E-5</v>
      </c>
      <c r="N178" s="95">
        <f t="shared" si="4"/>
        <v>4.869326588904245E-3</v>
      </c>
      <c r="O178" s="95">
        <f>L178/'סכום נכסי הקרן'!$C$42</f>
        <v>6.2249082466917644E-4</v>
      </c>
    </row>
    <row r="179" spans="2:15" s="133" customFormat="1">
      <c r="B179" s="87" t="s">
        <v>1587</v>
      </c>
      <c r="C179" s="84" t="s">
        <v>1588</v>
      </c>
      <c r="D179" s="97" t="s">
        <v>1460</v>
      </c>
      <c r="E179" s="97" t="s">
        <v>941</v>
      </c>
      <c r="F179" s="84"/>
      <c r="G179" s="97" t="s">
        <v>992</v>
      </c>
      <c r="H179" s="97" t="s">
        <v>172</v>
      </c>
      <c r="I179" s="94">
        <v>201.61177599999999</v>
      </c>
      <c r="J179" s="96">
        <v>36732</v>
      </c>
      <c r="K179" s="84"/>
      <c r="L179" s="94">
        <v>264.08383030099998</v>
      </c>
      <c r="M179" s="95">
        <v>4.6112208424303083E-7</v>
      </c>
      <c r="N179" s="95">
        <f t="shared" si="4"/>
        <v>3.0209250529127226E-3</v>
      </c>
      <c r="O179" s="95">
        <f>L179/'סכום נכסי הקרן'!$C$42</f>
        <v>3.8619264761096848E-4</v>
      </c>
    </row>
    <row r="180" spans="2:15" s="133" customFormat="1">
      <c r="B180" s="87" t="s">
        <v>1589</v>
      </c>
      <c r="C180" s="84" t="s">
        <v>1590</v>
      </c>
      <c r="D180" s="97" t="s">
        <v>1474</v>
      </c>
      <c r="E180" s="97" t="s">
        <v>941</v>
      </c>
      <c r="F180" s="84"/>
      <c r="G180" s="97" t="s">
        <v>1101</v>
      </c>
      <c r="H180" s="97" t="s">
        <v>172</v>
      </c>
      <c r="I180" s="94">
        <v>1134.2948429999999</v>
      </c>
      <c r="J180" s="96">
        <v>8395</v>
      </c>
      <c r="K180" s="94">
        <v>0.88987699300000001</v>
      </c>
      <c r="L180" s="94">
        <v>340.45884669399999</v>
      </c>
      <c r="M180" s="95">
        <v>9.0258010966233466E-7</v>
      </c>
      <c r="N180" s="95">
        <f t="shared" si="4"/>
        <v>3.8945991441104218E-3</v>
      </c>
      <c r="O180" s="95">
        <f>L180/'סכום נכסי הקרן'!$C$42</f>
        <v>4.978824461061099E-4</v>
      </c>
    </row>
    <row r="181" spans="2:15" s="133" customFormat="1">
      <c r="B181" s="87" t="s">
        <v>1591</v>
      </c>
      <c r="C181" s="84" t="s">
        <v>1592</v>
      </c>
      <c r="D181" s="97" t="s">
        <v>30</v>
      </c>
      <c r="E181" s="97" t="s">
        <v>941</v>
      </c>
      <c r="F181" s="84"/>
      <c r="G181" s="97" t="s">
        <v>1006</v>
      </c>
      <c r="H181" s="97" t="s">
        <v>174</v>
      </c>
      <c r="I181" s="94">
        <v>13745.126198</v>
      </c>
      <c r="J181" s="96">
        <v>436.6</v>
      </c>
      <c r="K181" s="84"/>
      <c r="L181" s="94">
        <v>243.74157513700001</v>
      </c>
      <c r="M181" s="95">
        <v>2.4388225430355915E-6</v>
      </c>
      <c r="N181" s="95">
        <f t="shared" si="4"/>
        <v>2.7882245949269841E-3</v>
      </c>
      <c r="O181" s="95">
        <f>L181/'סכום נכסי הקרן'!$C$42</f>
        <v>3.5644440679210118E-4</v>
      </c>
    </row>
    <row r="182" spans="2:15" s="133" customFormat="1">
      <c r="B182" s="87" t="s">
        <v>1593</v>
      </c>
      <c r="C182" s="84" t="s">
        <v>1594</v>
      </c>
      <c r="D182" s="97" t="s">
        <v>1474</v>
      </c>
      <c r="E182" s="97" t="s">
        <v>941</v>
      </c>
      <c r="F182" s="84"/>
      <c r="G182" s="97" t="s">
        <v>1043</v>
      </c>
      <c r="H182" s="97" t="s">
        <v>172</v>
      </c>
      <c r="I182" s="94">
        <v>1007.945139</v>
      </c>
      <c r="J182" s="96">
        <v>5346</v>
      </c>
      <c r="K182" s="94">
        <v>1.545562917</v>
      </c>
      <c r="L182" s="94">
        <v>193.69857118599998</v>
      </c>
      <c r="M182" s="95">
        <v>1.7376665686727984E-6</v>
      </c>
      <c r="N182" s="95">
        <f t="shared" si="4"/>
        <v>2.2157693855857788E-3</v>
      </c>
      <c r="O182" s="95">
        <f>L182/'סכום נכסי הקרן'!$C$42</f>
        <v>2.832621897354377E-4</v>
      </c>
    </row>
    <row r="183" spans="2:15" s="133" customFormat="1">
      <c r="B183" s="87" t="s">
        <v>1490</v>
      </c>
      <c r="C183" s="84" t="s">
        <v>1491</v>
      </c>
      <c r="D183" s="97" t="s">
        <v>1474</v>
      </c>
      <c r="E183" s="97" t="s">
        <v>941</v>
      </c>
      <c r="F183" s="84"/>
      <c r="G183" s="97" t="s">
        <v>199</v>
      </c>
      <c r="H183" s="97" t="s">
        <v>172</v>
      </c>
      <c r="I183" s="94">
        <v>3426.8665070000002</v>
      </c>
      <c r="J183" s="96">
        <v>6339</v>
      </c>
      <c r="K183" s="84"/>
      <c r="L183" s="94">
        <v>774.63885593299995</v>
      </c>
      <c r="M183" s="95">
        <v>6.7521667861592574E-5</v>
      </c>
      <c r="N183" s="95">
        <f>L183/$L$11</f>
        <v>8.8612995509054753E-3</v>
      </c>
      <c r="O183" s="95">
        <f>L183/'סכום נכסי הקרן'!$C$42</f>
        <v>1.132821461935468E-3</v>
      </c>
    </row>
    <row r="184" spans="2:15" s="133" customFormat="1">
      <c r="B184" s="87" t="s">
        <v>1595</v>
      </c>
      <c r="C184" s="84" t="s">
        <v>1596</v>
      </c>
      <c r="D184" s="97" t="s">
        <v>1474</v>
      </c>
      <c r="E184" s="97" t="s">
        <v>941</v>
      </c>
      <c r="F184" s="84"/>
      <c r="G184" s="97" t="s">
        <v>1006</v>
      </c>
      <c r="H184" s="97" t="s">
        <v>172</v>
      </c>
      <c r="I184" s="94">
        <v>249.04211500000002</v>
      </c>
      <c r="J184" s="96">
        <v>20376</v>
      </c>
      <c r="K184" s="84"/>
      <c r="L184" s="94">
        <v>180.95603300099998</v>
      </c>
      <c r="M184" s="95">
        <v>2.5948646331237556E-6</v>
      </c>
      <c r="N184" s="95">
        <f t="shared" si="4"/>
        <v>2.0700041079582611E-3</v>
      </c>
      <c r="O184" s="95">
        <f>L184/'סכום נכסי הקרן'!$C$42</f>
        <v>2.646276729861917E-4</v>
      </c>
    </row>
    <row r="185" spans="2:15" s="133" customFormat="1">
      <c r="B185" s="87" t="s">
        <v>1597</v>
      </c>
      <c r="C185" s="84" t="s">
        <v>1598</v>
      </c>
      <c r="D185" s="97" t="s">
        <v>1460</v>
      </c>
      <c r="E185" s="97" t="s">
        <v>941</v>
      </c>
      <c r="F185" s="84"/>
      <c r="G185" s="97" t="s">
        <v>1006</v>
      </c>
      <c r="H185" s="97" t="s">
        <v>172</v>
      </c>
      <c r="I185" s="94">
        <v>490.70787300000006</v>
      </c>
      <c r="J185" s="96">
        <v>11446</v>
      </c>
      <c r="K185" s="84"/>
      <c r="L185" s="94">
        <v>200.28946473899998</v>
      </c>
      <c r="M185" s="95">
        <v>4.176475318767812E-7</v>
      </c>
      <c r="N185" s="95">
        <f t="shared" si="4"/>
        <v>2.2911643669166872E-3</v>
      </c>
      <c r="O185" s="95">
        <f>L185/'סכום נכסי הקרן'!$C$42</f>
        <v>2.929006239722252E-4</v>
      </c>
    </row>
    <row r="186" spans="2:15" s="133" customFormat="1">
      <c r="B186" s="87" t="s">
        <v>1494</v>
      </c>
      <c r="C186" s="84" t="s">
        <v>1495</v>
      </c>
      <c r="D186" s="97" t="s">
        <v>1460</v>
      </c>
      <c r="E186" s="97" t="s">
        <v>941</v>
      </c>
      <c r="F186" s="84"/>
      <c r="G186" s="97" t="s">
        <v>1219</v>
      </c>
      <c r="H186" s="97" t="s">
        <v>172</v>
      </c>
      <c r="I186" s="94">
        <v>2618.8181209999998</v>
      </c>
      <c r="J186" s="96">
        <v>4762</v>
      </c>
      <c r="K186" s="84"/>
      <c r="L186" s="94">
        <v>444.70915212199998</v>
      </c>
      <c r="M186" s="95">
        <v>1.9257245368941391E-5</v>
      </c>
      <c r="N186" s="95">
        <f>L186/$L$11</f>
        <v>5.0871460678743336E-3</v>
      </c>
      <c r="O186" s="95">
        <f>L186/'סכום נכסי הקרן'!$C$42</f>
        <v>6.5033669300794666E-4</v>
      </c>
    </row>
    <row r="187" spans="2:15" s="133" customFormat="1">
      <c r="B187" s="87" t="s">
        <v>1599</v>
      </c>
      <c r="C187" s="84" t="s">
        <v>1600</v>
      </c>
      <c r="D187" s="97" t="s">
        <v>1474</v>
      </c>
      <c r="E187" s="97" t="s">
        <v>941</v>
      </c>
      <c r="F187" s="84"/>
      <c r="G187" s="97" t="s">
        <v>1147</v>
      </c>
      <c r="H187" s="97" t="s">
        <v>172</v>
      </c>
      <c r="I187" s="94">
        <v>2366.0513559999999</v>
      </c>
      <c r="J187" s="96">
        <v>4332</v>
      </c>
      <c r="K187" s="84"/>
      <c r="L187" s="94">
        <v>365.50553128799999</v>
      </c>
      <c r="M187" s="95">
        <v>4.2555422472925415E-7</v>
      </c>
      <c r="N187" s="95">
        <f t="shared" si="4"/>
        <v>4.181114819440398E-3</v>
      </c>
      <c r="O187" s="95">
        <f>L187/'סכום נכסי הקרן'!$C$42</f>
        <v>5.3451038135761202E-4</v>
      </c>
    </row>
    <row r="188" spans="2:15" s="133" customFormat="1">
      <c r="B188" s="87" t="s">
        <v>1601</v>
      </c>
      <c r="C188" s="84" t="s">
        <v>1602</v>
      </c>
      <c r="D188" s="97" t="s">
        <v>1474</v>
      </c>
      <c r="E188" s="97" t="s">
        <v>941</v>
      </c>
      <c r="F188" s="84"/>
      <c r="G188" s="97" t="s">
        <v>1129</v>
      </c>
      <c r="H188" s="97" t="s">
        <v>172</v>
      </c>
      <c r="I188" s="94">
        <v>1800.391687</v>
      </c>
      <c r="J188" s="96">
        <v>8010</v>
      </c>
      <c r="K188" s="84"/>
      <c r="L188" s="94">
        <v>514.25776024799995</v>
      </c>
      <c r="M188" s="95">
        <v>2.8545918441689321E-6</v>
      </c>
      <c r="N188" s="95">
        <f t="shared" si="4"/>
        <v>5.8827310623950947E-3</v>
      </c>
      <c r="O188" s="95">
        <f>L188/'סכום נכסי הקרן'!$C$42</f>
        <v>7.5204364371077412E-4</v>
      </c>
    </row>
    <row r="189" spans="2:15" s="133" customFormat="1">
      <c r="B189" s="87" t="s">
        <v>1603</v>
      </c>
      <c r="C189" s="84" t="s">
        <v>1604</v>
      </c>
      <c r="D189" s="97" t="s">
        <v>132</v>
      </c>
      <c r="E189" s="97" t="s">
        <v>941</v>
      </c>
      <c r="F189" s="84"/>
      <c r="G189" s="97" t="s">
        <v>982</v>
      </c>
      <c r="H189" s="97" t="s">
        <v>175</v>
      </c>
      <c r="I189" s="94">
        <v>26541.526665000001</v>
      </c>
      <c r="J189" s="96">
        <v>219.8</v>
      </c>
      <c r="K189" s="84"/>
      <c r="L189" s="94">
        <v>263.78234706399996</v>
      </c>
      <c r="M189" s="95">
        <v>2.1949445578145379E-6</v>
      </c>
      <c r="N189" s="95">
        <f t="shared" si="4"/>
        <v>3.0174763061164931E-3</v>
      </c>
      <c r="O189" s="95">
        <f>L189/'סכום נכסי הקרן'!$C$42</f>
        <v>3.8575176257315814E-4</v>
      </c>
    </row>
    <row r="190" spans="2:15" s="133" customFormat="1">
      <c r="B190" s="87" t="s">
        <v>1605</v>
      </c>
      <c r="C190" s="84" t="s">
        <v>1606</v>
      </c>
      <c r="D190" s="97" t="s">
        <v>132</v>
      </c>
      <c r="E190" s="97" t="s">
        <v>941</v>
      </c>
      <c r="F190" s="84"/>
      <c r="G190" s="97" t="s">
        <v>943</v>
      </c>
      <c r="H190" s="97" t="s">
        <v>175</v>
      </c>
      <c r="I190" s="94">
        <v>1918.9621239999999</v>
      </c>
      <c r="J190" s="96">
        <v>2572.5</v>
      </c>
      <c r="K190" s="84"/>
      <c r="L190" s="94">
        <v>223.210143418</v>
      </c>
      <c r="M190" s="95">
        <v>4.4305273106429996E-7</v>
      </c>
      <c r="N190" s="95">
        <f t="shared" si="4"/>
        <v>2.5533600960994723E-3</v>
      </c>
      <c r="O190" s="95">
        <f>L190/'סכום נכסי הקרן'!$C$42</f>
        <v>3.2641951671925218E-4</v>
      </c>
    </row>
    <row r="191" spans="2:15" s="133" customFormat="1">
      <c r="B191" s="87" t="s">
        <v>1607</v>
      </c>
      <c r="C191" s="84" t="s">
        <v>1608</v>
      </c>
      <c r="D191" s="97" t="s">
        <v>1474</v>
      </c>
      <c r="E191" s="97" t="s">
        <v>941</v>
      </c>
      <c r="F191" s="84"/>
      <c r="G191" s="97" t="s">
        <v>999</v>
      </c>
      <c r="H191" s="97" t="s">
        <v>172</v>
      </c>
      <c r="I191" s="94">
        <v>117.93625200000001</v>
      </c>
      <c r="J191" s="96">
        <v>22779</v>
      </c>
      <c r="K191" s="84"/>
      <c r="L191" s="94">
        <v>95.799516315000005</v>
      </c>
      <c r="M191" s="95">
        <v>4.7902620633631197E-7</v>
      </c>
      <c r="N191" s="95">
        <f t="shared" si="4"/>
        <v>1.0958761032928291E-3</v>
      </c>
      <c r="O191" s="95">
        <f>L191/'סכום נכסי הקרן'!$C$42</f>
        <v>1.4009592637069507E-4</v>
      </c>
    </row>
    <row r="192" spans="2:15" s="133" customFormat="1">
      <c r="B192" s="87" t="s">
        <v>1609</v>
      </c>
      <c r="C192" s="84" t="s">
        <v>1610</v>
      </c>
      <c r="D192" s="97" t="s">
        <v>30</v>
      </c>
      <c r="E192" s="97" t="s">
        <v>941</v>
      </c>
      <c r="F192" s="84"/>
      <c r="G192" s="97" t="s">
        <v>985</v>
      </c>
      <c r="H192" s="97" t="s">
        <v>179</v>
      </c>
      <c r="I192" s="94">
        <v>636.26434800000004</v>
      </c>
      <c r="J192" s="96">
        <v>30220</v>
      </c>
      <c r="K192" s="84"/>
      <c r="L192" s="94">
        <v>74.046676026</v>
      </c>
      <c r="M192" s="95">
        <v>4.7673840866576918E-6</v>
      </c>
      <c r="N192" s="95">
        <f t="shared" si="4"/>
        <v>8.470395875313395E-4</v>
      </c>
      <c r="O192" s="95">
        <f>L192/'סכום נכסי הקרן'!$C$42</f>
        <v>1.0828486480478121E-4</v>
      </c>
    </row>
    <row r="193" spans="2:15" s="133" customFormat="1">
      <c r="B193" s="87" t="s">
        <v>1611</v>
      </c>
      <c r="C193" s="84" t="s">
        <v>1612</v>
      </c>
      <c r="D193" s="97" t="s">
        <v>132</v>
      </c>
      <c r="E193" s="97" t="s">
        <v>941</v>
      </c>
      <c r="F193" s="84"/>
      <c r="G193" s="97" t="s">
        <v>1129</v>
      </c>
      <c r="H193" s="97" t="s">
        <v>175</v>
      </c>
      <c r="I193" s="94">
        <v>11923.135356000001</v>
      </c>
      <c r="J193" s="96">
        <v>730.2</v>
      </c>
      <c r="K193" s="84"/>
      <c r="L193" s="94">
        <v>393.66285971599996</v>
      </c>
      <c r="M193" s="95">
        <v>1.0905552874356829E-5</v>
      </c>
      <c r="N193" s="95">
        <f t="shared" si="4"/>
        <v>4.5032139755086997E-3</v>
      </c>
      <c r="O193" s="95">
        <f>L193/'סכום נכסי הקרן'!$C$42</f>
        <v>5.7568728038572231E-4</v>
      </c>
    </row>
    <row r="194" spans="2:15" s="133" customFormat="1">
      <c r="B194" s="87" t="s">
        <v>1613</v>
      </c>
      <c r="C194" s="84" t="s">
        <v>1614</v>
      </c>
      <c r="D194" s="97" t="s">
        <v>1474</v>
      </c>
      <c r="E194" s="97" t="s">
        <v>941</v>
      </c>
      <c r="F194" s="84"/>
      <c r="G194" s="97" t="s">
        <v>1129</v>
      </c>
      <c r="H194" s="97" t="s">
        <v>172</v>
      </c>
      <c r="I194" s="94">
        <v>258.76215200000001</v>
      </c>
      <c r="J194" s="96">
        <v>8037</v>
      </c>
      <c r="K194" s="94">
        <v>0.78433396600000005</v>
      </c>
      <c r="L194" s="94">
        <v>74.945416600000001</v>
      </c>
      <c r="M194" s="95">
        <v>3.0685472972087588E-6</v>
      </c>
      <c r="N194" s="95">
        <f t="shared" si="4"/>
        <v>8.5732051958602531E-4</v>
      </c>
      <c r="O194" s="95">
        <f>L194/'סכום נכסי הקרן'!$C$42</f>
        <v>1.0959917095291931E-4</v>
      </c>
    </row>
    <row r="195" spans="2:15" s="133" customFormat="1">
      <c r="B195" s="87" t="s">
        <v>1615</v>
      </c>
      <c r="C195" s="84" t="s">
        <v>1616</v>
      </c>
      <c r="D195" s="97" t="s">
        <v>30</v>
      </c>
      <c r="E195" s="97" t="s">
        <v>941</v>
      </c>
      <c r="F195" s="84"/>
      <c r="G195" s="97" t="s">
        <v>985</v>
      </c>
      <c r="H195" s="97" t="s">
        <v>174</v>
      </c>
      <c r="I195" s="94">
        <v>334.90120000000002</v>
      </c>
      <c r="J195" s="96">
        <v>10865</v>
      </c>
      <c r="K195" s="84"/>
      <c r="L195" s="94">
        <v>147.78950186700001</v>
      </c>
      <c r="M195" s="95">
        <v>1.5708393302180858E-6</v>
      </c>
      <c r="N195" s="95">
        <f t="shared" si="4"/>
        <v>1.6906033521198187E-3</v>
      </c>
      <c r="O195" s="95">
        <f>L195/'סכום נכסי הקרן'!$C$42</f>
        <v>2.1612538317877762E-4</v>
      </c>
    </row>
    <row r="196" spans="2:15" s="133" customFormat="1">
      <c r="B196" s="87" t="s">
        <v>1617</v>
      </c>
      <c r="C196" s="84" t="s">
        <v>1618</v>
      </c>
      <c r="D196" s="97" t="s">
        <v>30</v>
      </c>
      <c r="E196" s="97" t="s">
        <v>941</v>
      </c>
      <c r="F196" s="84"/>
      <c r="G196" s="97" t="s">
        <v>943</v>
      </c>
      <c r="H196" s="97" t="s">
        <v>174</v>
      </c>
      <c r="I196" s="94">
        <v>904.65357300000005</v>
      </c>
      <c r="J196" s="96">
        <v>4927.5</v>
      </c>
      <c r="K196" s="84"/>
      <c r="L196" s="94">
        <v>181.05315049500001</v>
      </c>
      <c r="M196" s="95">
        <v>3.3923750622054845E-7</v>
      </c>
      <c r="N196" s="95">
        <f t="shared" si="4"/>
        <v>2.0711150607582354E-3</v>
      </c>
      <c r="O196" s="95">
        <f>L196/'סכום נכסי הקרן'!$C$42</f>
        <v>2.6476969630543268E-4</v>
      </c>
    </row>
    <row r="197" spans="2:15" s="133" customFormat="1">
      <c r="B197" s="87" t="s">
        <v>1619</v>
      </c>
      <c r="C197" s="84" t="s">
        <v>1620</v>
      </c>
      <c r="D197" s="97" t="s">
        <v>1474</v>
      </c>
      <c r="E197" s="97" t="s">
        <v>941</v>
      </c>
      <c r="F197" s="84"/>
      <c r="G197" s="97" t="s">
        <v>957</v>
      </c>
      <c r="H197" s="97" t="s">
        <v>172</v>
      </c>
      <c r="I197" s="94">
        <v>650.59249999999997</v>
      </c>
      <c r="J197" s="96">
        <v>3490</v>
      </c>
      <c r="K197" s="84"/>
      <c r="L197" s="94">
        <v>80.96844869600001</v>
      </c>
      <c r="M197" s="95">
        <v>8.4642987686590496E-7</v>
      </c>
      <c r="N197" s="95">
        <f t="shared" si="4"/>
        <v>9.2621958293483109E-4</v>
      </c>
      <c r="O197" s="95">
        <f>L197/'סכום נכסי הקרן'!$C$42</f>
        <v>1.1840717221959616E-4</v>
      </c>
    </row>
    <row r="198" spans="2:15" s="133" customFormat="1">
      <c r="B198" s="87" t="s">
        <v>1621</v>
      </c>
      <c r="C198" s="84" t="s">
        <v>1622</v>
      </c>
      <c r="D198" s="97" t="s">
        <v>1474</v>
      </c>
      <c r="E198" s="97" t="s">
        <v>941</v>
      </c>
      <c r="F198" s="84"/>
      <c r="G198" s="97" t="s">
        <v>953</v>
      </c>
      <c r="H198" s="97" t="s">
        <v>172</v>
      </c>
      <c r="I198" s="94">
        <v>696.29805199999998</v>
      </c>
      <c r="J198" s="96">
        <v>10327</v>
      </c>
      <c r="K198" s="84"/>
      <c r="L198" s="94">
        <v>256.41929171499999</v>
      </c>
      <c r="M198" s="95">
        <v>9.9823823146912085E-7</v>
      </c>
      <c r="N198" s="95">
        <f t="shared" si="4"/>
        <v>2.9332483609809485E-3</v>
      </c>
      <c r="O198" s="95">
        <f>L198/'סכום נכסי הקרן'!$C$42</f>
        <v>3.7498412929362206E-4</v>
      </c>
    </row>
    <row r="199" spans="2:15" s="133" customFormat="1">
      <c r="B199" s="87" t="s">
        <v>1623</v>
      </c>
      <c r="C199" s="84" t="s">
        <v>1624</v>
      </c>
      <c r="D199" s="97" t="s">
        <v>1474</v>
      </c>
      <c r="E199" s="97" t="s">
        <v>941</v>
      </c>
      <c r="F199" s="84"/>
      <c r="G199" s="97" t="s">
        <v>1147</v>
      </c>
      <c r="H199" s="97" t="s">
        <v>172</v>
      </c>
      <c r="I199" s="94">
        <v>476.78899100000001</v>
      </c>
      <c r="J199" s="96">
        <v>24401</v>
      </c>
      <c r="K199" s="84"/>
      <c r="L199" s="94">
        <v>414.87301029000002</v>
      </c>
      <c r="M199" s="95">
        <v>5.017019479363555E-7</v>
      </c>
      <c r="N199" s="95">
        <f t="shared" si="4"/>
        <v>4.7458425195282894E-3</v>
      </c>
      <c r="O199" s="95">
        <f>L199/'סכום נכסי הקרן'!$C$42</f>
        <v>6.0670471979904861E-4</v>
      </c>
    </row>
    <row r="200" spans="2:15" s="133" customFormat="1">
      <c r="B200" s="87" t="s">
        <v>1625</v>
      </c>
      <c r="C200" s="84" t="s">
        <v>1626</v>
      </c>
      <c r="D200" s="97" t="s">
        <v>1474</v>
      </c>
      <c r="E200" s="97" t="s">
        <v>941</v>
      </c>
      <c r="F200" s="84"/>
      <c r="G200" s="97" t="s">
        <v>982</v>
      </c>
      <c r="H200" s="97" t="s">
        <v>172</v>
      </c>
      <c r="I200" s="94">
        <v>476.00363399999992</v>
      </c>
      <c r="J200" s="96">
        <v>5240</v>
      </c>
      <c r="K200" s="94">
        <v>0.6280487050000001</v>
      </c>
      <c r="L200" s="94">
        <v>89.573326139000002</v>
      </c>
      <c r="M200" s="95">
        <v>2.9898555503272282E-7</v>
      </c>
      <c r="N200" s="95">
        <f t="shared" si="4"/>
        <v>1.0246530607254771E-3</v>
      </c>
      <c r="O200" s="95">
        <f>L200/'סכום נכסי הקרן'!$C$42</f>
        <v>1.3099082945560486E-4</v>
      </c>
    </row>
    <row r="201" spans="2:15" s="133" customFormat="1">
      <c r="B201" s="87" t="s">
        <v>1627</v>
      </c>
      <c r="C201" s="84" t="s">
        <v>1628</v>
      </c>
      <c r="D201" s="97" t="s">
        <v>1460</v>
      </c>
      <c r="E201" s="97" t="s">
        <v>941</v>
      </c>
      <c r="F201" s="84"/>
      <c r="G201" s="97" t="s">
        <v>957</v>
      </c>
      <c r="H201" s="97" t="s">
        <v>172</v>
      </c>
      <c r="I201" s="94">
        <v>616.54376200000002</v>
      </c>
      <c r="J201" s="96">
        <v>6194</v>
      </c>
      <c r="K201" s="84"/>
      <c r="L201" s="94">
        <v>136.18097772499999</v>
      </c>
      <c r="M201" s="95">
        <v>2.0376960630970023E-5</v>
      </c>
      <c r="N201" s="95">
        <f t="shared" si="4"/>
        <v>1.5578103622274071E-3</v>
      </c>
      <c r="O201" s="95">
        <f>L201/'סכום נכסי הקרן'!$C$42</f>
        <v>1.9914923333974729E-4</v>
      </c>
    </row>
    <row r="202" spans="2:15" s="133" customFormat="1">
      <c r="B202" s="87" t="s">
        <v>1629</v>
      </c>
      <c r="C202" s="84" t="s">
        <v>1630</v>
      </c>
      <c r="D202" s="97" t="s">
        <v>30</v>
      </c>
      <c r="E202" s="97" t="s">
        <v>941</v>
      </c>
      <c r="F202" s="84"/>
      <c r="G202" s="97" t="s">
        <v>985</v>
      </c>
      <c r="H202" s="97" t="s">
        <v>174</v>
      </c>
      <c r="I202" s="94">
        <v>1186.412298</v>
      </c>
      <c r="J202" s="96">
        <v>9006</v>
      </c>
      <c r="K202" s="84"/>
      <c r="L202" s="94">
        <v>433.97502115200001</v>
      </c>
      <c r="M202" s="95">
        <v>1.9762274561054055E-6</v>
      </c>
      <c r="N202" s="95">
        <f t="shared" si="4"/>
        <v>4.9643554936405409E-3</v>
      </c>
      <c r="O202" s="95">
        <f>L202/'סכום נכסי הקרן'!$C$42</f>
        <v>6.3463924400327938E-4</v>
      </c>
    </row>
    <row r="203" spans="2:15" s="133" customFormat="1">
      <c r="B203" s="87" t="s">
        <v>1631</v>
      </c>
      <c r="C203" s="84" t="s">
        <v>1632</v>
      </c>
      <c r="D203" s="97" t="s">
        <v>1474</v>
      </c>
      <c r="E203" s="97" t="s">
        <v>941</v>
      </c>
      <c r="F203" s="84"/>
      <c r="G203" s="97" t="s">
        <v>957</v>
      </c>
      <c r="H203" s="97" t="s">
        <v>172</v>
      </c>
      <c r="I203" s="94">
        <v>536.77844900000002</v>
      </c>
      <c r="J203" s="96">
        <v>17355</v>
      </c>
      <c r="K203" s="84"/>
      <c r="L203" s="94">
        <v>332.20107102399999</v>
      </c>
      <c r="M203" s="95">
        <v>3.0867289043708284E-7</v>
      </c>
      <c r="N203" s="95">
        <f t="shared" si="4"/>
        <v>3.800136255661694E-3</v>
      </c>
      <c r="O203" s="95">
        <f>L203/'סכום נכסי הקרן'!$C$42</f>
        <v>4.8580638584244342E-4</v>
      </c>
    </row>
    <row r="204" spans="2:15" s="133" customFormat="1">
      <c r="B204" s="87" t="s">
        <v>1633</v>
      </c>
      <c r="C204" s="84" t="s">
        <v>1634</v>
      </c>
      <c r="D204" s="97" t="s">
        <v>30</v>
      </c>
      <c r="E204" s="97" t="s">
        <v>941</v>
      </c>
      <c r="F204" s="84"/>
      <c r="G204" s="97" t="s">
        <v>1129</v>
      </c>
      <c r="H204" s="97" t="s">
        <v>174</v>
      </c>
      <c r="I204" s="94">
        <v>944.58140600000002</v>
      </c>
      <c r="J204" s="96">
        <v>4207</v>
      </c>
      <c r="K204" s="84"/>
      <c r="L204" s="94">
        <v>161.40205309500001</v>
      </c>
      <c r="M204" s="95">
        <v>1.7418907850929889E-6</v>
      </c>
      <c r="N204" s="95">
        <f t="shared" si="4"/>
        <v>1.8463209399473357E-3</v>
      </c>
      <c r="O204" s="95">
        <f>L204/'סכום נכסי הקרן'!$C$42</f>
        <v>2.3603219532054834E-4</v>
      </c>
    </row>
    <row r="205" spans="2:15" s="133" customFormat="1">
      <c r="B205" s="87" t="s">
        <v>1635</v>
      </c>
      <c r="C205" s="84" t="s">
        <v>1636</v>
      </c>
      <c r="D205" s="97" t="s">
        <v>1474</v>
      </c>
      <c r="E205" s="97" t="s">
        <v>941</v>
      </c>
      <c r="F205" s="84"/>
      <c r="G205" s="97" t="s">
        <v>1637</v>
      </c>
      <c r="H205" s="97" t="s">
        <v>172</v>
      </c>
      <c r="I205" s="94">
        <v>1663.8907810000001</v>
      </c>
      <c r="J205" s="96">
        <v>11049</v>
      </c>
      <c r="K205" s="84"/>
      <c r="L205" s="94">
        <v>655.58518059300002</v>
      </c>
      <c r="M205" s="95">
        <v>5.8285559895106525E-7</v>
      </c>
      <c r="N205" s="95">
        <f t="shared" si="4"/>
        <v>7.4994129482080837E-3</v>
      </c>
      <c r="O205" s="95">
        <f>L205/'סכום נכסי הקרן'!$C$42</f>
        <v>9.5871896563735546E-4</v>
      </c>
    </row>
    <row r="206" spans="2:15" s="133" customFormat="1">
      <c r="B206" s="87" t="s">
        <v>1638</v>
      </c>
      <c r="C206" s="84" t="s">
        <v>1639</v>
      </c>
      <c r="D206" s="97" t="s">
        <v>1474</v>
      </c>
      <c r="E206" s="97" t="s">
        <v>941</v>
      </c>
      <c r="F206" s="84"/>
      <c r="G206" s="97" t="s">
        <v>1036</v>
      </c>
      <c r="H206" s="97" t="s">
        <v>172</v>
      </c>
      <c r="I206" s="94">
        <v>502.18588000000005</v>
      </c>
      <c r="J206" s="96">
        <v>13964</v>
      </c>
      <c r="K206" s="84"/>
      <c r="L206" s="94">
        <v>250.06659269300002</v>
      </c>
      <c r="M206" s="95">
        <v>2.7903882914033332E-7</v>
      </c>
      <c r="N206" s="95">
        <f t="shared" si="4"/>
        <v>2.8605781501342639E-3</v>
      </c>
      <c r="O206" s="95">
        <f>L206/'סכום נכסי הקרן'!$C$42</f>
        <v>3.6569402754076027E-4</v>
      </c>
    </row>
    <row r="207" spans="2:15" s="133" customFormat="1">
      <c r="B207" s="87" t="s">
        <v>1640</v>
      </c>
      <c r="C207" s="84" t="s">
        <v>1641</v>
      </c>
      <c r="D207" s="97" t="s">
        <v>1474</v>
      </c>
      <c r="E207" s="97" t="s">
        <v>941</v>
      </c>
      <c r="F207" s="84"/>
      <c r="G207" s="97" t="s">
        <v>982</v>
      </c>
      <c r="H207" s="97" t="s">
        <v>172</v>
      </c>
      <c r="I207" s="94">
        <v>571.19772399999999</v>
      </c>
      <c r="J207" s="96">
        <v>4732</v>
      </c>
      <c r="K207" s="84"/>
      <c r="L207" s="94">
        <v>96.385686073999992</v>
      </c>
      <c r="M207" s="95">
        <v>1.2709260040831926E-7</v>
      </c>
      <c r="N207" s="95">
        <f t="shared" si="4"/>
        <v>1.1025814548026303E-3</v>
      </c>
      <c r="O207" s="95">
        <f>L207/'סכום נכסי הקרן'!$C$42</f>
        <v>1.4095313315582716E-4</v>
      </c>
    </row>
    <row r="208" spans="2:15" s="133" customFormat="1">
      <c r="B208" s="87" t="s">
        <v>1642</v>
      </c>
      <c r="C208" s="84" t="s">
        <v>1643</v>
      </c>
      <c r="D208" s="97" t="s">
        <v>144</v>
      </c>
      <c r="E208" s="97" t="s">
        <v>941</v>
      </c>
      <c r="F208" s="84"/>
      <c r="G208" s="97" t="s">
        <v>943</v>
      </c>
      <c r="H208" s="97" t="s">
        <v>176</v>
      </c>
      <c r="I208" s="94">
        <v>1920.613955</v>
      </c>
      <c r="J208" s="96">
        <v>3636</v>
      </c>
      <c r="K208" s="84"/>
      <c r="L208" s="94">
        <v>174.611741886</v>
      </c>
      <c r="M208" s="95">
        <v>2.0516058078968152E-6</v>
      </c>
      <c r="N208" s="95">
        <f t="shared" si="4"/>
        <v>1.9974300773921705E-3</v>
      </c>
      <c r="O208" s="95">
        <f>L208/'סכום נכסי הקרן'!$C$42</f>
        <v>2.5534986684363478E-4</v>
      </c>
    </row>
    <row r="209" spans="2:7" s="133" customFormat="1">
      <c r="B209" s="135"/>
      <c r="C209" s="135"/>
      <c r="D209" s="135"/>
    </row>
    <row r="210" spans="2:7" s="133" customFormat="1">
      <c r="B210" s="135"/>
      <c r="C210" s="135"/>
      <c r="D210" s="135"/>
    </row>
    <row r="211" spans="2:7">
      <c r="E211" s="1"/>
      <c r="F211" s="1"/>
      <c r="G211" s="1"/>
    </row>
    <row r="212" spans="2:7">
      <c r="B212" s="99" t="s">
        <v>264</v>
      </c>
      <c r="E212" s="1"/>
      <c r="F212" s="1"/>
      <c r="G212" s="1"/>
    </row>
    <row r="213" spans="2:7">
      <c r="B213" s="99" t="s">
        <v>121</v>
      </c>
      <c r="E213" s="1"/>
      <c r="F213" s="1"/>
      <c r="G213" s="1"/>
    </row>
    <row r="214" spans="2:7">
      <c r="B214" s="99" t="s">
        <v>246</v>
      </c>
      <c r="E214" s="1"/>
      <c r="F214" s="1"/>
      <c r="G214" s="1"/>
    </row>
    <row r="215" spans="2:7">
      <c r="B215" s="99" t="s">
        <v>254</v>
      </c>
      <c r="E215" s="1"/>
      <c r="F215" s="1"/>
      <c r="G215" s="1"/>
    </row>
    <row r="216" spans="2:7">
      <c r="B216" s="99" t="s">
        <v>261</v>
      </c>
      <c r="E216" s="1"/>
      <c r="F216" s="1"/>
      <c r="G216" s="1"/>
    </row>
    <row r="217" spans="2:7">
      <c r="E217" s="1"/>
      <c r="F217" s="1"/>
      <c r="G217" s="1"/>
    </row>
    <row r="218" spans="2:7">
      <c r="E218" s="1"/>
      <c r="F218" s="1"/>
      <c r="G218" s="1"/>
    </row>
    <row r="219" spans="2:7">
      <c r="E219" s="1"/>
      <c r="F219" s="1"/>
      <c r="G219" s="1"/>
    </row>
    <row r="220" spans="2:7">
      <c r="E220" s="1"/>
      <c r="F220" s="1"/>
      <c r="G220" s="1"/>
    </row>
    <row r="221" spans="2:7">
      <c r="E221" s="1"/>
      <c r="F221" s="1"/>
      <c r="G221" s="1"/>
    </row>
    <row r="222" spans="2:7">
      <c r="E222" s="1"/>
      <c r="F222" s="1"/>
      <c r="G222" s="1"/>
    </row>
    <row r="223" spans="2:7">
      <c r="E223" s="1"/>
      <c r="F223" s="1"/>
      <c r="G223" s="1"/>
    </row>
    <row r="224" spans="2:7">
      <c r="E224" s="1"/>
      <c r="F224" s="1"/>
      <c r="G224" s="1"/>
    </row>
    <row r="225" spans="5:7">
      <c r="E225" s="1"/>
      <c r="F225" s="1"/>
      <c r="G225" s="1"/>
    </row>
    <row r="226" spans="5:7">
      <c r="E226" s="1"/>
      <c r="F226" s="1"/>
      <c r="G226" s="1"/>
    </row>
    <row r="227" spans="5:7">
      <c r="E227" s="1"/>
      <c r="F227" s="1"/>
      <c r="G227" s="1"/>
    </row>
    <row r="228" spans="5:7">
      <c r="E228" s="1"/>
      <c r="F228" s="1"/>
      <c r="G228" s="1"/>
    </row>
    <row r="229" spans="5:7">
      <c r="E229" s="1"/>
      <c r="F229" s="1"/>
      <c r="G229" s="1"/>
    </row>
    <row r="230" spans="5:7">
      <c r="E230" s="1"/>
      <c r="F230" s="1"/>
      <c r="G230" s="1"/>
    </row>
    <row r="231" spans="5:7">
      <c r="E231" s="1"/>
      <c r="F231" s="1"/>
      <c r="G231" s="1"/>
    </row>
    <row r="232" spans="5:7">
      <c r="E232" s="1"/>
      <c r="F232" s="1"/>
      <c r="G232" s="1"/>
    </row>
    <row r="233" spans="5:7">
      <c r="E233" s="1"/>
      <c r="F233" s="1"/>
      <c r="G233" s="1"/>
    </row>
    <row r="234" spans="5:7">
      <c r="E234" s="1"/>
      <c r="F234" s="1"/>
      <c r="G234" s="1"/>
    </row>
    <row r="235" spans="5:7">
      <c r="E235" s="1"/>
      <c r="F235" s="1"/>
      <c r="G235" s="1"/>
    </row>
    <row r="236" spans="5:7">
      <c r="E236" s="1"/>
      <c r="F236" s="1"/>
      <c r="G236" s="1"/>
    </row>
    <row r="237" spans="5:7">
      <c r="E237" s="1"/>
      <c r="F237" s="1"/>
      <c r="G237" s="1"/>
    </row>
    <row r="238" spans="5:7">
      <c r="E238" s="1"/>
      <c r="F238" s="1"/>
      <c r="G238" s="1"/>
    </row>
    <row r="239" spans="5:7">
      <c r="E239" s="1"/>
      <c r="F239" s="1"/>
      <c r="G239" s="1"/>
    </row>
    <row r="240" spans="5:7">
      <c r="E240" s="1"/>
      <c r="F240" s="1"/>
      <c r="G240" s="1"/>
    </row>
    <row r="241" spans="5:7">
      <c r="E241" s="1"/>
      <c r="F241" s="1"/>
      <c r="G241" s="1"/>
    </row>
    <row r="242" spans="5:7">
      <c r="E242" s="1"/>
      <c r="F242" s="1"/>
      <c r="G242" s="1"/>
    </row>
    <row r="243" spans="5:7">
      <c r="E243" s="1"/>
      <c r="F243" s="1"/>
      <c r="G243" s="1"/>
    </row>
    <row r="244" spans="5:7">
      <c r="E244" s="1"/>
      <c r="F244" s="1"/>
      <c r="G244" s="1"/>
    </row>
    <row r="245" spans="5:7">
      <c r="E245" s="1"/>
      <c r="F245" s="1"/>
      <c r="G245" s="1"/>
    </row>
    <row r="246" spans="5:7">
      <c r="E246" s="1"/>
      <c r="F246" s="1"/>
      <c r="G246" s="1"/>
    </row>
    <row r="247" spans="5:7">
      <c r="E247" s="1"/>
      <c r="F247" s="1"/>
      <c r="G247" s="1"/>
    </row>
    <row r="248" spans="5:7">
      <c r="E248" s="1"/>
      <c r="F248" s="1"/>
      <c r="G248" s="1"/>
    </row>
    <row r="249" spans="5:7">
      <c r="E249" s="1"/>
      <c r="F249" s="1"/>
      <c r="G249" s="1"/>
    </row>
    <row r="250" spans="5:7">
      <c r="E250" s="1"/>
      <c r="F250" s="1"/>
      <c r="G250" s="1"/>
    </row>
    <row r="251" spans="5:7">
      <c r="E251" s="1"/>
      <c r="F251" s="1"/>
      <c r="G251" s="1"/>
    </row>
    <row r="252" spans="5:7">
      <c r="E252" s="1"/>
      <c r="F252" s="1"/>
      <c r="G252" s="1"/>
    </row>
    <row r="253" spans="5:7">
      <c r="E253" s="1"/>
      <c r="F253" s="1"/>
      <c r="G253" s="1"/>
    </row>
    <row r="254" spans="5:7">
      <c r="E254" s="1"/>
      <c r="F254" s="1"/>
      <c r="G254" s="1"/>
    </row>
    <row r="255" spans="5:7">
      <c r="E255" s="1"/>
      <c r="F255" s="1"/>
      <c r="G255" s="1"/>
    </row>
    <row r="256" spans="5:7">
      <c r="E256" s="1"/>
      <c r="F256" s="1"/>
      <c r="G256" s="1"/>
    </row>
    <row r="257" spans="5:7">
      <c r="E257" s="1"/>
      <c r="F257" s="1"/>
      <c r="G257" s="1"/>
    </row>
    <row r="258" spans="5:7">
      <c r="E258" s="1"/>
      <c r="F258" s="1"/>
      <c r="G258" s="1"/>
    </row>
    <row r="259" spans="5:7">
      <c r="E259" s="1"/>
      <c r="F259" s="1"/>
      <c r="G259" s="1"/>
    </row>
    <row r="260" spans="5:7">
      <c r="E260" s="1"/>
      <c r="F260" s="1"/>
      <c r="G260" s="1"/>
    </row>
    <row r="261" spans="5:7">
      <c r="E261" s="1"/>
      <c r="F261" s="1"/>
      <c r="G261" s="1"/>
    </row>
    <row r="262" spans="5:7">
      <c r="E262" s="1"/>
      <c r="F262" s="1"/>
      <c r="G262" s="1"/>
    </row>
    <row r="263" spans="5:7">
      <c r="E263" s="1"/>
      <c r="F263" s="1"/>
      <c r="G263" s="1"/>
    </row>
    <row r="264" spans="5:7">
      <c r="E264" s="1"/>
      <c r="F264" s="1"/>
      <c r="G264" s="1"/>
    </row>
    <row r="265" spans="5:7">
      <c r="E265" s="1"/>
      <c r="F265" s="1"/>
      <c r="G265" s="1"/>
    </row>
    <row r="266" spans="5:7">
      <c r="E266" s="1"/>
      <c r="F266" s="1"/>
      <c r="G266" s="1"/>
    </row>
    <row r="267" spans="5:7">
      <c r="E267" s="1"/>
      <c r="F267" s="1"/>
      <c r="G267" s="1"/>
    </row>
    <row r="268" spans="5:7">
      <c r="E268" s="1"/>
      <c r="F268" s="1"/>
      <c r="G268" s="1"/>
    </row>
    <row r="269" spans="5:7">
      <c r="E269" s="1"/>
      <c r="F269" s="1"/>
      <c r="G269" s="1"/>
    </row>
    <row r="270" spans="5:7">
      <c r="E270" s="1"/>
      <c r="F270" s="1"/>
      <c r="G270" s="1"/>
    </row>
    <row r="271" spans="5:7">
      <c r="E271" s="1"/>
      <c r="F271" s="1"/>
      <c r="G271" s="1"/>
    </row>
    <row r="272" spans="5:7">
      <c r="E272" s="1"/>
      <c r="F272" s="1"/>
      <c r="G272" s="1"/>
    </row>
    <row r="273" spans="2:7">
      <c r="B273" s="44"/>
      <c r="E273" s="1"/>
      <c r="F273" s="1"/>
      <c r="G273" s="1"/>
    </row>
    <row r="274" spans="2:7">
      <c r="B274" s="44"/>
      <c r="E274" s="1"/>
      <c r="F274" s="1"/>
      <c r="G274" s="1"/>
    </row>
    <row r="275" spans="2:7">
      <c r="B275" s="3"/>
      <c r="E275" s="1"/>
      <c r="F275" s="1"/>
      <c r="G275" s="1"/>
    </row>
    <row r="276" spans="2:7">
      <c r="E276" s="1"/>
      <c r="F276" s="1"/>
      <c r="G276" s="1"/>
    </row>
    <row r="277" spans="2:7">
      <c r="E277" s="1"/>
      <c r="F277" s="1"/>
      <c r="G277" s="1"/>
    </row>
    <row r="278" spans="2:7">
      <c r="E278" s="1"/>
      <c r="F278" s="1"/>
      <c r="G278" s="1"/>
    </row>
    <row r="279" spans="2:7">
      <c r="E279" s="1"/>
      <c r="F279" s="1"/>
      <c r="G279" s="1"/>
    </row>
    <row r="280" spans="2:7">
      <c r="E280" s="1"/>
      <c r="F280" s="1"/>
      <c r="G280" s="1"/>
    </row>
    <row r="281" spans="2:7">
      <c r="E281" s="1"/>
      <c r="F281" s="1"/>
      <c r="G281" s="1"/>
    </row>
    <row r="282" spans="2:7">
      <c r="E282" s="1"/>
      <c r="F282" s="1"/>
      <c r="G282" s="1"/>
    </row>
    <row r="283" spans="2:7">
      <c r="E283" s="1"/>
      <c r="F283" s="1"/>
      <c r="G283" s="1"/>
    </row>
    <row r="284" spans="2:7">
      <c r="E284" s="1"/>
      <c r="F284" s="1"/>
      <c r="G284" s="1"/>
    </row>
    <row r="285" spans="2:7">
      <c r="E285" s="1"/>
      <c r="F285" s="1"/>
      <c r="G285" s="1"/>
    </row>
    <row r="286" spans="2:7">
      <c r="E286" s="1"/>
      <c r="F286" s="1"/>
      <c r="G286" s="1"/>
    </row>
    <row r="287" spans="2:7">
      <c r="E287" s="1"/>
      <c r="F287" s="1"/>
      <c r="G287" s="1"/>
    </row>
    <row r="288" spans="2:7">
      <c r="E288" s="1"/>
      <c r="F288" s="1"/>
      <c r="G288" s="1"/>
    </row>
    <row r="289" spans="2:7">
      <c r="E289" s="1"/>
      <c r="F289" s="1"/>
      <c r="G289" s="1"/>
    </row>
    <row r="290" spans="2:7">
      <c r="E290" s="1"/>
      <c r="F290" s="1"/>
      <c r="G290" s="1"/>
    </row>
    <row r="291" spans="2:7">
      <c r="E291" s="1"/>
      <c r="F291" s="1"/>
      <c r="G291" s="1"/>
    </row>
    <row r="292" spans="2:7">
      <c r="E292" s="1"/>
      <c r="F292" s="1"/>
      <c r="G292" s="1"/>
    </row>
    <row r="293" spans="2:7">
      <c r="E293" s="1"/>
      <c r="F293" s="1"/>
      <c r="G293" s="1"/>
    </row>
    <row r="294" spans="2:7">
      <c r="B294" s="44"/>
      <c r="E294" s="1"/>
      <c r="F294" s="1"/>
      <c r="G294" s="1"/>
    </row>
    <row r="295" spans="2:7">
      <c r="B295" s="44"/>
      <c r="E295" s="1"/>
      <c r="F295" s="1"/>
      <c r="G295" s="1"/>
    </row>
    <row r="296" spans="2:7">
      <c r="B296" s="3"/>
      <c r="E296" s="1"/>
      <c r="F296" s="1"/>
      <c r="G296" s="1"/>
    </row>
    <row r="297" spans="2:7">
      <c r="E297" s="1"/>
      <c r="F297" s="1"/>
      <c r="G297" s="1"/>
    </row>
    <row r="298" spans="2:7">
      <c r="E298" s="1"/>
      <c r="F298" s="1"/>
      <c r="G298" s="1"/>
    </row>
    <row r="299" spans="2:7">
      <c r="E299" s="1"/>
      <c r="F299" s="1"/>
      <c r="G299" s="1"/>
    </row>
    <row r="300" spans="2:7">
      <c r="E300" s="1"/>
      <c r="F300" s="1"/>
      <c r="G300" s="1"/>
    </row>
    <row r="301" spans="2:7">
      <c r="E301" s="1"/>
      <c r="F301" s="1"/>
      <c r="G301" s="1"/>
    </row>
    <row r="302" spans="2:7">
      <c r="E302" s="1"/>
      <c r="F302" s="1"/>
      <c r="G302" s="1"/>
    </row>
    <row r="303" spans="2:7">
      <c r="E303" s="1"/>
      <c r="F303" s="1"/>
      <c r="G303" s="1"/>
    </row>
    <row r="304" spans="2:7">
      <c r="E304" s="1"/>
      <c r="F304" s="1"/>
      <c r="G304" s="1"/>
    </row>
    <row r="305" spans="5:7">
      <c r="E305" s="1"/>
      <c r="F305" s="1"/>
      <c r="G305" s="1"/>
    </row>
    <row r="306" spans="5:7">
      <c r="E306" s="1"/>
      <c r="F306" s="1"/>
      <c r="G306" s="1"/>
    </row>
    <row r="307" spans="5:7">
      <c r="E307" s="1"/>
      <c r="F307" s="1"/>
      <c r="G307" s="1"/>
    </row>
    <row r="308" spans="5:7">
      <c r="E308" s="1"/>
      <c r="F308" s="1"/>
      <c r="G308" s="1"/>
    </row>
    <row r="309" spans="5:7">
      <c r="E309" s="1"/>
      <c r="F309" s="1"/>
      <c r="G309" s="1"/>
    </row>
    <row r="310" spans="5:7">
      <c r="E310" s="1"/>
      <c r="F310" s="1"/>
      <c r="G310" s="1"/>
    </row>
    <row r="311" spans="5:7">
      <c r="E311" s="1"/>
      <c r="F311" s="1"/>
      <c r="G311" s="1"/>
    </row>
    <row r="312" spans="5:7">
      <c r="E312" s="1"/>
      <c r="F312" s="1"/>
      <c r="G312" s="1"/>
    </row>
    <row r="313" spans="5:7">
      <c r="E313" s="1"/>
      <c r="F313" s="1"/>
      <c r="G313" s="1"/>
    </row>
    <row r="314" spans="5:7">
      <c r="E314" s="1"/>
      <c r="F314" s="1"/>
      <c r="G314" s="1"/>
    </row>
    <row r="315" spans="5:7">
      <c r="E315" s="1"/>
      <c r="F315" s="1"/>
      <c r="G315" s="1"/>
    </row>
    <row r="316" spans="5:7">
      <c r="E316" s="1"/>
      <c r="F316" s="1"/>
      <c r="G316" s="1"/>
    </row>
    <row r="317" spans="5:7">
      <c r="E317" s="1"/>
      <c r="F317" s="1"/>
      <c r="G317" s="1"/>
    </row>
    <row r="318" spans="5:7">
      <c r="E318" s="1"/>
      <c r="F318" s="1"/>
      <c r="G318" s="1"/>
    </row>
    <row r="319" spans="5:7">
      <c r="E319" s="1"/>
      <c r="F319" s="1"/>
      <c r="G319" s="1"/>
    </row>
    <row r="320" spans="5:7">
      <c r="E320" s="1"/>
      <c r="F320" s="1"/>
      <c r="G320" s="1"/>
    </row>
    <row r="321" spans="5:7">
      <c r="E321" s="1"/>
      <c r="F321" s="1"/>
      <c r="G321" s="1"/>
    </row>
    <row r="322" spans="5:7">
      <c r="E322" s="1"/>
      <c r="F322" s="1"/>
      <c r="G322" s="1"/>
    </row>
    <row r="323" spans="5:7">
      <c r="E323" s="1"/>
      <c r="F323" s="1"/>
      <c r="G323" s="1"/>
    </row>
    <row r="324" spans="5:7">
      <c r="E324" s="1"/>
      <c r="F324" s="1"/>
      <c r="G324" s="1"/>
    </row>
    <row r="325" spans="5:7">
      <c r="E325" s="1"/>
      <c r="F325" s="1"/>
      <c r="G325" s="1"/>
    </row>
    <row r="326" spans="5:7">
      <c r="E326" s="1"/>
      <c r="F326" s="1"/>
      <c r="G326" s="1"/>
    </row>
    <row r="327" spans="5:7">
      <c r="E327" s="1"/>
      <c r="F327" s="1"/>
      <c r="G327" s="1"/>
    </row>
    <row r="328" spans="5:7">
      <c r="E328" s="1"/>
      <c r="F328" s="1"/>
      <c r="G328" s="1"/>
    </row>
    <row r="329" spans="5:7">
      <c r="E329" s="1"/>
      <c r="F329" s="1"/>
      <c r="G329" s="1"/>
    </row>
    <row r="330" spans="5:7">
      <c r="E330" s="1"/>
      <c r="F330" s="1"/>
      <c r="G330" s="1"/>
    </row>
    <row r="331" spans="5:7">
      <c r="E331" s="1"/>
      <c r="F331" s="1"/>
      <c r="G331" s="1"/>
    </row>
    <row r="332" spans="5:7">
      <c r="E332" s="1"/>
      <c r="F332" s="1"/>
      <c r="G332" s="1"/>
    </row>
    <row r="333" spans="5:7">
      <c r="E333" s="1"/>
      <c r="F333" s="1"/>
      <c r="G333" s="1"/>
    </row>
    <row r="334" spans="5:7">
      <c r="E334" s="1"/>
      <c r="F334" s="1"/>
      <c r="G334" s="1"/>
    </row>
    <row r="335" spans="5:7">
      <c r="E335" s="1"/>
      <c r="F335" s="1"/>
      <c r="G335" s="1"/>
    </row>
    <row r="336" spans="5:7">
      <c r="E336" s="1"/>
      <c r="F336" s="1"/>
      <c r="G336" s="1"/>
    </row>
    <row r="337" spans="5:7">
      <c r="E337" s="1"/>
      <c r="F337" s="1"/>
      <c r="G337" s="1"/>
    </row>
    <row r="338" spans="5:7">
      <c r="E338" s="1"/>
      <c r="F338" s="1"/>
      <c r="G338" s="1"/>
    </row>
    <row r="339" spans="5:7">
      <c r="E339" s="1"/>
      <c r="F339" s="1"/>
      <c r="G339" s="1"/>
    </row>
    <row r="340" spans="5:7">
      <c r="E340" s="1"/>
      <c r="F340" s="1"/>
      <c r="G340" s="1"/>
    </row>
    <row r="341" spans="5:7">
      <c r="E341" s="1"/>
      <c r="F341" s="1"/>
      <c r="G341" s="1"/>
    </row>
    <row r="342" spans="5:7">
      <c r="E342" s="1"/>
      <c r="F342" s="1"/>
      <c r="G342" s="1"/>
    </row>
    <row r="343" spans="5:7">
      <c r="E343" s="1"/>
      <c r="F343" s="1"/>
      <c r="G343" s="1"/>
    </row>
    <row r="344" spans="5:7">
      <c r="E344" s="1"/>
      <c r="F344" s="1"/>
      <c r="G344" s="1"/>
    </row>
    <row r="345" spans="5:7">
      <c r="E345" s="1"/>
      <c r="F345" s="1"/>
      <c r="G345" s="1"/>
    </row>
    <row r="346" spans="5:7">
      <c r="E346" s="1"/>
      <c r="F346" s="1"/>
      <c r="G346" s="1"/>
    </row>
    <row r="347" spans="5:7">
      <c r="E347" s="1"/>
      <c r="F347" s="1"/>
      <c r="G347" s="1"/>
    </row>
    <row r="348" spans="5:7">
      <c r="E348" s="1"/>
      <c r="F348" s="1"/>
      <c r="G348" s="1"/>
    </row>
    <row r="349" spans="5:7">
      <c r="E349" s="1"/>
      <c r="F349" s="1"/>
      <c r="G349" s="1"/>
    </row>
    <row r="350" spans="5:7">
      <c r="E350" s="1"/>
      <c r="F350" s="1"/>
      <c r="G350" s="1"/>
    </row>
    <row r="351" spans="5:7">
      <c r="E351" s="1"/>
      <c r="F351" s="1"/>
      <c r="G351" s="1"/>
    </row>
    <row r="352" spans="5:7">
      <c r="E352" s="1"/>
      <c r="F352" s="1"/>
      <c r="G352" s="1"/>
    </row>
    <row r="353" spans="2:7">
      <c r="E353" s="1"/>
      <c r="F353" s="1"/>
      <c r="G353" s="1"/>
    </row>
    <row r="354" spans="2:7">
      <c r="E354" s="1"/>
      <c r="F354" s="1"/>
      <c r="G354" s="1"/>
    </row>
    <row r="355" spans="2:7">
      <c r="E355" s="1"/>
      <c r="F355" s="1"/>
      <c r="G355" s="1"/>
    </row>
    <row r="356" spans="2:7">
      <c r="E356" s="1"/>
      <c r="F356" s="1"/>
      <c r="G356" s="1"/>
    </row>
    <row r="357" spans="2:7">
      <c r="E357" s="1"/>
      <c r="F357" s="1"/>
      <c r="G357" s="1"/>
    </row>
    <row r="358" spans="2:7">
      <c r="E358" s="1"/>
      <c r="F358" s="1"/>
      <c r="G358" s="1"/>
    </row>
    <row r="359" spans="2:7">
      <c r="E359" s="1"/>
      <c r="F359" s="1"/>
      <c r="G359" s="1"/>
    </row>
    <row r="360" spans="2:7">
      <c r="E360" s="1"/>
      <c r="F360" s="1"/>
      <c r="G360" s="1"/>
    </row>
    <row r="361" spans="2:7">
      <c r="B361" s="44"/>
      <c r="E361" s="1"/>
      <c r="F361" s="1"/>
      <c r="G361" s="1"/>
    </row>
    <row r="362" spans="2:7">
      <c r="B362" s="44"/>
      <c r="E362" s="1"/>
      <c r="F362" s="1"/>
      <c r="G362" s="1"/>
    </row>
    <row r="363" spans="2:7">
      <c r="B363" s="3"/>
    </row>
  </sheetData>
  <sheetProtection sheet="1" objects="1" scenarios="1"/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214 B216"/>
    <dataValidation type="list" allowBlank="1" showInputMessage="1" showErrorMessage="1" sqref="E12:E35 E37:E132 E133 E134:E357">
      <formula1>$BF$6:$BF$23</formula1>
    </dataValidation>
    <dataValidation type="list" allowBlank="1" showInputMessage="1" showErrorMessage="1" sqref="H12:H35 H37:H132 H133 H134:H357">
      <formula1>$BJ$6:$BJ$19</formula1>
    </dataValidation>
    <dataValidation type="list" allowBlank="1" showInputMessage="1" showErrorMessage="1" sqref="G12:G35 G37:G132 G133 G134:G363">
      <formula1>$BH$6:$BH$29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255"/>
  <sheetViews>
    <sheetView rightToLeft="1" zoomScale="90" zoomScaleNormal="90" workbookViewId="0">
      <selection activeCell="B15" sqref="B15"/>
    </sheetView>
  </sheetViews>
  <sheetFormatPr defaultColWidth="9.140625" defaultRowHeight="18"/>
  <cols>
    <col min="1" max="1" width="6.28515625" style="1" customWidth="1"/>
    <col min="2" max="2" width="52" style="2" bestFit="1" customWidth="1"/>
    <col min="3" max="3" width="41.7109375" style="2" bestFit="1" customWidth="1"/>
    <col min="4" max="4" width="9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1.28515625" style="1" bestFit="1" customWidth="1"/>
    <col min="9" max="9" width="11.85546875" style="1" bestFit="1" customWidth="1"/>
    <col min="10" max="10" width="8.28515625" style="1" bestFit="1" customWidth="1"/>
    <col min="11" max="11" width="10.140625" style="1" bestFit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15" width="7.5703125" style="1" customWidth="1"/>
    <col min="16" max="16" width="6.7109375" style="1" customWidth="1"/>
    <col min="17" max="17" width="7.7109375" style="1" customWidth="1"/>
    <col min="18" max="18" width="7.140625" style="1" customWidth="1"/>
    <col min="19" max="19" width="6" style="1" customWidth="1"/>
    <col min="20" max="20" width="7.85546875" style="1" customWidth="1"/>
    <col min="21" max="21" width="8.140625" style="1" customWidth="1"/>
    <col min="22" max="22" width="6.28515625" style="1" customWidth="1"/>
    <col min="23" max="23" width="8" style="1" customWidth="1"/>
    <col min="24" max="24" width="8.7109375" style="1" customWidth="1"/>
    <col min="25" max="25" width="10" style="1" customWidth="1"/>
    <col min="26" max="26" width="9.5703125" style="1" customWidth="1"/>
    <col min="27" max="27" width="6.140625" style="1" customWidth="1"/>
    <col min="28" max="29" width="5.7109375" style="1" customWidth="1"/>
    <col min="30" max="30" width="6.85546875" style="1" customWidth="1"/>
    <col min="31" max="31" width="6.42578125" style="1" customWidth="1"/>
    <col min="32" max="32" width="6.7109375" style="1" customWidth="1"/>
    <col min="33" max="33" width="7.28515625" style="1" customWidth="1"/>
    <col min="34" max="45" width="5.7109375" style="1" customWidth="1"/>
    <col min="46" max="16384" width="9.140625" style="1"/>
  </cols>
  <sheetData>
    <row r="1" spans="2:63">
      <c r="B1" s="57" t="s">
        <v>188</v>
      </c>
      <c r="C1" s="78" t="s" vm="1">
        <v>265</v>
      </c>
    </row>
    <row r="2" spans="2:63">
      <c r="B2" s="57" t="s">
        <v>187</v>
      </c>
      <c r="C2" s="78" t="s">
        <v>266</v>
      </c>
    </row>
    <row r="3" spans="2:63">
      <c r="B3" s="57" t="s">
        <v>189</v>
      </c>
      <c r="C3" s="78" t="s">
        <v>267</v>
      </c>
    </row>
    <row r="4" spans="2:63">
      <c r="B4" s="57" t="s">
        <v>190</v>
      </c>
      <c r="C4" s="78">
        <v>2145</v>
      </c>
    </row>
    <row r="6" spans="2:63" ht="26.25" customHeight="1">
      <c r="B6" s="157" t="s">
        <v>218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9"/>
      <c r="BK6" s="3"/>
    </row>
    <row r="7" spans="2:63" ht="26.25" customHeight="1">
      <c r="B7" s="157" t="s">
        <v>99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9"/>
      <c r="BH7" s="3"/>
      <c r="BK7" s="3"/>
    </row>
    <row r="8" spans="2:63" s="3" customFormat="1" ht="74.25" customHeight="1">
      <c r="B8" s="23" t="s">
        <v>124</v>
      </c>
      <c r="C8" s="31" t="s">
        <v>48</v>
      </c>
      <c r="D8" s="31" t="s">
        <v>128</v>
      </c>
      <c r="E8" s="31" t="s">
        <v>126</v>
      </c>
      <c r="F8" s="31" t="s">
        <v>69</v>
      </c>
      <c r="G8" s="31" t="s">
        <v>110</v>
      </c>
      <c r="H8" s="31" t="s">
        <v>248</v>
      </c>
      <c r="I8" s="31" t="s">
        <v>247</v>
      </c>
      <c r="J8" s="31" t="s">
        <v>263</v>
      </c>
      <c r="K8" s="31" t="s">
        <v>66</v>
      </c>
      <c r="L8" s="31" t="s">
        <v>63</v>
      </c>
      <c r="M8" s="31" t="s">
        <v>191</v>
      </c>
      <c r="N8" s="15" t="s">
        <v>193</v>
      </c>
      <c r="O8" s="1"/>
      <c r="BH8" s="1"/>
      <c r="BI8" s="1"/>
      <c r="BK8" s="4"/>
    </row>
    <row r="9" spans="2:63" s="3" customFormat="1" ht="26.25" customHeight="1">
      <c r="B9" s="16"/>
      <c r="C9" s="17"/>
      <c r="D9" s="17"/>
      <c r="E9" s="17"/>
      <c r="F9" s="17"/>
      <c r="G9" s="17"/>
      <c r="H9" s="33" t="s">
        <v>255</v>
      </c>
      <c r="I9" s="33"/>
      <c r="J9" s="17" t="s">
        <v>251</v>
      </c>
      <c r="K9" s="33" t="s">
        <v>251</v>
      </c>
      <c r="L9" s="33" t="s">
        <v>20</v>
      </c>
      <c r="M9" s="18" t="s">
        <v>20</v>
      </c>
      <c r="N9" s="18" t="s">
        <v>20</v>
      </c>
      <c r="BH9" s="1"/>
      <c r="BK9" s="4"/>
    </row>
    <row r="10" spans="2:63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M10" s="21" t="s">
        <v>11</v>
      </c>
      <c r="N10" s="21" t="s">
        <v>12</v>
      </c>
      <c r="O10" s="5"/>
      <c r="BH10" s="1"/>
      <c r="BI10" s="3"/>
      <c r="BK10" s="1"/>
    </row>
    <row r="11" spans="2:63" s="132" customFormat="1" ht="18" customHeight="1">
      <c r="B11" s="79" t="s">
        <v>33</v>
      </c>
      <c r="C11" s="80"/>
      <c r="D11" s="80"/>
      <c r="E11" s="80"/>
      <c r="F11" s="80"/>
      <c r="G11" s="80"/>
      <c r="H11" s="88"/>
      <c r="I11" s="90"/>
      <c r="J11" s="80"/>
      <c r="K11" s="88">
        <v>66046.027336871004</v>
      </c>
      <c r="L11" s="80"/>
      <c r="M11" s="89">
        <v>1</v>
      </c>
      <c r="N11" s="89">
        <f>K11/'סכום נכסי הקרן'!$C$42</f>
        <v>9.6584823585528071E-2</v>
      </c>
      <c r="O11" s="138"/>
      <c r="BH11" s="133"/>
      <c r="BI11" s="139"/>
      <c r="BK11" s="133"/>
    </row>
    <row r="12" spans="2:63" s="133" customFormat="1" ht="20.25">
      <c r="B12" s="81" t="s">
        <v>243</v>
      </c>
      <c r="C12" s="82"/>
      <c r="D12" s="82"/>
      <c r="E12" s="82"/>
      <c r="F12" s="82"/>
      <c r="G12" s="82"/>
      <c r="H12" s="91"/>
      <c r="I12" s="93"/>
      <c r="J12" s="82"/>
      <c r="K12" s="91">
        <v>6125.4925488360004</v>
      </c>
      <c r="L12" s="82"/>
      <c r="M12" s="92">
        <v>9.274581372763914E-2</v>
      </c>
      <c r="N12" s="92">
        <f>K12/'סכום נכסי הקרן'!$C$42</f>
        <v>8.9578380571802736E-3</v>
      </c>
      <c r="BI12" s="132"/>
    </row>
    <row r="13" spans="2:63" s="133" customFormat="1">
      <c r="B13" s="102" t="s">
        <v>71</v>
      </c>
      <c r="C13" s="82"/>
      <c r="D13" s="82"/>
      <c r="E13" s="82"/>
      <c r="F13" s="82"/>
      <c r="G13" s="82"/>
      <c r="H13" s="91"/>
      <c r="I13" s="93"/>
      <c r="J13" s="82"/>
      <c r="K13" s="91">
        <v>2889.3478713119994</v>
      </c>
      <c r="L13" s="82"/>
      <c r="M13" s="92">
        <v>4.3747489255859986E-2</v>
      </c>
      <c r="N13" s="92">
        <f>K13/'סכום נכסי הקרן'!$C$42</f>
        <v>4.2253435320870215E-3</v>
      </c>
    </row>
    <row r="14" spans="2:63" s="133" customFormat="1">
      <c r="B14" s="87" t="s">
        <v>1644</v>
      </c>
      <c r="C14" s="84" t="s">
        <v>1645</v>
      </c>
      <c r="D14" s="97" t="s">
        <v>129</v>
      </c>
      <c r="E14" s="84" t="s">
        <v>1646</v>
      </c>
      <c r="F14" s="97" t="s">
        <v>1647</v>
      </c>
      <c r="G14" s="97" t="s">
        <v>173</v>
      </c>
      <c r="H14" s="94">
        <v>44300.913795999993</v>
      </c>
      <c r="I14" s="96">
        <v>2290</v>
      </c>
      <c r="J14" s="84"/>
      <c r="K14" s="94">
        <v>1014.4909259309999</v>
      </c>
      <c r="L14" s="95">
        <v>1.1718057655886627E-3</v>
      </c>
      <c r="M14" s="95">
        <v>1.5360362565889681E-2</v>
      </c>
      <c r="N14" s="95">
        <f>K14/'סכום נכסי הקרן'!$C$42</f>
        <v>1.4835779086362041E-3</v>
      </c>
    </row>
    <row r="15" spans="2:63" s="133" customFormat="1">
      <c r="B15" s="87" t="s">
        <v>1648</v>
      </c>
      <c r="C15" s="84" t="s">
        <v>1649</v>
      </c>
      <c r="D15" s="97" t="s">
        <v>129</v>
      </c>
      <c r="E15" s="84" t="s">
        <v>1650</v>
      </c>
      <c r="F15" s="97" t="s">
        <v>1647</v>
      </c>
      <c r="G15" s="97" t="s">
        <v>173</v>
      </c>
      <c r="H15" s="94">
        <v>27.709831999999995</v>
      </c>
      <c r="I15" s="96">
        <v>1144</v>
      </c>
      <c r="J15" s="84"/>
      <c r="K15" s="94">
        <v>0.31700047799999997</v>
      </c>
      <c r="L15" s="95">
        <v>4.2661029813635898E-5</v>
      </c>
      <c r="M15" s="95">
        <v>4.7996903187397399E-6</v>
      </c>
      <c r="N15" s="95">
        <f>K15/'סכום נכסי הקרן'!$C$42</f>
        <v>4.6357724270064477E-7</v>
      </c>
    </row>
    <row r="16" spans="2:63" s="133" customFormat="1" ht="20.25">
      <c r="B16" s="87" t="s">
        <v>1651</v>
      </c>
      <c r="C16" s="84" t="s">
        <v>1652</v>
      </c>
      <c r="D16" s="97" t="s">
        <v>129</v>
      </c>
      <c r="E16" s="84" t="s">
        <v>1650</v>
      </c>
      <c r="F16" s="97" t="s">
        <v>1647</v>
      </c>
      <c r="G16" s="97" t="s">
        <v>173</v>
      </c>
      <c r="H16" s="94">
        <v>12123.0515</v>
      </c>
      <c r="I16" s="96">
        <v>1473</v>
      </c>
      <c r="J16" s="84"/>
      <c r="K16" s="94">
        <v>178.57254859499997</v>
      </c>
      <c r="L16" s="95">
        <v>9.1546796665233871E-5</v>
      </c>
      <c r="M16" s="95">
        <v>2.7037591176253786E-3</v>
      </c>
      <c r="N16" s="95">
        <f>K16/'סכום נכסי הקרן'!$C$42</f>
        <v>2.6114209739361023E-4</v>
      </c>
      <c r="BH16" s="132"/>
    </row>
    <row r="17" spans="2:14" s="133" customFormat="1">
      <c r="B17" s="87" t="s">
        <v>1653</v>
      </c>
      <c r="C17" s="84" t="s">
        <v>1654</v>
      </c>
      <c r="D17" s="97" t="s">
        <v>129</v>
      </c>
      <c r="E17" s="84" t="s">
        <v>1650</v>
      </c>
      <c r="F17" s="97" t="s">
        <v>1647</v>
      </c>
      <c r="G17" s="97" t="s">
        <v>173</v>
      </c>
      <c r="H17" s="94">
        <v>15933.153399999999</v>
      </c>
      <c r="I17" s="96">
        <v>2267</v>
      </c>
      <c r="J17" s="84"/>
      <c r="K17" s="94">
        <v>361.20458757799997</v>
      </c>
      <c r="L17" s="95">
        <v>2.2836855678610491E-4</v>
      </c>
      <c r="M17" s="95">
        <v>5.468982800973906E-3</v>
      </c>
      <c r="N17" s="95">
        <f>K17/'סכום נכסי הקרן'!$C$42</f>
        <v>5.2822073902435195E-4</v>
      </c>
    </row>
    <row r="18" spans="2:14" s="133" customFormat="1">
      <c r="B18" s="87" t="s">
        <v>1655</v>
      </c>
      <c r="C18" s="84" t="s">
        <v>1656</v>
      </c>
      <c r="D18" s="97" t="s">
        <v>129</v>
      </c>
      <c r="E18" s="84" t="s">
        <v>1657</v>
      </c>
      <c r="F18" s="97" t="s">
        <v>1647</v>
      </c>
      <c r="G18" s="97" t="s">
        <v>173</v>
      </c>
      <c r="H18" s="94">
        <v>4.2950000000000002E-3</v>
      </c>
      <c r="I18" s="96">
        <v>15840</v>
      </c>
      <c r="J18" s="84"/>
      <c r="K18" s="94">
        <v>6.8034599999999997E-4</v>
      </c>
      <c r="L18" s="95">
        <v>4.9177532954958311E-10</v>
      </c>
      <c r="M18" s="95">
        <v>1.0301088913794343E-8</v>
      </c>
      <c r="N18" s="95">
        <f>K18/'סכום נכסי הקרן'!$C$42</f>
        <v>9.9492885547766554E-10</v>
      </c>
    </row>
    <row r="19" spans="2:14" s="133" customFormat="1">
      <c r="B19" s="87" t="s">
        <v>1658</v>
      </c>
      <c r="C19" s="84" t="s">
        <v>1659</v>
      </c>
      <c r="D19" s="97" t="s">
        <v>129</v>
      </c>
      <c r="E19" s="84" t="s">
        <v>1657</v>
      </c>
      <c r="F19" s="97" t="s">
        <v>1647</v>
      </c>
      <c r="G19" s="97" t="s">
        <v>173</v>
      </c>
      <c r="H19" s="94">
        <v>770.67970300000002</v>
      </c>
      <c r="I19" s="96">
        <v>22250</v>
      </c>
      <c r="J19" s="84"/>
      <c r="K19" s="94">
        <v>171.47623380600001</v>
      </c>
      <c r="L19" s="95">
        <v>1.0758601216576192E-4</v>
      </c>
      <c r="M19" s="95">
        <v>2.5963141269856713E-3</v>
      </c>
      <c r="N19" s="95">
        <f>K19/'סכום נכסי הקרן'!$C$42</f>
        <v>2.5076454192752537E-4</v>
      </c>
    </row>
    <row r="20" spans="2:14" s="133" customFormat="1">
      <c r="B20" s="87" t="s">
        <v>1660</v>
      </c>
      <c r="C20" s="84" t="s">
        <v>1661</v>
      </c>
      <c r="D20" s="97" t="s">
        <v>129</v>
      </c>
      <c r="E20" s="84" t="s">
        <v>1657</v>
      </c>
      <c r="F20" s="97" t="s">
        <v>1647</v>
      </c>
      <c r="G20" s="97" t="s">
        <v>173</v>
      </c>
      <c r="H20" s="94">
        <v>1229.623795</v>
      </c>
      <c r="I20" s="96">
        <v>14660</v>
      </c>
      <c r="J20" s="84"/>
      <c r="K20" s="94">
        <v>180.26284834699999</v>
      </c>
      <c r="L20" s="95">
        <v>8.5187050751960695E-5</v>
      </c>
      <c r="M20" s="95">
        <v>2.7293518719537888E-3</v>
      </c>
      <c r="N20" s="95">
        <f>K20/'סכום נכסי הקרן'!$C$42</f>
        <v>2.6361396905548749E-4</v>
      </c>
    </row>
    <row r="21" spans="2:14" s="133" customFormat="1">
      <c r="B21" s="87" t="s">
        <v>1662</v>
      </c>
      <c r="C21" s="84" t="s">
        <v>1663</v>
      </c>
      <c r="D21" s="97" t="s">
        <v>129</v>
      </c>
      <c r="E21" s="84" t="s">
        <v>1664</v>
      </c>
      <c r="F21" s="97" t="s">
        <v>1647</v>
      </c>
      <c r="G21" s="97" t="s">
        <v>173</v>
      </c>
      <c r="H21" s="94">
        <v>8.1740000000000007E-3</v>
      </c>
      <c r="I21" s="96">
        <v>1592</v>
      </c>
      <c r="J21" s="84"/>
      <c r="K21" s="94">
        <v>1.3013200000000001E-4</v>
      </c>
      <c r="L21" s="95">
        <v>1.0302221996700945E-10</v>
      </c>
      <c r="M21" s="95">
        <v>1.970322898245724E-9</v>
      </c>
      <c r="N21" s="95">
        <f>K21/'סכום נכסי הקרן'!$C$42</f>
        <v>1.9030328953358964E-10</v>
      </c>
    </row>
    <row r="22" spans="2:14" s="133" customFormat="1">
      <c r="B22" s="87" t="s">
        <v>1665</v>
      </c>
      <c r="C22" s="84" t="s">
        <v>1666</v>
      </c>
      <c r="D22" s="97" t="s">
        <v>129</v>
      </c>
      <c r="E22" s="84" t="s">
        <v>1664</v>
      </c>
      <c r="F22" s="97" t="s">
        <v>1647</v>
      </c>
      <c r="G22" s="97" t="s">
        <v>173</v>
      </c>
      <c r="H22" s="94">
        <v>43573.710820000008</v>
      </c>
      <c r="I22" s="96">
        <v>2256</v>
      </c>
      <c r="J22" s="84"/>
      <c r="K22" s="94">
        <v>983.02291609899999</v>
      </c>
      <c r="L22" s="95">
        <v>6.541056082985349E-4</v>
      </c>
      <c r="M22" s="95">
        <v>1.4883906810701019E-2</v>
      </c>
      <c r="N22" s="95">
        <f>K22/'סכום נכסי הקרן'!$C$42</f>
        <v>1.4375595135749976E-3</v>
      </c>
    </row>
    <row r="23" spans="2:14" s="133" customFormat="1">
      <c r="B23" s="83"/>
      <c r="C23" s="84"/>
      <c r="D23" s="84"/>
      <c r="E23" s="84"/>
      <c r="F23" s="84"/>
      <c r="G23" s="84"/>
      <c r="H23" s="94"/>
      <c r="I23" s="96"/>
      <c r="J23" s="84"/>
      <c r="K23" s="84"/>
      <c r="L23" s="84"/>
      <c r="M23" s="95"/>
      <c r="N23" s="84"/>
    </row>
    <row r="24" spans="2:14" s="133" customFormat="1">
      <c r="B24" s="102" t="s">
        <v>72</v>
      </c>
      <c r="C24" s="82"/>
      <c r="D24" s="82"/>
      <c r="E24" s="82"/>
      <c r="F24" s="82"/>
      <c r="G24" s="82"/>
      <c r="H24" s="91"/>
      <c r="I24" s="93"/>
      <c r="J24" s="82"/>
      <c r="K24" s="91">
        <v>3236.1446775239992</v>
      </c>
      <c r="L24" s="82"/>
      <c r="M24" s="92">
        <v>4.8998324471779119E-2</v>
      </c>
      <c r="N24" s="92">
        <f>K24/'סכום נכסי הקרן'!$C$42</f>
        <v>4.7324945250932495E-3</v>
      </c>
    </row>
    <row r="25" spans="2:14" s="133" customFormat="1">
      <c r="B25" s="87" t="s">
        <v>1667</v>
      </c>
      <c r="C25" s="84" t="s">
        <v>1668</v>
      </c>
      <c r="D25" s="97" t="s">
        <v>129</v>
      </c>
      <c r="E25" s="84" t="s">
        <v>1646</v>
      </c>
      <c r="F25" s="97" t="s">
        <v>1669</v>
      </c>
      <c r="G25" s="97" t="s">
        <v>173</v>
      </c>
      <c r="H25" s="94">
        <v>8654.5493480000005</v>
      </c>
      <c r="I25" s="96">
        <v>353.19</v>
      </c>
      <c r="J25" s="84"/>
      <c r="K25" s="94">
        <v>30.567002840000001</v>
      </c>
      <c r="L25" s="95">
        <v>5.570988962797329E-5</v>
      </c>
      <c r="M25" s="95">
        <v>4.6281364788364182E-4</v>
      </c>
      <c r="N25" s="95">
        <f>K25/'סכום נכסי הקרן'!$C$42</f>
        <v>4.4700774533816257E-5</v>
      </c>
    </row>
    <row r="26" spans="2:14" s="133" customFormat="1">
      <c r="B26" s="87" t="s">
        <v>1670</v>
      </c>
      <c r="C26" s="84" t="s">
        <v>1671</v>
      </c>
      <c r="D26" s="97" t="s">
        <v>129</v>
      </c>
      <c r="E26" s="84" t="s">
        <v>1646</v>
      </c>
      <c r="F26" s="97" t="s">
        <v>1669</v>
      </c>
      <c r="G26" s="97" t="s">
        <v>173</v>
      </c>
      <c r="H26" s="94">
        <v>34381.821226</v>
      </c>
      <c r="I26" s="96">
        <v>327.56</v>
      </c>
      <c r="J26" s="84"/>
      <c r="K26" s="94">
        <v>112.62109360099998</v>
      </c>
      <c r="L26" s="95">
        <v>1.5565474991210363E-3</v>
      </c>
      <c r="M26" s="95">
        <v>1.7051910333163653E-3</v>
      </c>
      <c r="N26" s="95">
        <f>K26/'סכום נכסי הקרן'!$C$42</f>
        <v>1.6469557513248547E-4</v>
      </c>
    </row>
    <row r="27" spans="2:14" s="133" customFormat="1">
      <c r="B27" s="87" t="s">
        <v>1672</v>
      </c>
      <c r="C27" s="84" t="s">
        <v>1673</v>
      </c>
      <c r="D27" s="97" t="s">
        <v>129</v>
      </c>
      <c r="E27" s="84" t="s">
        <v>1646</v>
      </c>
      <c r="F27" s="97" t="s">
        <v>1669</v>
      </c>
      <c r="G27" s="97" t="s">
        <v>173</v>
      </c>
      <c r="H27" s="94">
        <v>172977.13031000001</v>
      </c>
      <c r="I27" s="96">
        <v>340.72</v>
      </c>
      <c r="J27" s="84"/>
      <c r="K27" s="94">
        <v>589.367678383</v>
      </c>
      <c r="L27" s="95">
        <v>7.7225642073470654E-4</v>
      </c>
      <c r="M27" s="95">
        <v>8.9235901408104574E-3</v>
      </c>
      <c r="N27" s="95">
        <f>K27/'סכום נכסי הקרן'!$C$42</f>
        <v>8.6188337949973559E-4</v>
      </c>
    </row>
    <row r="28" spans="2:14" s="133" customFormat="1">
      <c r="B28" s="87" t="s">
        <v>1674</v>
      </c>
      <c r="C28" s="84" t="s">
        <v>1675</v>
      </c>
      <c r="D28" s="97" t="s">
        <v>129</v>
      </c>
      <c r="E28" s="84" t="s">
        <v>1646</v>
      </c>
      <c r="F28" s="97" t="s">
        <v>1669</v>
      </c>
      <c r="G28" s="97" t="s">
        <v>173</v>
      </c>
      <c r="H28" s="94">
        <v>3460.6528330000001</v>
      </c>
      <c r="I28" s="96">
        <v>370.4</v>
      </c>
      <c r="J28" s="84"/>
      <c r="K28" s="94">
        <v>12.818258094999999</v>
      </c>
      <c r="L28" s="95">
        <v>2.5010426209503159E-5</v>
      </c>
      <c r="M28" s="95">
        <v>1.9408068300035436E-4</v>
      </c>
      <c r="N28" s="95">
        <f>K28/'סכום נכסי הקרן'!$C$42</f>
        <v>1.8745248528948023E-5</v>
      </c>
    </row>
    <row r="29" spans="2:14" s="133" customFormat="1">
      <c r="B29" s="87" t="s">
        <v>1676</v>
      </c>
      <c r="C29" s="84" t="s">
        <v>1677</v>
      </c>
      <c r="D29" s="97" t="s">
        <v>129</v>
      </c>
      <c r="E29" s="84" t="s">
        <v>1650</v>
      </c>
      <c r="F29" s="97" t="s">
        <v>1669</v>
      </c>
      <c r="G29" s="97" t="s">
        <v>173</v>
      </c>
      <c r="H29" s="94">
        <v>77705.330354999998</v>
      </c>
      <c r="I29" s="96">
        <v>341.36</v>
      </c>
      <c r="J29" s="84"/>
      <c r="K29" s="94">
        <v>265.25491572999999</v>
      </c>
      <c r="L29" s="95">
        <v>1.8815383037038539E-4</v>
      </c>
      <c r="M29" s="95">
        <v>4.0162130324213792E-3</v>
      </c>
      <c r="N29" s="95">
        <f>K29/'סכום נכסי הקרן'!$C$42</f>
        <v>3.8790522721831764E-4</v>
      </c>
    </row>
    <row r="30" spans="2:14" s="133" customFormat="1">
      <c r="B30" s="87" t="s">
        <v>1678</v>
      </c>
      <c r="C30" s="84" t="s">
        <v>1679</v>
      </c>
      <c r="D30" s="97" t="s">
        <v>129</v>
      </c>
      <c r="E30" s="84" t="s">
        <v>1650</v>
      </c>
      <c r="F30" s="97" t="s">
        <v>1669</v>
      </c>
      <c r="G30" s="97" t="s">
        <v>173</v>
      </c>
      <c r="H30" s="94">
        <v>18757.130493000001</v>
      </c>
      <c r="I30" s="96">
        <v>349.32</v>
      </c>
      <c r="J30" s="84"/>
      <c r="K30" s="94">
        <v>65.522408256000006</v>
      </c>
      <c r="L30" s="95">
        <v>6.5106089588056466E-5</v>
      </c>
      <c r="M30" s="95">
        <v>9.9207190648727063E-4</v>
      </c>
      <c r="N30" s="95">
        <f>K30/'סכום נכסי הקרן'!$C$42</f>
        <v>9.5819090072231532E-5</v>
      </c>
    </row>
    <row r="31" spans="2:14" s="133" customFormat="1">
      <c r="B31" s="87" t="s">
        <v>1680</v>
      </c>
      <c r="C31" s="84" t="s">
        <v>1681</v>
      </c>
      <c r="D31" s="97" t="s">
        <v>129</v>
      </c>
      <c r="E31" s="84" t="s">
        <v>1650</v>
      </c>
      <c r="F31" s="97" t="s">
        <v>1669</v>
      </c>
      <c r="G31" s="97" t="s">
        <v>173</v>
      </c>
      <c r="H31" s="94">
        <v>17592.298888000001</v>
      </c>
      <c r="I31" s="96">
        <v>328.36</v>
      </c>
      <c r="J31" s="84"/>
      <c r="K31" s="94">
        <v>57.766072659999999</v>
      </c>
      <c r="L31" s="95">
        <v>2.7635740498647613E-4</v>
      </c>
      <c r="M31" s="95">
        <v>8.746335697885553E-4</v>
      </c>
      <c r="N31" s="95">
        <f>K31/'סכום נכסי הקרן'!$C$42</f>
        <v>8.4476329040008275E-5</v>
      </c>
    </row>
    <row r="32" spans="2:14" s="133" customFormat="1">
      <c r="B32" s="87" t="s">
        <v>1682</v>
      </c>
      <c r="C32" s="84" t="s">
        <v>1683</v>
      </c>
      <c r="D32" s="97" t="s">
        <v>129</v>
      </c>
      <c r="E32" s="84" t="s">
        <v>1650</v>
      </c>
      <c r="F32" s="97" t="s">
        <v>1669</v>
      </c>
      <c r="G32" s="97" t="s">
        <v>173</v>
      </c>
      <c r="H32" s="94">
        <v>82407.012558000002</v>
      </c>
      <c r="I32" s="96">
        <v>367.79</v>
      </c>
      <c r="J32" s="84"/>
      <c r="K32" s="94">
        <v>303.08475148100001</v>
      </c>
      <c r="L32" s="95">
        <v>3.1782988822260814E-4</v>
      </c>
      <c r="M32" s="95">
        <v>4.5889929145185582E-3</v>
      </c>
      <c r="N32" s="95">
        <f>K32/'סכום נכסי הקרן'!$C$42</f>
        <v>4.4322707108401322E-4</v>
      </c>
    </row>
    <row r="33" spans="2:14" s="133" customFormat="1">
      <c r="B33" s="87" t="s">
        <v>1684</v>
      </c>
      <c r="C33" s="84" t="s">
        <v>1685</v>
      </c>
      <c r="D33" s="97" t="s">
        <v>129</v>
      </c>
      <c r="E33" s="84" t="s">
        <v>1657</v>
      </c>
      <c r="F33" s="97" t="s">
        <v>1669</v>
      </c>
      <c r="G33" s="97" t="s">
        <v>173</v>
      </c>
      <c r="H33" s="94">
        <v>173.06876</v>
      </c>
      <c r="I33" s="96">
        <v>3501.18</v>
      </c>
      <c r="J33" s="84"/>
      <c r="K33" s="94">
        <v>6.0594488019999995</v>
      </c>
      <c r="L33" s="95">
        <v>7.3522550220590471E-6</v>
      </c>
      <c r="M33" s="95">
        <v>9.1745848256602678E-5</v>
      </c>
      <c r="N33" s="95">
        <f>K33/'סכום נכסי הקרן'!$C$42</f>
        <v>8.8612565685685982E-6</v>
      </c>
    </row>
    <row r="34" spans="2:14" s="133" customFormat="1">
      <c r="B34" s="87" t="s">
        <v>1686</v>
      </c>
      <c r="C34" s="84" t="s">
        <v>1687</v>
      </c>
      <c r="D34" s="97" t="s">
        <v>129</v>
      </c>
      <c r="E34" s="84" t="s">
        <v>1657</v>
      </c>
      <c r="F34" s="97" t="s">
        <v>1669</v>
      </c>
      <c r="G34" s="97" t="s">
        <v>173</v>
      </c>
      <c r="H34" s="94">
        <v>766.82363399999997</v>
      </c>
      <c r="I34" s="96">
        <v>3265.59</v>
      </c>
      <c r="J34" s="84"/>
      <c r="K34" s="94">
        <v>25.041315910000002</v>
      </c>
      <c r="L34" s="95">
        <v>1.303887215531627E-4</v>
      </c>
      <c r="M34" s="95">
        <v>3.7914946469490952E-4</v>
      </c>
      <c r="N34" s="95">
        <f>K34/'סכום נכסי הקרן'!$C$42</f>
        <v>3.6620084160105241E-5</v>
      </c>
    </row>
    <row r="35" spans="2:14" s="133" customFormat="1">
      <c r="B35" s="87" t="s">
        <v>1688</v>
      </c>
      <c r="C35" s="84" t="s">
        <v>1689</v>
      </c>
      <c r="D35" s="97" t="s">
        <v>129</v>
      </c>
      <c r="E35" s="84" t="s">
        <v>1657</v>
      </c>
      <c r="F35" s="97" t="s">
        <v>1669</v>
      </c>
      <c r="G35" s="97" t="s">
        <v>173</v>
      </c>
      <c r="H35" s="94">
        <v>12052.139272</v>
      </c>
      <c r="I35" s="96">
        <v>3396.02</v>
      </c>
      <c r="J35" s="84"/>
      <c r="K35" s="94">
        <v>409.29306011900002</v>
      </c>
      <c r="L35" s="95">
        <v>3.096295997749688E-4</v>
      </c>
      <c r="M35" s="95">
        <v>6.1970882522786822E-3</v>
      </c>
      <c r="N35" s="95">
        <f>K35/'סכום נכסי הקרן'!$C$42</f>
        <v>5.98544675590285E-4</v>
      </c>
    </row>
    <row r="36" spans="2:14" s="133" customFormat="1">
      <c r="B36" s="87" t="s">
        <v>1690</v>
      </c>
      <c r="C36" s="84" t="s">
        <v>1691</v>
      </c>
      <c r="D36" s="97" t="s">
        <v>129</v>
      </c>
      <c r="E36" s="84" t="s">
        <v>1657</v>
      </c>
      <c r="F36" s="97" t="s">
        <v>1669</v>
      </c>
      <c r="G36" s="97" t="s">
        <v>173</v>
      </c>
      <c r="H36" s="94">
        <v>9498.9833130000006</v>
      </c>
      <c r="I36" s="96">
        <v>3693.63</v>
      </c>
      <c r="J36" s="84"/>
      <c r="K36" s="94">
        <v>350.857297319</v>
      </c>
      <c r="L36" s="95">
        <v>5.6910237276384739E-4</v>
      </c>
      <c r="M36" s="95">
        <v>5.3123149334847221E-3</v>
      </c>
      <c r="N36" s="95">
        <f>K36/'סכום נכסי הקרן'!$C$42</f>
        <v>5.130890006813881E-4</v>
      </c>
    </row>
    <row r="37" spans="2:14" s="133" customFormat="1">
      <c r="B37" s="87" t="s">
        <v>1692</v>
      </c>
      <c r="C37" s="84" t="s">
        <v>1693</v>
      </c>
      <c r="D37" s="97" t="s">
        <v>129</v>
      </c>
      <c r="E37" s="84" t="s">
        <v>1664</v>
      </c>
      <c r="F37" s="97" t="s">
        <v>1669</v>
      </c>
      <c r="G37" s="97" t="s">
        <v>173</v>
      </c>
      <c r="H37" s="94">
        <v>24194.660211999999</v>
      </c>
      <c r="I37" s="96">
        <v>350.38</v>
      </c>
      <c r="J37" s="84"/>
      <c r="K37" s="94">
        <v>84.773250478000008</v>
      </c>
      <c r="L37" s="95">
        <v>7.1154324607370243E-5</v>
      </c>
      <c r="M37" s="95">
        <v>1.2835480633166607E-3</v>
      </c>
      <c r="N37" s="95">
        <f>K37/'סכום נכסי הקרן'!$C$42</f>
        <v>1.2397126325898588E-4</v>
      </c>
    </row>
    <row r="38" spans="2:14" s="133" customFormat="1">
      <c r="B38" s="87" t="s">
        <v>1694</v>
      </c>
      <c r="C38" s="84" t="s">
        <v>1695</v>
      </c>
      <c r="D38" s="97" t="s">
        <v>129</v>
      </c>
      <c r="E38" s="84" t="s">
        <v>1664</v>
      </c>
      <c r="F38" s="97" t="s">
        <v>1669</v>
      </c>
      <c r="G38" s="97" t="s">
        <v>173</v>
      </c>
      <c r="H38" s="94">
        <v>15535.663397999999</v>
      </c>
      <c r="I38" s="96">
        <v>327.57</v>
      </c>
      <c r="J38" s="84"/>
      <c r="K38" s="94">
        <v>50.890172509999992</v>
      </c>
      <c r="L38" s="95">
        <v>3.9629459075243265E-4</v>
      </c>
      <c r="M38" s="95">
        <v>7.7052586752011855E-4</v>
      </c>
      <c r="N38" s="95">
        <f>K38/'סכום נכסי הקרן'!$C$42</f>
        <v>7.4421104982516615E-5</v>
      </c>
    </row>
    <row r="39" spans="2:14" s="133" customFormat="1">
      <c r="B39" s="87" t="s">
        <v>1696</v>
      </c>
      <c r="C39" s="84" t="s">
        <v>1697</v>
      </c>
      <c r="D39" s="97" t="s">
        <v>129</v>
      </c>
      <c r="E39" s="84" t="s">
        <v>1664</v>
      </c>
      <c r="F39" s="97" t="s">
        <v>1669</v>
      </c>
      <c r="G39" s="97" t="s">
        <v>173</v>
      </c>
      <c r="H39" s="94">
        <v>210899.39548100001</v>
      </c>
      <c r="I39" s="96">
        <v>340.67</v>
      </c>
      <c r="J39" s="84"/>
      <c r="K39" s="94">
        <v>718.47097057999997</v>
      </c>
      <c r="L39" s="95">
        <v>5.2075073547671788E-4</v>
      </c>
      <c r="M39" s="95">
        <v>1.0878337419378815E-2</v>
      </c>
      <c r="N39" s="95">
        <f>K39/'סכום נכסי הקרן'!$C$42</f>
        <v>1.0506823005545516E-3</v>
      </c>
    </row>
    <row r="40" spans="2:14" s="133" customFormat="1">
      <c r="B40" s="87" t="s">
        <v>1698</v>
      </c>
      <c r="C40" s="84" t="s">
        <v>1699</v>
      </c>
      <c r="D40" s="97" t="s">
        <v>129</v>
      </c>
      <c r="E40" s="84" t="s">
        <v>1664</v>
      </c>
      <c r="F40" s="97" t="s">
        <v>1669</v>
      </c>
      <c r="G40" s="97" t="s">
        <v>173</v>
      </c>
      <c r="H40" s="94">
        <v>41424.948329999999</v>
      </c>
      <c r="I40" s="96">
        <v>371.17</v>
      </c>
      <c r="J40" s="84"/>
      <c r="K40" s="94">
        <v>153.75698076</v>
      </c>
      <c r="L40" s="95">
        <v>2.0836029737741836E-4</v>
      </c>
      <c r="M40" s="95">
        <v>2.3280276946220394E-3</v>
      </c>
      <c r="N40" s="95">
        <f>K40/'סכום נכסי הקרן'!$C$42</f>
        <v>2.2485214418729331E-4</v>
      </c>
    </row>
    <row r="41" spans="2:14" s="133" customFormat="1">
      <c r="B41" s="83"/>
      <c r="C41" s="84"/>
      <c r="D41" s="84"/>
      <c r="E41" s="84"/>
      <c r="F41" s="84"/>
      <c r="G41" s="84"/>
      <c r="H41" s="94"/>
      <c r="I41" s="96"/>
      <c r="J41" s="84"/>
      <c r="K41" s="84"/>
      <c r="L41" s="84"/>
      <c r="M41" s="95"/>
      <c r="N41" s="84"/>
    </row>
    <row r="42" spans="2:14" s="133" customFormat="1">
      <c r="B42" s="81" t="s">
        <v>242</v>
      </c>
      <c r="C42" s="82"/>
      <c r="D42" s="82"/>
      <c r="E42" s="82"/>
      <c r="F42" s="82"/>
      <c r="G42" s="82"/>
      <c r="H42" s="91"/>
      <c r="I42" s="93"/>
      <c r="J42" s="82"/>
      <c r="K42" s="91">
        <v>59920.534788035002</v>
      </c>
      <c r="L42" s="82"/>
      <c r="M42" s="92">
        <v>0.90725418627236087</v>
      </c>
      <c r="N42" s="92">
        <f>K42/'סכום נכסי הקרן'!$C$42</f>
        <v>8.7626985528347801E-2</v>
      </c>
    </row>
    <row r="43" spans="2:14" s="133" customFormat="1">
      <c r="B43" s="102" t="s">
        <v>73</v>
      </c>
      <c r="C43" s="82"/>
      <c r="D43" s="82"/>
      <c r="E43" s="82"/>
      <c r="F43" s="82"/>
      <c r="G43" s="82"/>
      <c r="H43" s="91"/>
      <c r="I43" s="93"/>
      <c r="J43" s="82"/>
      <c r="K43" s="91">
        <v>58138.300867616999</v>
      </c>
      <c r="L43" s="82"/>
      <c r="M43" s="92">
        <v>0.88026946073652157</v>
      </c>
      <c r="N43" s="92">
        <f>K43/'סכום נכסי הקרן'!$C$42</f>
        <v>8.5020670572964863E-2</v>
      </c>
    </row>
    <row r="44" spans="2:14" s="133" customFormat="1">
      <c r="B44" s="87" t="s">
        <v>1700</v>
      </c>
      <c r="C44" s="84" t="s">
        <v>1701</v>
      </c>
      <c r="D44" s="97" t="s">
        <v>30</v>
      </c>
      <c r="E44" s="84"/>
      <c r="F44" s="97" t="s">
        <v>1647</v>
      </c>
      <c r="G44" s="97" t="s">
        <v>172</v>
      </c>
      <c r="H44" s="94">
        <v>294.80007300000011</v>
      </c>
      <c r="I44" s="96">
        <v>468.61</v>
      </c>
      <c r="J44" s="84"/>
      <c r="K44" s="94">
        <v>4.9262957039999993</v>
      </c>
      <c r="L44" s="95">
        <v>4.4102473382035843E-7</v>
      </c>
      <c r="M44" s="95">
        <v>7.4588826953560531E-5</v>
      </c>
      <c r="N44" s="95">
        <f>K44/'סכום נכסי הקרן'!$C$42</f>
        <v>7.2041486927611245E-6</v>
      </c>
    </row>
    <row r="45" spans="2:14" s="133" customFormat="1">
      <c r="B45" s="87" t="s">
        <v>1702</v>
      </c>
      <c r="C45" s="84" t="s">
        <v>1703</v>
      </c>
      <c r="D45" s="97" t="s">
        <v>30</v>
      </c>
      <c r="E45" s="84"/>
      <c r="F45" s="97" t="s">
        <v>1647</v>
      </c>
      <c r="G45" s="97" t="s">
        <v>172</v>
      </c>
      <c r="H45" s="94">
        <v>8118.0375450000001</v>
      </c>
      <c r="I45" s="96">
        <v>6201.6</v>
      </c>
      <c r="J45" s="84"/>
      <c r="K45" s="94">
        <v>1795.2963397120006</v>
      </c>
      <c r="L45" s="95">
        <v>2.1407752711379021E-4</v>
      </c>
      <c r="M45" s="95">
        <v>2.7182503052833193E-2</v>
      </c>
      <c r="N45" s="95">
        <f>K45/'סכום נכסי הקרן'!$C$42</f>
        <v>2.6254172619709724E-3</v>
      </c>
    </row>
    <row r="46" spans="2:14" s="133" customFormat="1">
      <c r="B46" s="87" t="s">
        <v>1704</v>
      </c>
      <c r="C46" s="84" t="s">
        <v>1705</v>
      </c>
      <c r="D46" s="97" t="s">
        <v>1474</v>
      </c>
      <c r="E46" s="84"/>
      <c r="F46" s="97" t="s">
        <v>1647</v>
      </c>
      <c r="G46" s="97" t="s">
        <v>172</v>
      </c>
      <c r="H46" s="94">
        <v>1063.7012239999999</v>
      </c>
      <c r="I46" s="96">
        <v>11920</v>
      </c>
      <c r="J46" s="84"/>
      <c r="K46" s="94">
        <v>452.14450111500003</v>
      </c>
      <c r="L46" s="95">
        <v>9.2092751120115641E-6</v>
      </c>
      <c r="M46" s="95">
        <v>6.8459000389049108E-3</v>
      </c>
      <c r="N46" s="95">
        <f>K46/'סכום נכסי הקרן'!$C$42</f>
        <v>6.6121004754179057E-4</v>
      </c>
    </row>
    <row r="47" spans="2:14" s="133" customFormat="1">
      <c r="B47" s="87" t="s">
        <v>1706</v>
      </c>
      <c r="C47" s="84" t="s">
        <v>1707</v>
      </c>
      <c r="D47" s="97" t="s">
        <v>133</v>
      </c>
      <c r="E47" s="84"/>
      <c r="F47" s="97" t="s">
        <v>1647</v>
      </c>
      <c r="G47" s="97" t="s">
        <v>182</v>
      </c>
      <c r="H47" s="94">
        <v>127207.68029400001</v>
      </c>
      <c r="I47" s="96">
        <v>1646</v>
      </c>
      <c r="J47" s="84"/>
      <c r="K47" s="94">
        <v>6935.8397584200002</v>
      </c>
      <c r="L47" s="95">
        <v>4.8016645099731177E-5</v>
      </c>
      <c r="M47" s="95">
        <v>0.1050152452477332</v>
      </c>
      <c r="N47" s="95">
        <f>K47/'סכום נכסי הקרן'!$C$42</f>
        <v>1.0142878936043277E-2</v>
      </c>
    </row>
    <row r="48" spans="2:14" s="133" customFormat="1">
      <c r="B48" s="87" t="s">
        <v>1708</v>
      </c>
      <c r="C48" s="84" t="s">
        <v>1709</v>
      </c>
      <c r="D48" s="97" t="s">
        <v>30</v>
      </c>
      <c r="E48" s="84"/>
      <c r="F48" s="97" t="s">
        <v>1647</v>
      </c>
      <c r="G48" s="97" t="s">
        <v>174</v>
      </c>
      <c r="H48" s="94">
        <v>8493.0472480000008</v>
      </c>
      <c r="I48" s="96">
        <v>961.5</v>
      </c>
      <c r="J48" s="84"/>
      <c r="K48" s="94">
        <v>331.67289315299996</v>
      </c>
      <c r="L48" s="95">
        <v>1.548009968523608E-4</v>
      </c>
      <c r="M48" s="95">
        <v>5.0218447123441066E-3</v>
      </c>
      <c r="N48" s="95">
        <f>K48/'סכום נכסי הקרן'!$C$42</f>
        <v>4.8503398561567247E-4</v>
      </c>
    </row>
    <row r="49" spans="2:14" s="133" customFormat="1">
      <c r="B49" s="87" t="s">
        <v>1710</v>
      </c>
      <c r="C49" s="84" t="s">
        <v>1711</v>
      </c>
      <c r="D49" s="97" t="s">
        <v>1474</v>
      </c>
      <c r="E49" s="84"/>
      <c r="F49" s="97" t="s">
        <v>1647</v>
      </c>
      <c r="G49" s="97" t="s">
        <v>172</v>
      </c>
      <c r="H49" s="94">
        <v>28393.585978999999</v>
      </c>
      <c r="I49" s="96">
        <v>2760</v>
      </c>
      <c r="J49" s="84"/>
      <c r="K49" s="94">
        <v>2794.542161847</v>
      </c>
      <c r="L49" s="95">
        <v>3.2269273265583182E-5</v>
      </c>
      <c r="M49" s="95">
        <v>4.2312040171520092E-2</v>
      </c>
      <c r="N49" s="95">
        <f>K49/'סכום נכסי הקרן'!$C$42</f>
        <v>4.0867009355100448E-3</v>
      </c>
    </row>
    <row r="50" spans="2:14" s="133" customFormat="1">
      <c r="B50" s="87" t="s">
        <v>1712</v>
      </c>
      <c r="C50" s="84" t="s">
        <v>1713</v>
      </c>
      <c r="D50" s="97" t="s">
        <v>1474</v>
      </c>
      <c r="E50" s="84"/>
      <c r="F50" s="97" t="s">
        <v>1647</v>
      </c>
      <c r="G50" s="97" t="s">
        <v>172</v>
      </c>
      <c r="H50" s="94">
        <v>1019.787613</v>
      </c>
      <c r="I50" s="96">
        <v>9264</v>
      </c>
      <c r="J50" s="84"/>
      <c r="K50" s="94">
        <v>336.89116194100001</v>
      </c>
      <c r="L50" s="95">
        <v>5.1409570606201315E-6</v>
      </c>
      <c r="M50" s="95">
        <v>5.1008542909427405E-3</v>
      </c>
      <c r="N50" s="95">
        <f>K50/'סכום נכסי הקרן'!$C$42</f>
        <v>4.9266511182618849E-4</v>
      </c>
    </row>
    <row r="51" spans="2:14" s="133" customFormat="1">
      <c r="B51" s="87" t="s">
        <v>1714</v>
      </c>
      <c r="C51" s="84" t="s">
        <v>1715</v>
      </c>
      <c r="D51" s="97" t="s">
        <v>30</v>
      </c>
      <c r="E51" s="84"/>
      <c r="F51" s="97" t="s">
        <v>1647</v>
      </c>
      <c r="G51" s="97" t="s">
        <v>181</v>
      </c>
      <c r="H51" s="94">
        <v>15782.290046999999</v>
      </c>
      <c r="I51" s="96">
        <v>3578</v>
      </c>
      <c r="J51" s="84"/>
      <c r="K51" s="94">
        <v>1537.3694449079999</v>
      </c>
      <c r="L51" s="95">
        <v>2.7871415721810307E-4</v>
      </c>
      <c r="M51" s="95">
        <v>2.3277243263498219E-2</v>
      </c>
      <c r="N51" s="95">
        <f>K51/'סכום נכסי הקרן'!$C$42</f>
        <v>2.2482284341623971E-3</v>
      </c>
    </row>
    <row r="52" spans="2:14" s="133" customFormat="1">
      <c r="B52" s="87" t="s">
        <v>1716</v>
      </c>
      <c r="C52" s="84" t="s">
        <v>1717</v>
      </c>
      <c r="D52" s="97" t="s">
        <v>1474</v>
      </c>
      <c r="E52" s="84"/>
      <c r="F52" s="97" t="s">
        <v>1647</v>
      </c>
      <c r="G52" s="97" t="s">
        <v>172</v>
      </c>
      <c r="H52" s="94">
        <v>2902.048135</v>
      </c>
      <c r="I52" s="96">
        <v>7742</v>
      </c>
      <c r="J52" s="84"/>
      <c r="K52" s="94">
        <v>801.19663663100005</v>
      </c>
      <c r="L52" s="95">
        <v>2.143694698469448E-5</v>
      </c>
      <c r="M52" s="95">
        <v>1.2130883096790323E-2</v>
      </c>
      <c r="N52" s="95">
        <f>K52/'סכום נכסי הקרן'!$C$42</f>
        <v>1.1716592038401579E-3</v>
      </c>
    </row>
    <row r="53" spans="2:14" s="133" customFormat="1">
      <c r="B53" s="87" t="s">
        <v>1718</v>
      </c>
      <c r="C53" s="84" t="s">
        <v>1719</v>
      </c>
      <c r="D53" s="97" t="s">
        <v>30</v>
      </c>
      <c r="E53" s="84"/>
      <c r="F53" s="97" t="s">
        <v>1647</v>
      </c>
      <c r="G53" s="97" t="s">
        <v>174</v>
      </c>
      <c r="H53" s="94">
        <v>3301.3744009999991</v>
      </c>
      <c r="I53" s="96">
        <v>4757.5</v>
      </c>
      <c r="J53" s="84"/>
      <c r="K53" s="94">
        <v>637.92662237000002</v>
      </c>
      <c r="L53" s="95">
        <v>5.7117204169550154E-4</v>
      </c>
      <c r="M53" s="95">
        <v>9.6588189796219526E-3</v>
      </c>
      <c r="N53" s="95">
        <f>K53/'סכום נכסי הקרן'!$C$42</f>
        <v>9.3289532719133662E-4</v>
      </c>
    </row>
    <row r="54" spans="2:14" s="133" customFormat="1">
      <c r="B54" s="87" t="s">
        <v>1720</v>
      </c>
      <c r="C54" s="84" t="s">
        <v>1721</v>
      </c>
      <c r="D54" s="97" t="s">
        <v>148</v>
      </c>
      <c r="E54" s="84"/>
      <c r="F54" s="97" t="s">
        <v>1647</v>
      </c>
      <c r="G54" s="97" t="s">
        <v>172</v>
      </c>
      <c r="H54" s="94">
        <v>1392.308509</v>
      </c>
      <c r="I54" s="96">
        <v>12248</v>
      </c>
      <c r="J54" s="84"/>
      <c r="K54" s="94">
        <v>608.10978821599997</v>
      </c>
      <c r="L54" s="95">
        <v>2.5546945119266052E-4</v>
      </c>
      <c r="M54" s="95">
        <v>9.2073636028751002E-3</v>
      </c>
      <c r="N54" s="95">
        <f>K54/'סכום נכסי הקרן'!$C$42</f>
        <v>8.8929158927150372E-4</v>
      </c>
    </row>
    <row r="55" spans="2:14" s="133" customFormat="1">
      <c r="B55" s="87" t="s">
        <v>1722</v>
      </c>
      <c r="C55" s="84" t="s">
        <v>1723</v>
      </c>
      <c r="D55" s="97" t="s">
        <v>132</v>
      </c>
      <c r="E55" s="84"/>
      <c r="F55" s="97" t="s">
        <v>1647</v>
      </c>
      <c r="G55" s="97" t="s">
        <v>172</v>
      </c>
      <c r="H55" s="94">
        <v>83022.815064000024</v>
      </c>
      <c r="I55" s="96">
        <v>2830</v>
      </c>
      <c r="J55" s="84"/>
      <c r="K55" s="94">
        <v>8378.479846268001</v>
      </c>
      <c r="L55" s="95">
        <v>1.7913011832744086E-4</v>
      </c>
      <c r="M55" s="95">
        <v>0.12685819547530319</v>
      </c>
      <c r="N55" s="95">
        <f>K55/'סכום נכסי הקרן'!$C$42</f>
        <v>1.2252576430360596E-2</v>
      </c>
    </row>
    <row r="56" spans="2:14" s="133" customFormat="1">
      <c r="B56" s="87" t="s">
        <v>1724</v>
      </c>
      <c r="C56" s="84" t="s">
        <v>1725</v>
      </c>
      <c r="D56" s="97" t="s">
        <v>1726</v>
      </c>
      <c r="E56" s="84"/>
      <c r="F56" s="97" t="s">
        <v>1647</v>
      </c>
      <c r="G56" s="97" t="s">
        <v>177</v>
      </c>
      <c r="H56" s="94">
        <v>46908.670559999999</v>
      </c>
      <c r="I56" s="96">
        <v>2520</v>
      </c>
      <c r="J56" s="84"/>
      <c r="K56" s="94">
        <v>539.6988902810001</v>
      </c>
      <c r="L56" s="95">
        <v>4.2033348937159203E-4</v>
      </c>
      <c r="M56" s="95">
        <v>8.1715572009840864E-3</v>
      </c>
      <c r="N56" s="95">
        <f>K56/'סכום נכסי הקרן'!$C$42</f>
        <v>7.8924841067609956E-4</v>
      </c>
    </row>
    <row r="57" spans="2:14" s="133" customFormat="1">
      <c r="B57" s="87" t="s">
        <v>1727</v>
      </c>
      <c r="C57" s="84" t="s">
        <v>1728</v>
      </c>
      <c r="D57" s="97" t="s">
        <v>1474</v>
      </c>
      <c r="E57" s="84"/>
      <c r="F57" s="97" t="s">
        <v>1647</v>
      </c>
      <c r="G57" s="97" t="s">
        <v>172</v>
      </c>
      <c r="H57" s="94">
        <v>9087.1419929999956</v>
      </c>
      <c r="I57" s="96">
        <v>5144</v>
      </c>
      <c r="J57" s="84"/>
      <c r="K57" s="94">
        <v>1666.900255005</v>
      </c>
      <c r="L57" s="95">
        <v>7.8963694760166799E-6</v>
      </c>
      <c r="M57" s="95">
        <v>2.5238463571819292E-2</v>
      </c>
      <c r="N57" s="95">
        <f>K57/'סכום נכסי הקרן'!$C$42</f>
        <v>2.4376525516539428E-3</v>
      </c>
    </row>
    <row r="58" spans="2:14" s="133" customFormat="1">
      <c r="B58" s="87" t="s">
        <v>1729</v>
      </c>
      <c r="C58" s="84" t="s">
        <v>1730</v>
      </c>
      <c r="D58" s="97" t="s">
        <v>30</v>
      </c>
      <c r="E58" s="84"/>
      <c r="F58" s="97" t="s">
        <v>1647</v>
      </c>
      <c r="G58" s="97" t="s">
        <v>174</v>
      </c>
      <c r="H58" s="94">
        <v>50222.146091999995</v>
      </c>
      <c r="I58" s="96">
        <v>2426.5</v>
      </c>
      <c r="J58" s="84"/>
      <c r="K58" s="94">
        <v>4949.6297468399998</v>
      </c>
      <c r="L58" s="95">
        <v>2.172238152768166E-4</v>
      </c>
      <c r="M58" s="95">
        <v>7.4942126671664444E-2</v>
      </c>
      <c r="N58" s="95">
        <f>K58/'סכום נכסי הקרן'!$C$42</f>
        <v>7.2382720837070088E-3</v>
      </c>
    </row>
    <row r="59" spans="2:14" s="133" customFormat="1">
      <c r="B59" s="87" t="s">
        <v>1731</v>
      </c>
      <c r="C59" s="84" t="s">
        <v>1732</v>
      </c>
      <c r="D59" s="97" t="s">
        <v>132</v>
      </c>
      <c r="E59" s="84"/>
      <c r="F59" s="97" t="s">
        <v>1647</v>
      </c>
      <c r="G59" s="97" t="s">
        <v>172</v>
      </c>
      <c r="H59" s="94">
        <v>193.12402399999999</v>
      </c>
      <c r="I59" s="96">
        <v>28924</v>
      </c>
      <c r="J59" s="84"/>
      <c r="K59" s="94">
        <v>199.19388090599998</v>
      </c>
      <c r="L59" s="95">
        <v>1.6992034859270793E-6</v>
      </c>
      <c r="M59" s="95">
        <v>3.015985804717698E-3</v>
      </c>
      <c r="N59" s="95">
        <f>K59/'סכום נכסי הקרן'!$C$42</f>
        <v>2.9129845688511579E-4</v>
      </c>
    </row>
    <row r="60" spans="2:14" s="133" customFormat="1">
      <c r="B60" s="87" t="s">
        <v>1733</v>
      </c>
      <c r="C60" s="84" t="s">
        <v>1734</v>
      </c>
      <c r="D60" s="97" t="s">
        <v>1474</v>
      </c>
      <c r="E60" s="84"/>
      <c r="F60" s="97" t="s">
        <v>1647</v>
      </c>
      <c r="G60" s="97" t="s">
        <v>172</v>
      </c>
      <c r="H60" s="94">
        <v>5607.3551809999999</v>
      </c>
      <c r="I60" s="96">
        <v>19426</v>
      </c>
      <c r="J60" s="84"/>
      <c r="K60" s="94">
        <v>3884.3896591929997</v>
      </c>
      <c r="L60" s="95">
        <v>2.1633314741512344E-5</v>
      </c>
      <c r="M60" s="95">
        <v>5.881337327649519E-2</v>
      </c>
      <c r="N60" s="95">
        <f>K60/'סכום נכסי הקרן'!$C$42</f>
        <v>5.6804792823800989E-3</v>
      </c>
    </row>
    <row r="61" spans="2:14" s="133" customFormat="1">
      <c r="B61" s="87" t="s">
        <v>1735</v>
      </c>
      <c r="C61" s="84" t="s">
        <v>1736</v>
      </c>
      <c r="D61" s="97" t="s">
        <v>1474</v>
      </c>
      <c r="E61" s="84"/>
      <c r="F61" s="97" t="s">
        <v>1647</v>
      </c>
      <c r="G61" s="97" t="s">
        <v>172</v>
      </c>
      <c r="H61" s="94">
        <v>2108.8967889999999</v>
      </c>
      <c r="I61" s="96">
        <v>24072</v>
      </c>
      <c r="J61" s="84"/>
      <c r="K61" s="94">
        <v>1810.2928621660001</v>
      </c>
      <c r="L61" s="95">
        <v>1.3347448031645568E-4</v>
      </c>
      <c r="M61" s="95">
        <v>2.7409564740851294E-2</v>
      </c>
      <c r="N61" s="95">
        <f>K61/'סכום נכסי הקרן'!$C$42</f>
        <v>2.6473479750512324E-3</v>
      </c>
    </row>
    <row r="62" spans="2:14" s="133" customFormat="1">
      <c r="B62" s="87" t="s">
        <v>1737</v>
      </c>
      <c r="C62" s="84" t="s">
        <v>1738</v>
      </c>
      <c r="D62" s="97" t="s">
        <v>1474</v>
      </c>
      <c r="E62" s="84"/>
      <c r="F62" s="97" t="s">
        <v>1647</v>
      </c>
      <c r="G62" s="97" t="s">
        <v>172</v>
      </c>
      <c r="H62" s="94">
        <v>3481.6045629999994</v>
      </c>
      <c r="I62" s="96">
        <v>4277</v>
      </c>
      <c r="J62" s="84"/>
      <c r="K62" s="94">
        <v>531.00673798299999</v>
      </c>
      <c r="L62" s="95">
        <v>2.6895361629972958E-5</v>
      </c>
      <c r="M62" s="95">
        <v>8.0399497046896411E-3</v>
      </c>
      <c r="N62" s="95">
        <f>K62/'סכום נכסי הקרן'!$C$42</f>
        <v>7.7653712386396747E-4</v>
      </c>
    </row>
    <row r="63" spans="2:14" s="133" customFormat="1">
      <c r="B63" s="87" t="s">
        <v>1739</v>
      </c>
      <c r="C63" s="84" t="s">
        <v>1740</v>
      </c>
      <c r="D63" s="97" t="s">
        <v>1460</v>
      </c>
      <c r="E63" s="84"/>
      <c r="F63" s="97" t="s">
        <v>1647</v>
      </c>
      <c r="G63" s="97" t="s">
        <v>172</v>
      </c>
      <c r="H63" s="94">
        <v>127.76611699999999</v>
      </c>
      <c r="I63" s="96">
        <v>10910</v>
      </c>
      <c r="J63" s="84"/>
      <c r="K63" s="94">
        <v>49.707484431999994</v>
      </c>
      <c r="L63" s="95">
        <v>1.8490031403762662E-6</v>
      </c>
      <c r="M63" s="95">
        <v>7.526188392598472E-4</v>
      </c>
      <c r="N63" s="95">
        <f>K63/'סכום נכסי הקרן'!$C$42</f>
        <v>7.2691557817057247E-5</v>
      </c>
    </row>
    <row r="64" spans="2:14" s="133" customFormat="1">
      <c r="B64" s="87" t="s">
        <v>1741</v>
      </c>
      <c r="C64" s="84" t="s">
        <v>1742</v>
      </c>
      <c r="D64" s="97" t="s">
        <v>1474</v>
      </c>
      <c r="E64" s="84"/>
      <c r="F64" s="97" t="s">
        <v>1647</v>
      </c>
      <c r="G64" s="97" t="s">
        <v>172</v>
      </c>
      <c r="H64" s="94">
        <v>3130.6570120000001</v>
      </c>
      <c r="I64" s="96">
        <v>15550</v>
      </c>
      <c r="J64" s="84"/>
      <c r="K64" s="94">
        <v>1735.990011462</v>
      </c>
      <c r="L64" s="95">
        <v>1.153733927400037E-5</v>
      </c>
      <c r="M64" s="95">
        <v>2.6284548540785015E-2</v>
      </c>
      <c r="N64" s="95">
        <f>K64/'סכום נכסי הקרן'!$C$42</f>
        <v>2.5386884838369699E-3</v>
      </c>
    </row>
    <row r="65" spans="2:14" s="133" customFormat="1">
      <c r="B65" s="87" t="s">
        <v>1743</v>
      </c>
      <c r="C65" s="84" t="s">
        <v>1744</v>
      </c>
      <c r="D65" s="97" t="s">
        <v>132</v>
      </c>
      <c r="E65" s="84"/>
      <c r="F65" s="97" t="s">
        <v>1647</v>
      </c>
      <c r="G65" s="97" t="s">
        <v>172</v>
      </c>
      <c r="H65" s="94">
        <v>29205.220863999999</v>
      </c>
      <c r="I65" s="96">
        <v>672.5</v>
      </c>
      <c r="J65" s="84"/>
      <c r="K65" s="94">
        <v>700.38062336099995</v>
      </c>
      <c r="L65" s="95">
        <v>1.7179541684705883E-4</v>
      </c>
      <c r="M65" s="95">
        <v>1.060443226643556E-2</v>
      </c>
      <c r="N65" s="95">
        <f>K65/'סכום נכסי הקרן'!$C$42</f>
        <v>1.0242272196783601E-3</v>
      </c>
    </row>
    <row r="66" spans="2:14" s="133" customFormat="1">
      <c r="B66" s="87" t="s">
        <v>1745</v>
      </c>
      <c r="C66" s="84" t="s">
        <v>1746</v>
      </c>
      <c r="D66" s="97" t="s">
        <v>1474</v>
      </c>
      <c r="E66" s="84"/>
      <c r="F66" s="97" t="s">
        <v>1647</v>
      </c>
      <c r="G66" s="97" t="s">
        <v>172</v>
      </c>
      <c r="H66" s="94">
        <v>527.63807599999996</v>
      </c>
      <c r="I66" s="96">
        <v>21846</v>
      </c>
      <c r="J66" s="84"/>
      <c r="K66" s="94">
        <v>411.045025377</v>
      </c>
      <c r="L66" s="95">
        <v>4.3427002139917695E-5</v>
      </c>
      <c r="M66" s="95">
        <v>6.2236146813258678E-3</v>
      </c>
      <c r="N66" s="95">
        <f>K66/'סכום נכסי הקרן'!$C$42</f>
        <v>6.0110672606016144E-4</v>
      </c>
    </row>
    <row r="67" spans="2:14" s="133" customFormat="1">
      <c r="B67" s="87" t="s">
        <v>1747</v>
      </c>
      <c r="C67" s="84" t="s">
        <v>1748</v>
      </c>
      <c r="D67" s="97" t="s">
        <v>30</v>
      </c>
      <c r="E67" s="84"/>
      <c r="F67" s="97" t="s">
        <v>1647</v>
      </c>
      <c r="G67" s="97" t="s">
        <v>174</v>
      </c>
      <c r="H67" s="94">
        <v>8567.4680980000012</v>
      </c>
      <c r="I67" s="96">
        <v>2825</v>
      </c>
      <c r="J67" s="84"/>
      <c r="K67" s="94">
        <v>983.03300304599986</v>
      </c>
      <c r="L67" s="95">
        <v>5.4569860496815289E-4</v>
      </c>
      <c r="M67" s="95">
        <v>1.4884059536722652E-2</v>
      </c>
      <c r="N67" s="95">
        <f>K67/'סכום נכסי הקרן'!$C$42</f>
        <v>1.4375742645908541E-3</v>
      </c>
    </row>
    <row r="68" spans="2:14" s="133" customFormat="1">
      <c r="B68" s="87" t="s">
        <v>1749</v>
      </c>
      <c r="C68" s="84" t="s">
        <v>1750</v>
      </c>
      <c r="D68" s="97" t="s">
        <v>1474</v>
      </c>
      <c r="E68" s="84"/>
      <c r="F68" s="97" t="s">
        <v>1647</v>
      </c>
      <c r="G68" s="97" t="s">
        <v>172</v>
      </c>
      <c r="H68" s="94">
        <v>570.69996300000003</v>
      </c>
      <c r="I68" s="96">
        <v>21421</v>
      </c>
      <c r="J68" s="84"/>
      <c r="K68" s="94">
        <v>435.94221266299996</v>
      </c>
      <c r="L68" s="95">
        <v>2.4131076659619452E-5</v>
      </c>
      <c r="M68" s="95">
        <v>6.6005819008531025E-3</v>
      </c>
      <c r="N68" s="95">
        <f>K68/'סכום נכסי הקרן'!$C$42</f>
        <v>6.3751603845572642E-4</v>
      </c>
    </row>
    <row r="69" spans="2:14" s="133" customFormat="1">
      <c r="B69" s="87" t="s">
        <v>1751</v>
      </c>
      <c r="C69" s="84" t="s">
        <v>1752</v>
      </c>
      <c r="D69" s="97" t="s">
        <v>30</v>
      </c>
      <c r="E69" s="84"/>
      <c r="F69" s="97" t="s">
        <v>1647</v>
      </c>
      <c r="G69" s="97" t="s">
        <v>174</v>
      </c>
      <c r="H69" s="94">
        <v>2532.3441980000002</v>
      </c>
      <c r="I69" s="96">
        <v>5553</v>
      </c>
      <c r="J69" s="84"/>
      <c r="K69" s="94">
        <v>571.14655176899998</v>
      </c>
      <c r="L69" s="95">
        <v>9.0440864214285722E-4</v>
      </c>
      <c r="M69" s="95">
        <v>8.6477048627896878E-3</v>
      </c>
      <c r="N69" s="95">
        <f>K69/'סכום נכסי הקרן'!$C$42</f>
        <v>8.3523704859225518E-4</v>
      </c>
    </row>
    <row r="70" spans="2:14" s="133" customFormat="1">
      <c r="B70" s="87" t="s">
        <v>1753</v>
      </c>
      <c r="C70" s="84" t="s">
        <v>1754</v>
      </c>
      <c r="D70" s="97" t="s">
        <v>1460</v>
      </c>
      <c r="E70" s="84"/>
      <c r="F70" s="97" t="s">
        <v>1647</v>
      </c>
      <c r="G70" s="97" t="s">
        <v>172</v>
      </c>
      <c r="H70" s="94">
        <v>2209.9386519999998</v>
      </c>
      <c r="I70" s="96">
        <v>4395</v>
      </c>
      <c r="J70" s="84"/>
      <c r="K70" s="94">
        <v>346.35418224900002</v>
      </c>
      <c r="L70" s="95">
        <v>6.3778893275613267E-5</v>
      </c>
      <c r="M70" s="95">
        <v>5.2441334659298058E-3</v>
      </c>
      <c r="N70" s="95">
        <f>K70/'סכום נכסי הקרן'!$C$42</f>
        <v>5.0650370566579419E-4</v>
      </c>
    </row>
    <row r="71" spans="2:14" s="133" customFormat="1">
      <c r="B71" s="87" t="s">
        <v>1755</v>
      </c>
      <c r="C71" s="84" t="s">
        <v>1756</v>
      </c>
      <c r="D71" s="97" t="s">
        <v>132</v>
      </c>
      <c r="E71" s="84"/>
      <c r="F71" s="97" t="s">
        <v>1647</v>
      </c>
      <c r="G71" s="97" t="s">
        <v>172</v>
      </c>
      <c r="H71" s="94">
        <v>2270.9457560000001</v>
      </c>
      <c r="I71" s="96">
        <v>3012.5</v>
      </c>
      <c r="J71" s="84"/>
      <c r="K71" s="94">
        <v>243.958051173</v>
      </c>
      <c r="L71" s="95">
        <v>2.6018854461579363E-5</v>
      </c>
      <c r="M71" s="95">
        <v>3.6937581412532202E-3</v>
      </c>
      <c r="N71" s="95">
        <f>K71/'סכום נכסי הקרן'!$C$42</f>
        <v>3.5676097844055033E-4</v>
      </c>
    </row>
    <row r="72" spans="2:14" s="133" customFormat="1">
      <c r="B72" s="87" t="s">
        <v>1757</v>
      </c>
      <c r="C72" s="84" t="s">
        <v>1758</v>
      </c>
      <c r="D72" s="97" t="s">
        <v>30</v>
      </c>
      <c r="E72" s="84"/>
      <c r="F72" s="97" t="s">
        <v>1647</v>
      </c>
      <c r="G72" s="97" t="s">
        <v>174</v>
      </c>
      <c r="H72" s="94">
        <v>5033.0234060000003</v>
      </c>
      <c r="I72" s="96">
        <v>4522.7</v>
      </c>
      <c r="J72" s="84"/>
      <c r="K72" s="94">
        <v>924.53611676700007</v>
      </c>
      <c r="L72" s="95">
        <v>4.84283370365652E-4</v>
      </c>
      <c r="M72" s="95">
        <v>1.3998360750016927E-2</v>
      </c>
      <c r="N72" s="95">
        <f>K72/'סכום נכסי הקרן'!$C$42</f>
        <v>1.3520292035269653E-3</v>
      </c>
    </row>
    <row r="73" spans="2:14" s="133" customFormat="1">
      <c r="B73" s="87" t="s">
        <v>1759</v>
      </c>
      <c r="C73" s="84" t="s">
        <v>1760</v>
      </c>
      <c r="D73" s="97" t="s">
        <v>30</v>
      </c>
      <c r="E73" s="84"/>
      <c r="F73" s="97" t="s">
        <v>1647</v>
      </c>
      <c r="G73" s="97" t="s">
        <v>174</v>
      </c>
      <c r="H73" s="94">
        <v>1557.4177879999997</v>
      </c>
      <c r="I73" s="96">
        <v>9581</v>
      </c>
      <c r="J73" s="84"/>
      <c r="K73" s="94">
        <v>606.05651076300001</v>
      </c>
      <c r="L73" s="95">
        <v>4.7071308500333211E-4</v>
      </c>
      <c r="M73" s="95">
        <v>9.1762750191132468E-3</v>
      </c>
      <c r="N73" s="95">
        <f>K73/'סכום נכסי הקרן'!$C$42</f>
        <v>8.8628890389334119E-4</v>
      </c>
    </row>
    <row r="74" spans="2:14" s="133" customFormat="1">
      <c r="B74" s="87" t="s">
        <v>1761</v>
      </c>
      <c r="C74" s="84" t="s">
        <v>1762</v>
      </c>
      <c r="D74" s="97" t="s">
        <v>30</v>
      </c>
      <c r="E74" s="84"/>
      <c r="F74" s="97" t="s">
        <v>1647</v>
      </c>
      <c r="G74" s="97" t="s">
        <v>174</v>
      </c>
      <c r="H74" s="94">
        <v>5185.8029509999988</v>
      </c>
      <c r="I74" s="96">
        <v>5842.5</v>
      </c>
      <c r="J74" s="84"/>
      <c r="K74" s="94">
        <v>1230.5857505630001</v>
      </c>
      <c r="L74" s="95">
        <v>1.2297333969012194E-3</v>
      </c>
      <c r="M74" s="95">
        <v>1.8632244817486706E-2</v>
      </c>
      <c r="N74" s="95">
        <f>K74/'סכום נכסי הקרן'!$C$42</f>
        <v>1.7995920786993233E-3</v>
      </c>
    </row>
    <row r="75" spans="2:14" s="133" customFormat="1">
      <c r="B75" s="87" t="s">
        <v>1763</v>
      </c>
      <c r="C75" s="84" t="s">
        <v>1764</v>
      </c>
      <c r="D75" s="97" t="s">
        <v>30</v>
      </c>
      <c r="E75" s="84"/>
      <c r="F75" s="97" t="s">
        <v>1647</v>
      </c>
      <c r="G75" s="97" t="s">
        <v>174</v>
      </c>
      <c r="H75" s="94">
        <v>13688.189676999998</v>
      </c>
      <c r="I75" s="96">
        <v>1755.9</v>
      </c>
      <c r="J75" s="84"/>
      <c r="K75" s="94">
        <v>976.20930691000012</v>
      </c>
      <c r="L75" s="95">
        <v>5.3756350350194903E-4</v>
      </c>
      <c r="M75" s="95">
        <v>1.4780742253138052E-2</v>
      </c>
      <c r="N75" s="95">
        <f>K75/'סכום נכסי הקרן'!$C$42</f>
        <v>1.4275953829824995E-3</v>
      </c>
    </row>
    <row r="76" spans="2:14" s="133" customFormat="1">
      <c r="B76" s="87" t="s">
        <v>1765</v>
      </c>
      <c r="C76" s="84" t="s">
        <v>1766</v>
      </c>
      <c r="D76" s="97" t="s">
        <v>1474</v>
      </c>
      <c r="E76" s="84"/>
      <c r="F76" s="97" t="s">
        <v>1647</v>
      </c>
      <c r="G76" s="97" t="s">
        <v>172</v>
      </c>
      <c r="H76" s="94">
        <v>1340.8289259999999</v>
      </c>
      <c r="I76" s="96">
        <v>11018</v>
      </c>
      <c r="J76" s="84"/>
      <c r="K76" s="94">
        <v>526.81420575699997</v>
      </c>
      <c r="L76" s="95">
        <v>1.2928715370655514E-4</v>
      </c>
      <c r="M76" s="95">
        <v>7.9764707583388512E-3</v>
      </c>
      <c r="N76" s="95">
        <f>K76/'סכום נכסי הקרן'!$C$42</f>
        <v>7.7040602102928124E-4</v>
      </c>
    </row>
    <row r="77" spans="2:14" s="133" customFormat="1">
      <c r="B77" s="87" t="s">
        <v>1767</v>
      </c>
      <c r="C77" s="84" t="s">
        <v>1768</v>
      </c>
      <c r="D77" s="97" t="s">
        <v>133</v>
      </c>
      <c r="E77" s="84"/>
      <c r="F77" s="97" t="s">
        <v>1647</v>
      </c>
      <c r="G77" s="97" t="s">
        <v>182</v>
      </c>
      <c r="H77" s="94">
        <v>434.39816100000002</v>
      </c>
      <c r="I77" s="96">
        <v>18100</v>
      </c>
      <c r="J77" s="84"/>
      <c r="K77" s="94">
        <v>260.448847183</v>
      </c>
      <c r="L77" s="95">
        <v>1.6106776851230447E-3</v>
      </c>
      <c r="M77" s="95">
        <v>3.943444559573097E-3</v>
      </c>
      <c r="N77" s="95">
        <f>K77/'סכום נכסי הקרן'!$C$42</f>
        <v>3.8087689710567804E-4</v>
      </c>
    </row>
    <row r="78" spans="2:14" s="133" customFormat="1">
      <c r="B78" s="87" t="s">
        <v>1769</v>
      </c>
      <c r="C78" s="84" t="s">
        <v>1770</v>
      </c>
      <c r="D78" s="97" t="s">
        <v>133</v>
      </c>
      <c r="E78" s="84"/>
      <c r="F78" s="97" t="s">
        <v>1647</v>
      </c>
      <c r="G78" s="97" t="s">
        <v>182</v>
      </c>
      <c r="H78" s="94">
        <v>252.41292899999999</v>
      </c>
      <c r="I78" s="96">
        <v>32000</v>
      </c>
      <c r="J78" s="84"/>
      <c r="K78" s="94">
        <v>267.557705183</v>
      </c>
      <c r="L78" s="95">
        <v>1.2167703680493625E-3</v>
      </c>
      <c r="M78" s="95">
        <v>4.0510794664198168E-3</v>
      </c>
      <c r="N78" s="95">
        <f>K78/'סכום נכסי הקרן'!$C$42</f>
        <v>3.9127279559511314E-4</v>
      </c>
    </row>
    <row r="79" spans="2:14" s="133" customFormat="1">
      <c r="B79" s="87" t="s">
        <v>1771</v>
      </c>
      <c r="C79" s="84" t="s">
        <v>1772</v>
      </c>
      <c r="D79" s="97" t="s">
        <v>132</v>
      </c>
      <c r="E79" s="84"/>
      <c r="F79" s="97" t="s">
        <v>1647</v>
      </c>
      <c r="G79" s="97" t="s">
        <v>172</v>
      </c>
      <c r="H79" s="94">
        <v>360.13585699999999</v>
      </c>
      <c r="I79" s="96">
        <v>33875</v>
      </c>
      <c r="J79" s="84"/>
      <c r="K79" s="94">
        <v>435.03781235800011</v>
      </c>
      <c r="L79" s="95">
        <v>1.0890074629347961E-3</v>
      </c>
      <c r="M79" s="95">
        <v>6.5868884155449413E-3</v>
      </c>
      <c r="N79" s="95">
        <f>K79/'סכום נכסי הקרן'!$C$42</f>
        <v>6.3619345559296663E-4</v>
      </c>
    </row>
    <row r="80" spans="2:14" s="133" customFormat="1">
      <c r="B80" s="87" t="s">
        <v>1773</v>
      </c>
      <c r="C80" s="84" t="s">
        <v>1774</v>
      </c>
      <c r="D80" s="97" t="s">
        <v>132</v>
      </c>
      <c r="E80" s="84"/>
      <c r="F80" s="97" t="s">
        <v>1647</v>
      </c>
      <c r="G80" s="97" t="s">
        <v>172</v>
      </c>
      <c r="H80" s="94">
        <v>306.62466899999998</v>
      </c>
      <c r="I80" s="96">
        <v>53144</v>
      </c>
      <c r="J80" s="84"/>
      <c r="K80" s="94">
        <v>581.089022763</v>
      </c>
      <c r="L80" s="95">
        <v>3.0317337363191166E-5</v>
      </c>
      <c r="M80" s="95">
        <v>8.7982433795620579E-3</v>
      </c>
      <c r="N80" s="95">
        <f>K80/'סכום נכסי הקרן'!$C$42</f>
        <v>8.497767846775417E-4</v>
      </c>
    </row>
    <row r="81" spans="2:14" s="133" customFormat="1">
      <c r="B81" s="87" t="s">
        <v>1775</v>
      </c>
      <c r="C81" s="84" t="s">
        <v>1776</v>
      </c>
      <c r="D81" s="97" t="s">
        <v>30</v>
      </c>
      <c r="E81" s="84"/>
      <c r="F81" s="97" t="s">
        <v>1647</v>
      </c>
      <c r="G81" s="97" t="s">
        <v>174</v>
      </c>
      <c r="H81" s="94">
        <v>1808.5402239999994</v>
      </c>
      <c r="I81" s="96">
        <v>12084</v>
      </c>
      <c r="J81" s="84"/>
      <c r="K81" s="94">
        <v>887.63831347999997</v>
      </c>
      <c r="L81" s="95">
        <v>1.9819618893150677E-3</v>
      </c>
      <c r="M81" s="95">
        <v>1.3439692730534074E-2</v>
      </c>
      <c r="N81" s="95">
        <f>K81/'סכום נכסי הקרן'!$C$42</f>
        <v>1.2980703514223375E-3</v>
      </c>
    </row>
    <row r="82" spans="2:14" s="133" customFormat="1">
      <c r="B82" s="87" t="s">
        <v>1777</v>
      </c>
      <c r="C82" s="84" t="s">
        <v>1778</v>
      </c>
      <c r="D82" s="97" t="s">
        <v>30</v>
      </c>
      <c r="E82" s="84"/>
      <c r="F82" s="97" t="s">
        <v>1647</v>
      </c>
      <c r="G82" s="97" t="s">
        <v>174</v>
      </c>
      <c r="H82" s="94">
        <v>1079.559532</v>
      </c>
      <c r="I82" s="96">
        <v>22565</v>
      </c>
      <c r="J82" s="84"/>
      <c r="K82" s="94">
        <v>989.41635410000004</v>
      </c>
      <c r="L82" s="95">
        <v>1.6608582632949794E-3</v>
      </c>
      <c r="M82" s="95">
        <v>1.4980709574755093E-2</v>
      </c>
      <c r="N82" s="95">
        <f>K82/'סכום נכסי הקרן'!$C$42</f>
        <v>1.4469091914637519E-3</v>
      </c>
    </row>
    <row r="83" spans="2:14" s="133" customFormat="1">
      <c r="B83" s="87" t="s">
        <v>1779</v>
      </c>
      <c r="C83" s="84" t="s">
        <v>1780</v>
      </c>
      <c r="D83" s="97" t="s">
        <v>30</v>
      </c>
      <c r="E83" s="84"/>
      <c r="F83" s="97" t="s">
        <v>1647</v>
      </c>
      <c r="G83" s="97" t="s">
        <v>174</v>
      </c>
      <c r="H83" s="94">
        <v>321.77504899999991</v>
      </c>
      <c r="I83" s="96">
        <v>19318</v>
      </c>
      <c r="J83" s="84"/>
      <c r="K83" s="94">
        <v>252.47110344799998</v>
      </c>
      <c r="L83" s="95">
        <v>1.4794255126436779E-4</v>
      </c>
      <c r="M83" s="95">
        <v>3.8226538919632325E-3</v>
      </c>
      <c r="N83" s="95">
        <f>K83/'סכום נכסי הקרן'!$C$42</f>
        <v>3.6921035178380106E-4</v>
      </c>
    </row>
    <row r="84" spans="2:14" s="133" customFormat="1">
      <c r="B84" s="87" t="s">
        <v>1781</v>
      </c>
      <c r="C84" s="84" t="s">
        <v>1782</v>
      </c>
      <c r="D84" s="97" t="s">
        <v>1474</v>
      </c>
      <c r="E84" s="84"/>
      <c r="F84" s="97" t="s">
        <v>1647</v>
      </c>
      <c r="G84" s="97" t="s">
        <v>172</v>
      </c>
      <c r="H84" s="94">
        <v>341.40896900000001</v>
      </c>
      <c r="I84" s="96">
        <v>8771</v>
      </c>
      <c r="J84" s="84"/>
      <c r="K84" s="94">
        <v>106.783801083</v>
      </c>
      <c r="L84" s="95">
        <v>6.7605736435643564E-6</v>
      </c>
      <c r="M84" s="95">
        <v>1.6168088436015081E-3</v>
      </c>
      <c r="N84" s="95">
        <f>K84/'סכום נכסי הקרן'!$C$42</f>
        <v>1.5615919693077332E-4</v>
      </c>
    </row>
    <row r="85" spans="2:14" s="133" customFormat="1">
      <c r="B85" s="87" t="s">
        <v>1783</v>
      </c>
      <c r="C85" s="84" t="s">
        <v>1784</v>
      </c>
      <c r="D85" s="97" t="s">
        <v>1474</v>
      </c>
      <c r="E85" s="84"/>
      <c r="F85" s="97" t="s">
        <v>1647</v>
      </c>
      <c r="G85" s="97" t="s">
        <v>172</v>
      </c>
      <c r="H85" s="94">
        <v>7721.635166</v>
      </c>
      <c r="I85" s="96">
        <v>2725</v>
      </c>
      <c r="J85" s="84"/>
      <c r="K85" s="94">
        <v>750.33831482900007</v>
      </c>
      <c r="L85" s="95">
        <v>1.0665241941988951E-4</v>
      </c>
      <c r="M85" s="95">
        <v>1.1360839479441552E-2</v>
      </c>
      <c r="N85" s="95">
        <f>K85/'סכום נכסי הקרן'!$C$42</f>
        <v>1.0972846769053649E-3</v>
      </c>
    </row>
    <row r="86" spans="2:14" s="133" customFormat="1">
      <c r="B86" s="87" t="s">
        <v>1785</v>
      </c>
      <c r="C86" s="84" t="s">
        <v>1786</v>
      </c>
      <c r="D86" s="97" t="s">
        <v>144</v>
      </c>
      <c r="E86" s="84"/>
      <c r="F86" s="97" t="s">
        <v>1647</v>
      </c>
      <c r="G86" s="97" t="s">
        <v>176</v>
      </c>
      <c r="H86" s="94">
        <v>6841.0621810000002</v>
      </c>
      <c r="I86" s="96">
        <v>8460</v>
      </c>
      <c r="J86" s="84"/>
      <c r="K86" s="94">
        <v>1447.1161527460001</v>
      </c>
      <c r="L86" s="95">
        <v>1.5182520896083281E-4</v>
      </c>
      <c r="M86" s="95">
        <v>2.1910722129658354E-2</v>
      </c>
      <c r="N86" s="95">
        <f>K86/'סכום נכסי הקרן'!$C$42</f>
        <v>2.116243231524578E-3</v>
      </c>
    </row>
    <row r="87" spans="2:14" s="133" customFormat="1">
      <c r="B87" s="87" t="s">
        <v>1787</v>
      </c>
      <c r="C87" s="84" t="s">
        <v>1788</v>
      </c>
      <c r="D87" s="97" t="s">
        <v>1474</v>
      </c>
      <c r="E87" s="84"/>
      <c r="F87" s="97" t="s">
        <v>1647</v>
      </c>
      <c r="G87" s="97" t="s">
        <v>172</v>
      </c>
      <c r="H87" s="94">
        <v>5029.837732</v>
      </c>
      <c r="I87" s="96">
        <v>21089</v>
      </c>
      <c r="J87" s="84"/>
      <c r="K87" s="94">
        <v>3782.6076810590002</v>
      </c>
      <c r="L87" s="95">
        <v>5.1983664862013955E-5</v>
      </c>
      <c r="M87" s="95">
        <v>5.7272296814547589E-2</v>
      </c>
      <c r="N87" s="95">
        <f>K87/'סכום נכסי הקרן'!$C$42</f>
        <v>5.5316346841710806E-3</v>
      </c>
    </row>
    <row r="88" spans="2:14" s="133" customFormat="1">
      <c r="B88" s="87" t="s">
        <v>1789</v>
      </c>
      <c r="C88" s="84" t="s">
        <v>1790</v>
      </c>
      <c r="D88" s="97" t="s">
        <v>1474</v>
      </c>
      <c r="E88" s="84"/>
      <c r="F88" s="97" t="s">
        <v>1647</v>
      </c>
      <c r="G88" s="97" t="s">
        <v>172</v>
      </c>
      <c r="H88" s="94">
        <v>1138.1995070000003</v>
      </c>
      <c r="I88" s="96">
        <v>4253</v>
      </c>
      <c r="J88" s="84"/>
      <c r="K88" s="94">
        <v>172.62159044899994</v>
      </c>
      <c r="L88" s="95">
        <v>7.5748830152582563E-7</v>
      </c>
      <c r="M88" s="95">
        <v>2.6136559216277315E-3</v>
      </c>
      <c r="N88" s="95">
        <f>K88/'סכום נכסי הקרן'!$C$42</f>
        <v>2.5243949610368523E-4</v>
      </c>
    </row>
    <row r="89" spans="2:14" s="133" customFormat="1">
      <c r="B89" s="87" t="s">
        <v>1791</v>
      </c>
      <c r="C89" s="84" t="s">
        <v>1792</v>
      </c>
      <c r="D89" s="97" t="s">
        <v>132</v>
      </c>
      <c r="E89" s="84"/>
      <c r="F89" s="97" t="s">
        <v>1647</v>
      </c>
      <c r="G89" s="97" t="s">
        <v>172</v>
      </c>
      <c r="H89" s="94">
        <v>4315.2404980000001</v>
      </c>
      <c r="I89" s="96">
        <v>1741</v>
      </c>
      <c r="J89" s="84"/>
      <c r="K89" s="94">
        <v>267.90764998500003</v>
      </c>
      <c r="L89" s="95">
        <v>7.1356955021992924E-5</v>
      </c>
      <c r="M89" s="95">
        <v>4.0563779653017421E-3</v>
      </c>
      <c r="N89" s="95">
        <f>K89/'סכום נכסי הקרן'!$C$42</f>
        <v>3.9178455017489208E-4</v>
      </c>
    </row>
    <row r="90" spans="2:14" s="133" customFormat="1">
      <c r="B90" s="83"/>
      <c r="C90" s="84"/>
      <c r="D90" s="84"/>
      <c r="E90" s="84"/>
      <c r="F90" s="84"/>
      <c r="G90" s="84"/>
      <c r="H90" s="94"/>
      <c r="I90" s="96"/>
      <c r="J90" s="84"/>
      <c r="K90" s="84"/>
      <c r="L90" s="84"/>
      <c r="M90" s="95"/>
      <c r="N90" s="84"/>
    </row>
    <row r="91" spans="2:14" s="133" customFormat="1">
      <c r="B91" s="102" t="s">
        <v>74</v>
      </c>
      <c r="C91" s="82"/>
      <c r="D91" s="82"/>
      <c r="E91" s="82"/>
      <c r="F91" s="82"/>
      <c r="G91" s="82"/>
      <c r="H91" s="91"/>
      <c r="I91" s="93"/>
      <c r="J91" s="82"/>
      <c r="K91" s="91">
        <v>1782.2339204180003</v>
      </c>
      <c r="L91" s="82"/>
      <c r="M91" s="92">
        <v>2.6984725535839253E-2</v>
      </c>
      <c r="N91" s="92">
        <f>K91/'סכום נכסי הקרן'!$C$42</f>
        <v>2.6063149553829284E-3</v>
      </c>
    </row>
    <row r="92" spans="2:14" s="133" customFormat="1">
      <c r="B92" s="87" t="s">
        <v>1793</v>
      </c>
      <c r="C92" s="84" t="s">
        <v>1794</v>
      </c>
      <c r="D92" s="97" t="s">
        <v>132</v>
      </c>
      <c r="E92" s="84"/>
      <c r="F92" s="97" t="s">
        <v>1669</v>
      </c>
      <c r="G92" s="97" t="s">
        <v>172</v>
      </c>
      <c r="H92" s="94">
        <v>1045.638402</v>
      </c>
      <c r="I92" s="96">
        <v>10110</v>
      </c>
      <c r="J92" s="84"/>
      <c r="K92" s="94">
        <v>376.97627529100004</v>
      </c>
      <c r="L92" s="95">
        <v>1.8746151577578806E-4</v>
      </c>
      <c r="M92" s="95">
        <v>5.7077812321430638E-3</v>
      </c>
      <c r="N92" s="95">
        <f>K92/'סכום נכסי הקרן'!$C$42</f>
        <v>5.5128504337132584E-4</v>
      </c>
    </row>
    <row r="93" spans="2:14" s="133" customFormat="1">
      <c r="B93" s="87" t="s">
        <v>1795</v>
      </c>
      <c r="C93" s="84" t="s">
        <v>1796</v>
      </c>
      <c r="D93" s="97" t="s">
        <v>132</v>
      </c>
      <c r="E93" s="84"/>
      <c r="F93" s="97" t="s">
        <v>1669</v>
      </c>
      <c r="G93" s="97" t="s">
        <v>175</v>
      </c>
      <c r="H93" s="94">
        <v>82623.537523999999</v>
      </c>
      <c r="I93" s="96">
        <v>170.5</v>
      </c>
      <c r="J93" s="84"/>
      <c r="K93" s="94">
        <v>636.97195141400005</v>
      </c>
      <c r="L93" s="95">
        <v>4.1476922609369048E-4</v>
      </c>
      <c r="M93" s="95">
        <v>9.6443643485942514E-3</v>
      </c>
      <c r="N93" s="95">
        <f>K93/'סכום נכסי הקרן'!$C$42</f>
        <v>9.3149922920353215E-4</v>
      </c>
    </row>
    <row r="94" spans="2:14" s="133" customFormat="1">
      <c r="B94" s="87" t="s">
        <v>1797</v>
      </c>
      <c r="C94" s="84" t="s">
        <v>1798</v>
      </c>
      <c r="D94" s="97" t="s">
        <v>132</v>
      </c>
      <c r="E94" s="84"/>
      <c r="F94" s="97" t="s">
        <v>1669</v>
      </c>
      <c r="G94" s="97" t="s">
        <v>172</v>
      </c>
      <c r="H94" s="94">
        <v>2978.2620189999998</v>
      </c>
      <c r="I94" s="96">
        <v>7234</v>
      </c>
      <c r="J94" s="84"/>
      <c r="K94" s="94">
        <v>768.28569371300011</v>
      </c>
      <c r="L94" s="95">
        <v>6.6254772771461601E-5</v>
      </c>
      <c r="M94" s="95">
        <v>1.1632579955101936E-2</v>
      </c>
      <c r="N94" s="95">
        <f>K94/'סכום נכסי הקרן'!$C$42</f>
        <v>1.1235306828080705E-3</v>
      </c>
    </row>
    <row r="95" spans="2:14" s="133" customFormat="1">
      <c r="B95" s="135"/>
      <c r="C95" s="135"/>
    </row>
    <row r="96" spans="2:14" s="133" customFormat="1">
      <c r="B96" s="135"/>
      <c r="C96" s="135"/>
    </row>
    <row r="97" spans="2:3" s="133" customFormat="1">
      <c r="B97" s="135"/>
      <c r="C97" s="135"/>
    </row>
    <row r="98" spans="2:3" s="133" customFormat="1">
      <c r="B98" s="136" t="s">
        <v>264</v>
      </c>
      <c r="C98" s="135"/>
    </row>
    <row r="99" spans="2:3" s="133" customFormat="1">
      <c r="B99" s="136" t="s">
        <v>121</v>
      </c>
      <c r="C99" s="135"/>
    </row>
    <row r="100" spans="2:3" s="133" customFormat="1">
      <c r="B100" s="136" t="s">
        <v>246</v>
      </c>
      <c r="C100" s="135"/>
    </row>
    <row r="101" spans="2:3" s="133" customFormat="1">
      <c r="B101" s="136" t="s">
        <v>254</v>
      </c>
      <c r="C101" s="135"/>
    </row>
    <row r="102" spans="2:3" s="133" customFormat="1">
      <c r="B102" s="136" t="s">
        <v>262</v>
      </c>
      <c r="C102" s="135"/>
    </row>
    <row r="103" spans="2:3" s="133" customFormat="1">
      <c r="B103" s="135"/>
      <c r="C103" s="135"/>
    </row>
    <row r="104" spans="2:3" s="133" customFormat="1">
      <c r="B104" s="135"/>
      <c r="C104" s="135"/>
    </row>
    <row r="105" spans="2:3" s="133" customFormat="1">
      <c r="B105" s="135"/>
      <c r="C105" s="135"/>
    </row>
    <row r="106" spans="2:3" s="133" customFormat="1">
      <c r="B106" s="135"/>
      <c r="C106" s="135"/>
    </row>
    <row r="107" spans="2:3" s="133" customFormat="1">
      <c r="B107" s="135"/>
      <c r="C107" s="135"/>
    </row>
    <row r="108" spans="2:3" s="133" customFormat="1">
      <c r="B108" s="135"/>
      <c r="C108" s="135"/>
    </row>
    <row r="109" spans="2:3" s="133" customFormat="1">
      <c r="B109" s="135"/>
      <c r="C109" s="135"/>
    </row>
    <row r="110" spans="2:3" s="133" customFormat="1">
      <c r="B110" s="135"/>
      <c r="C110" s="135"/>
    </row>
    <row r="111" spans="2:3" s="133" customFormat="1">
      <c r="B111" s="135"/>
      <c r="C111" s="135"/>
    </row>
    <row r="112" spans="2:3" s="133" customFormat="1">
      <c r="B112" s="135"/>
      <c r="C112" s="135"/>
    </row>
    <row r="113" spans="2:3" s="133" customFormat="1">
      <c r="B113" s="135"/>
      <c r="C113" s="135"/>
    </row>
    <row r="114" spans="2:3" s="133" customFormat="1">
      <c r="B114" s="135"/>
      <c r="C114" s="135"/>
    </row>
    <row r="115" spans="2:3" s="133" customFormat="1">
      <c r="B115" s="135"/>
      <c r="C115" s="135"/>
    </row>
    <row r="116" spans="2:3" s="133" customFormat="1">
      <c r="B116" s="135"/>
      <c r="C116" s="135"/>
    </row>
    <row r="117" spans="2:3" s="133" customFormat="1">
      <c r="B117" s="135"/>
      <c r="C117" s="135"/>
    </row>
    <row r="118" spans="2:3" s="133" customFormat="1">
      <c r="B118" s="135"/>
      <c r="C118" s="135"/>
    </row>
    <row r="119" spans="2:3" s="133" customFormat="1">
      <c r="B119" s="135"/>
      <c r="C119" s="135"/>
    </row>
    <row r="120" spans="2:3" s="133" customFormat="1">
      <c r="B120" s="135"/>
      <c r="C120" s="135"/>
    </row>
    <row r="121" spans="2:3" s="133" customFormat="1">
      <c r="B121" s="135"/>
      <c r="C121" s="135"/>
    </row>
    <row r="122" spans="2:3" s="133" customFormat="1">
      <c r="B122" s="135"/>
      <c r="C122" s="135"/>
    </row>
    <row r="123" spans="2:3" s="133" customFormat="1">
      <c r="B123" s="135"/>
      <c r="C123" s="135"/>
    </row>
    <row r="124" spans="2:3" s="133" customFormat="1">
      <c r="B124" s="135"/>
      <c r="C124" s="135"/>
    </row>
    <row r="125" spans="2:3" s="133" customFormat="1">
      <c r="B125" s="135"/>
      <c r="C125" s="135"/>
    </row>
    <row r="126" spans="2:3" s="133" customFormat="1">
      <c r="B126" s="135"/>
      <c r="C126" s="135"/>
    </row>
    <row r="127" spans="2:3" s="133" customFormat="1">
      <c r="B127" s="135"/>
      <c r="C127" s="135"/>
    </row>
    <row r="128" spans="2:3" s="133" customFormat="1">
      <c r="B128" s="135"/>
      <c r="C128" s="135"/>
    </row>
    <row r="129" spans="2:3" s="133" customFormat="1">
      <c r="B129" s="135"/>
      <c r="C129" s="135"/>
    </row>
    <row r="130" spans="2:3" s="133" customFormat="1">
      <c r="B130" s="135"/>
      <c r="C130" s="135"/>
    </row>
    <row r="131" spans="2:3" s="133" customFormat="1">
      <c r="B131" s="135"/>
      <c r="C131" s="135"/>
    </row>
    <row r="132" spans="2:3" s="133" customFormat="1">
      <c r="B132" s="135"/>
      <c r="C132" s="135"/>
    </row>
    <row r="133" spans="2:3" s="133" customFormat="1">
      <c r="B133" s="135"/>
      <c r="C133" s="135"/>
    </row>
    <row r="134" spans="2:3" s="133" customFormat="1">
      <c r="B134" s="135"/>
      <c r="C134" s="135"/>
    </row>
    <row r="135" spans="2:3" s="133" customFormat="1">
      <c r="B135" s="135"/>
      <c r="C135" s="135"/>
    </row>
    <row r="136" spans="2:3" s="133" customFormat="1">
      <c r="B136" s="135"/>
      <c r="C136" s="135"/>
    </row>
    <row r="137" spans="2:3" s="133" customFormat="1">
      <c r="B137" s="135"/>
      <c r="C137" s="135"/>
    </row>
    <row r="138" spans="2:3" s="133" customFormat="1">
      <c r="B138" s="135"/>
      <c r="C138" s="135"/>
    </row>
    <row r="139" spans="2:3" s="133" customFormat="1">
      <c r="B139" s="135"/>
      <c r="C139" s="135"/>
    </row>
    <row r="140" spans="2:3" s="133" customFormat="1">
      <c r="B140" s="135"/>
      <c r="C140" s="135"/>
    </row>
    <row r="141" spans="2:3" s="133" customFormat="1">
      <c r="B141" s="135"/>
      <c r="C141" s="135"/>
    </row>
    <row r="142" spans="2:3" s="133" customFormat="1">
      <c r="B142" s="135"/>
      <c r="C142" s="135"/>
    </row>
    <row r="143" spans="2:3" s="133" customFormat="1">
      <c r="B143" s="135"/>
      <c r="C143" s="135"/>
    </row>
    <row r="144" spans="2:3" s="133" customFormat="1">
      <c r="B144" s="135"/>
      <c r="C144" s="135"/>
    </row>
    <row r="145" spans="2:3" s="133" customFormat="1">
      <c r="B145" s="135"/>
      <c r="C145" s="135"/>
    </row>
    <row r="146" spans="2:3" s="133" customFormat="1">
      <c r="B146" s="135"/>
      <c r="C146" s="135"/>
    </row>
    <row r="147" spans="2:3" s="133" customFormat="1">
      <c r="B147" s="135"/>
      <c r="C147" s="135"/>
    </row>
    <row r="148" spans="2:3" s="133" customFormat="1">
      <c r="B148" s="135"/>
      <c r="C148" s="135"/>
    </row>
    <row r="149" spans="2:3" s="133" customFormat="1">
      <c r="B149" s="135"/>
      <c r="C149" s="135"/>
    </row>
    <row r="150" spans="2:3" s="133" customFormat="1">
      <c r="B150" s="135"/>
      <c r="C150" s="135"/>
    </row>
    <row r="151" spans="2:3" s="133" customFormat="1">
      <c r="B151" s="135"/>
      <c r="C151" s="135"/>
    </row>
    <row r="152" spans="2:3" s="133" customFormat="1">
      <c r="B152" s="135"/>
      <c r="C152" s="135"/>
    </row>
    <row r="153" spans="2:3" s="133" customFormat="1">
      <c r="B153" s="135"/>
      <c r="C153" s="135"/>
    </row>
    <row r="154" spans="2:3" s="133" customFormat="1">
      <c r="B154" s="135"/>
      <c r="C154" s="135"/>
    </row>
    <row r="155" spans="2:3" s="133" customFormat="1">
      <c r="B155" s="135"/>
      <c r="C155" s="135"/>
    </row>
    <row r="156" spans="2:3" s="133" customFormat="1">
      <c r="B156" s="135"/>
      <c r="C156" s="135"/>
    </row>
    <row r="157" spans="2:3" s="133" customFormat="1">
      <c r="B157" s="135"/>
      <c r="C157" s="135"/>
    </row>
    <row r="158" spans="2:3" s="133" customFormat="1">
      <c r="B158" s="135"/>
      <c r="C158" s="135"/>
    </row>
    <row r="159" spans="2:3" s="133" customFormat="1">
      <c r="B159" s="135"/>
      <c r="C159" s="135"/>
    </row>
    <row r="160" spans="2:3" s="133" customFormat="1">
      <c r="B160" s="135"/>
      <c r="C160" s="135"/>
    </row>
    <row r="161" spans="2:3" s="133" customFormat="1">
      <c r="B161" s="135"/>
      <c r="C161" s="135"/>
    </row>
    <row r="162" spans="2:3" s="133" customFormat="1">
      <c r="B162" s="135"/>
      <c r="C162" s="135"/>
    </row>
    <row r="163" spans="2:3" s="133" customFormat="1">
      <c r="B163" s="135"/>
      <c r="C163" s="135"/>
    </row>
    <row r="164" spans="2:3" s="133" customFormat="1">
      <c r="B164" s="135"/>
      <c r="C164" s="135"/>
    </row>
    <row r="165" spans="2:3" s="133" customFormat="1">
      <c r="B165" s="135"/>
      <c r="C165" s="135"/>
    </row>
    <row r="166" spans="2:3" s="133" customFormat="1">
      <c r="B166" s="135"/>
      <c r="C166" s="135"/>
    </row>
    <row r="167" spans="2:3" s="133" customFormat="1">
      <c r="B167" s="135"/>
      <c r="C167" s="135"/>
    </row>
    <row r="168" spans="2:3" s="133" customFormat="1">
      <c r="B168" s="135"/>
      <c r="C168" s="135"/>
    </row>
    <row r="169" spans="2:3" s="133" customFormat="1">
      <c r="B169" s="135"/>
      <c r="C169" s="135"/>
    </row>
    <row r="170" spans="2:3" s="133" customFormat="1">
      <c r="B170" s="135"/>
      <c r="C170" s="135"/>
    </row>
    <row r="171" spans="2:3" s="133" customFormat="1">
      <c r="B171" s="135"/>
      <c r="C171" s="135"/>
    </row>
    <row r="172" spans="2:3" s="133" customFormat="1">
      <c r="B172" s="135"/>
      <c r="C172" s="135"/>
    </row>
    <row r="173" spans="2:3" s="133" customFormat="1">
      <c r="B173" s="135"/>
      <c r="C173" s="135"/>
    </row>
    <row r="174" spans="2:3" s="133" customFormat="1">
      <c r="B174" s="135"/>
      <c r="C174" s="135"/>
    </row>
    <row r="175" spans="2:3" s="133" customFormat="1">
      <c r="B175" s="135"/>
      <c r="C175" s="135"/>
    </row>
    <row r="176" spans="2:3" s="133" customFormat="1">
      <c r="B176" s="135"/>
      <c r="C176" s="135"/>
    </row>
    <row r="177" spans="2:7" s="133" customFormat="1">
      <c r="B177" s="135"/>
      <c r="C177" s="135"/>
    </row>
    <row r="178" spans="2:7" s="133" customFormat="1">
      <c r="B178" s="135"/>
      <c r="C178" s="135"/>
    </row>
    <row r="179" spans="2:7" s="133" customFormat="1">
      <c r="B179" s="135"/>
      <c r="C179" s="135"/>
    </row>
    <row r="180" spans="2:7" s="133" customFormat="1">
      <c r="B180" s="135"/>
      <c r="C180" s="135"/>
    </row>
    <row r="181" spans="2:7">
      <c r="D181" s="1"/>
      <c r="E181" s="1"/>
      <c r="F181" s="1"/>
      <c r="G181" s="1"/>
    </row>
    <row r="182" spans="2:7">
      <c r="D182" s="1"/>
      <c r="E182" s="1"/>
      <c r="F182" s="1"/>
      <c r="G182" s="1"/>
    </row>
    <row r="183" spans="2:7">
      <c r="D183" s="1"/>
      <c r="E183" s="1"/>
      <c r="F183" s="1"/>
      <c r="G183" s="1"/>
    </row>
    <row r="184" spans="2:7">
      <c r="D184" s="1"/>
      <c r="E184" s="1"/>
      <c r="F184" s="1"/>
      <c r="G184" s="1"/>
    </row>
    <row r="185" spans="2:7">
      <c r="D185" s="1"/>
      <c r="E185" s="1"/>
      <c r="F185" s="1"/>
      <c r="G185" s="1"/>
    </row>
    <row r="186" spans="2:7">
      <c r="D186" s="1"/>
      <c r="E186" s="1"/>
      <c r="F186" s="1"/>
      <c r="G186" s="1"/>
    </row>
    <row r="187" spans="2:7">
      <c r="D187" s="1"/>
      <c r="E187" s="1"/>
      <c r="F187" s="1"/>
      <c r="G187" s="1"/>
    </row>
    <row r="188" spans="2:7">
      <c r="D188" s="1"/>
      <c r="E188" s="1"/>
      <c r="F188" s="1"/>
      <c r="G188" s="1"/>
    </row>
    <row r="189" spans="2:7">
      <c r="D189" s="1"/>
      <c r="E189" s="1"/>
      <c r="F189" s="1"/>
      <c r="G189" s="1"/>
    </row>
    <row r="190" spans="2:7">
      <c r="D190" s="1"/>
      <c r="E190" s="1"/>
      <c r="F190" s="1"/>
      <c r="G190" s="1"/>
    </row>
    <row r="191" spans="2:7">
      <c r="D191" s="1"/>
      <c r="E191" s="1"/>
      <c r="F191" s="1"/>
      <c r="G191" s="1"/>
    </row>
    <row r="192" spans="2:7">
      <c r="D192" s="1"/>
      <c r="E192" s="1"/>
      <c r="F192" s="1"/>
      <c r="G192" s="1"/>
    </row>
    <row r="193" spans="4:7">
      <c r="D193" s="1"/>
      <c r="E193" s="1"/>
      <c r="F193" s="1"/>
      <c r="G193" s="1"/>
    </row>
    <row r="194" spans="4:7">
      <c r="D194" s="1"/>
      <c r="E194" s="1"/>
      <c r="F194" s="1"/>
      <c r="G194" s="1"/>
    </row>
    <row r="195" spans="4:7">
      <c r="D195" s="1"/>
      <c r="E195" s="1"/>
      <c r="F195" s="1"/>
      <c r="G195" s="1"/>
    </row>
    <row r="196" spans="4:7">
      <c r="D196" s="1"/>
      <c r="E196" s="1"/>
      <c r="F196" s="1"/>
      <c r="G196" s="1"/>
    </row>
    <row r="197" spans="4:7">
      <c r="D197" s="1"/>
      <c r="E197" s="1"/>
      <c r="F197" s="1"/>
      <c r="G197" s="1"/>
    </row>
    <row r="198" spans="4:7">
      <c r="D198" s="1"/>
      <c r="E198" s="1"/>
      <c r="F198" s="1"/>
      <c r="G198" s="1"/>
    </row>
    <row r="199" spans="4:7">
      <c r="D199" s="1"/>
      <c r="E199" s="1"/>
      <c r="F199" s="1"/>
      <c r="G199" s="1"/>
    </row>
    <row r="200" spans="4:7">
      <c r="D200" s="1"/>
      <c r="E200" s="1"/>
      <c r="F200" s="1"/>
      <c r="G200" s="1"/>
    </row>
    <row r="201" spans="4:7">
      <c r="D201" s="1"/>
      <c r="E201" s="1"/>
      <c r="F201" s="1"/>
      <c r="G201" s="1"/>
    </row>
    <row r="202" spans="4:7">
      <c r="D202" s="1"/>
      <c r="E202" s="1"/>
      <c r="F202" s="1"/>
      <c r="G202" s="1"/>
    </row>
    <row r="203" spans="4:7">
      <c r="D203" s="1"/>
      <c r="E203" s="1"/>
      <c r="F203" s="1"/>
      <c r="G203" s="1"/>
    </row>
    <row r="204" spans="4:7">
      <c r="D204" s="1"/>
      <c r="E204" s="1"/>
      <c r="F204" s="1"/>
      <c r="G204" s="1"/>
    </row>
    <row r="205" spans="4:7">
      <c r="D205" s="1"/>
      <c r="E205" s="1"/>
      <c r="F205" s="1"/>
      <c r="G205" s="1"/>
    </row>
    <row r="206" spans="4:7">
      <c r="D206" s="1"/>
      <c r="E206" s="1"/>
      <c r="F206" s="1"/>
      <c r="G206" s="1"/>
    </row>
    <row r="207" spans="4:7">
      <c r="D207" s="1"/>
      <c r="E207" s="1"/>
      <c r="F207" s="1"/>
      <c r="G207" s="1"/>
    </row>
    <row r="208" spans="4:7">
      <c r="D208" s="1"/>
      <c r="E208" s="1"/>
      <c r="F208" s="1"/>
      <c r="G208" s="1"/>
    </row>
    <row r="209" spans="4:7">
      <c r="D209" s="1"/>
      <c r="E209" s="1"/>
      <c r="F209" s="1"/>
      <c r="G209" s="1"/>
    </row>
    <row r="210" spans="4:7">
      <c r="D210" s="1"/>
      <c r="E210" s="1"/>
      <c r="F210" s="1"/>
      <c r="G210" s="1"/>
    </row>
    <row r="211" spans="4:7">
      <c r="D211" s="1"/>
      <c r="E211" s="1"/>
      <c r="F211" s="1"/>
      <c r="G211" s="1"/>
    </row>
    <row r="212" spans="4:7">
      <c r="D212" s="1"/>
      <c r="E212" s="1"/>
      <c r="F212" s="1"/>
      <c r="G212" s="1"/>
    </row>
    <row r="213" spans="4:7">
      <c r="D213" s="1"/>
      <c r="E213" s="1"/>
      <c r="F213" s="1"/>
      <c r="G213" s="1"/>
    </row>
    <row r="214" spans="4:7">
      <c r="D214" s="1"/>
      <c r="E214" s="1"/>
      <c r="F214" s="1"/>
      <c r="G214" s="1"/>
    </row>
    <row r="215" spans="4:7">
      <c r="D215" s="1"/>
      <c r="E215" s="1"/>
      <c r="F215" s="1"/>
      <c r="G215" s="1"/>
    </row>
    <row r="216" spans="4:7">
      <c r="D216" s="1"/>
      <c r="E216" s="1"/>
      <c r="F216" s="1"/>
      <c r="G216" s="1"/>
    </row>
    <row r="217" spans="4:7">
      <c r="D217" s="1"/>
      <c r="E217" s="1"/>
      <c r="F217" s="1"/>
      <c r="G217" s="1"/>
    </row>
    <row r="218" spans="4:7">
      <c r="D218" s="1"/>
      <c r="E218" s="1"/>
      <c r="F218" s="1"/>
      <c r="G218" s="1"/>
    </row>
    <row r="219" spans="4:7">
      <c r="D219" s="1"/>
      <c r="E219" s="1"/>
      <c r="F219" s="1"/>
      <c r="G219" s="1"/>
    </row>
    <row r="220" spans="4:7">
      <c r="D220" s="1"/>
      <c r="E220" s="1"/>
      <c r="F220" s="1"/>
      <c r="G220" s="1"/>
    </row>
    <row r="221" spans="4:7">
      <c r="D221" s="1"/>
      <c r="E221" s="1"/>
      <c r="F221" s="1"/>
      <c r="G221" s="1"/>
    </row>
    <row r="222" spans="4:7">
      <c r="D222" s="1"/>
      <c r="E222" s="1"/>
      <c r="F222" s="1"/>
      <c r="G222" s="1"/>
    </row>
    <row r="223" spans="4:7">
      <c r="D223" s="1"/>
      <c r="E223" s="1"/>
      <c r="F223" s="1"/>
      <c r="G223" s="1"/>
    </row>
    <row r="224" spans="4:7">
      <c r="D224" s="1"/>
      <c r="E224" s="1"/>
      <c r="F224" s="1"/>
      <c r="G224" s="1"/>
    </row>
    <row r="225" spans="4:7">
      <c r="D225" s="1"/>
      <c r="E225" s="1"/>
      <c r="F225" s="1"/>
      <c r="G225" s="1"/>
    </row>
    <row r="226" spans="4:7">
      <c r="D226" s="1"/>
      <c r="E226" s="1"/>
      <c r="F226" s="1"/>
      <c r="G226" s="1"/>
    </row>
    <row r="227" spans="4:7">
      <c r="D227" s="1"/>
      <c r="E227" s="1"/>
      <c r="F227" s="1"/>
      <c r="G227" s="1"/>
    </row>
    <row r="228" spans="4:7">
      <c r="D228" s="1"/>
      <c r="E228" s="1"/>
      <c r="F228" s="1"/>
      <c r="G228" s="1"/>
    </row>
    <row r="229" spans="4:7">
      <c r="D229" s="1"/>
      <c r="E229" s="1"/>
      <c r="F229" s="1"/>
      <c r="G229" s="1"/>
    </row>
    <row r="230" spans="4:7">
      <c r="D230" s="1"/>
      <c r="E230" s="1"/>
      <c r="F230" s="1"/>
      <c r="G230" s="1"/>
    </row>
    <row r="231" spans="4:7">
      <c r="D231" s="1"/>
      <c r="E231" s="1"/>
      <c r="F231" s="1"/>
      <c r="G231" s="1"/>
    </row>
    <row r="232" spans="4:7">
      <c r="D232" s="1"/>
      <c r="E232" s="1"/>
      <c r="F232" s="1"/>
      <c r="G232" s="1"/>
    </row>
    <row r="233" spans="4:7">
      <c r="D233" s="1"/>
      <c r="E233" s="1"/>
      <c r="F233" s="1"/>
      <c r="G233" s="1"/>
    </row>
    <row r="234" spans="4:7">
      <c r="D234" s="1"/>
      <c r="E234" s="1"/>
      <c r="F234" s="1"/>
      <c r="G234" s="1"/>
    </row>
    <row r="235" spans="4:7">
      <c r="D235" s="1"/>
      <c r="E235" s="1"/>
      <c r="F235" s="1"/>
      <c r="G235" s="1"/>
    </row>
    <row r="236" spans="4:7">
      <c r="D236" s="1"/>
      <c r="E236" s="1"/>
      <c r="F236" s="1"/>
      <c r="G236" s="1"/>
    </row>
    <row r="237" spans="4:7">
      <c r="D237" s="1"/>
      <c r="E237" s="1"/>
      <c r="F237" s="1"/>
      <c r="G237" s="1"/>
    </row>
    <row r="238" spans="4:7">
      <c r="D238" s="1"/>
      <c r="E238" s="1"/>
      <c r="F238" s="1"/>
      <c r="G238" s="1"/>
    </row>
    <row r="239" spans="4:7">
      <c r="D239" s="1"/>
      <c r="E239" s="1"/>
      <c r="F239" s="1"/>
      <c r="G239" s="1"/>
    </row>
    <row r="240" spans="4:7">
      <c r="D240" s="1"/>
      <c r="E240" s="1"/>
      <c r="F240" s="1"/>
      <c r="G240" s="1"/>
    </row>
    <row r="241" spans="2:7">
      <c r="D241" s="1"/>
      <c r="E241" s="1"/>
      <c r="F241" s="1"/>
      <c r="G241" s="1"/>
    </row>
    <row r="242" spans="2:7">
      <c r="D242" s="1"/>
      <c r="E242" s="1"/>
      <c r="F242" s="1"/>
      <c r="G242" s="1"/>
    </row>
    <row r="243" spans="2:7">
      <c r="D243" s="1"/>
      <c r="E243" s="1"/>
      <c r="F243" s="1"/>
      <c r="G243" s="1"/>
    </row>
    <row r="244" spans="2:7">
      <c r="D244" s="1"/>
      <c r="E244" s="1"/>
      <c r="F244" s="1"/>
      <c r="G244" s="1"/>
    </row>
    <row r="245" spans="2:7">
      <c r="D245" s="1"/>
      <c r="E245" s="1"/>
      <c r="F245" s="1"/>
      <c r="G245" s="1"/>
    </row>
    <row r="246" spans="2:7">
      <c r="D246" s="1"/>
      <c r="E246" s="1"/>
      <c r="F246" s="1"/>
      <c r="G246" s="1"/>
    </row>
    <row r="247" spans="2:7">
      <c r="D247" s="1"/>
      <c r="E247" s="1"/>
      <c r="F247" s="1"/>
      <c r="G247" s="1"/>
    </row>
    <row r="248" spans="2:7">
      <c r="D248" s="1"/>
      <c r="E248" s="1"/>
      <c r="F248" s="1"/>
      <c r="G248" s="1"/>
    </row>
    <row r="249" spans="2:7">
      <c r="D249" s="1"/>
      <c r="E249" s="1"/>
      <c r="F249" s="1"/>
      <c r="G249" s="1"/>
    </row>
    <row r="250" spans="2:7">
      <c r="B250" s="44"/>
      <c r="D250" s="1"/>
      <c r="E250" s="1"/>
      <c r="F250" s="1"/>
      <c r="G250" s="1"/>
    </row>
    <row r="251" spans="2:7">
      <c r="B251" s="44"/>
      <c r="D251" s="1"/>
      <c r="E251" s="1"/>
      <c r="F251" s="1"/>
      <c r="G251" s="1"/>
    </row>
    <row r="252" spans="2:7">
      <c r="B252" s="3"/>
      <c r="D252" s="1"/>
      <c r="E252" s="1"/>
      <c r="F252" s="1"/>
      <c r="G252" s="1"/>
    </row>
    <row r="253" spans="2:7">
      <c r="D253" s="1"/>
      <c r="E253" s="1"/>
      <c r="F253" s="1"/>
      <c r="G253" s="1"/>
    </row>
    <row r="254" spans="2:7">
      <c r="D254" s="1"/>
      <c r="E254" s="1"/>
      <c r="F254" s="1"/>
      <c r="G254" s="1"/>
    </row>
    <row r="255" spans="2:7">
      <c r="D255" s="1"/>
      <c r="E255" s="1"/>
      <c r="F255" s="1"/>
      <c r="G255" s="1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AG49:AG1048576 K1:AF1048576 AH1:XFD1048576 AG1:AG43 B45:B97 B99:B1048576 D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327"/>
  <sheetViews>
    <sheetView rightToLeft="1" zoomScale="90" zoomScaleNormal="90" workbookViewId="0">
      <selection activeCell="C15" sqref="C15"/>
    </sheetView>
  </sheetViews>
  <sheetFormatPr defaultColWidth="9.140625" defaultRowHeight="18"/>
  <cols>
    <col min="1" max="1" width="6.28515625" style="1" customWidth="1"/>
    <col min="2" max="2" width="45" style="2" bestFit="1" customWidth="1"/>
    <col min="3" max="3" width="41.710937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6.5703125" style="1" bestFit="1" customWidth="1"/>
    <col min="8" max="8" width="8.140625" style="1" bestFit="1" customWidth="1"/>
    <col min="9" max="9" width="12.28515625" style="1" bestFit="1" customWidth="1"/>
    <col min="10" max="10" width="10.140625" style="1" bestFit="1" customWidth="1"/>
    <col min="11" max="11" width="11.85546875" style="1" bestFit="1" customWidth="1"/>
    <col min="12" max="12" width="10.140625" style="1" bestFit="1" customWidth="1"/>
    <col min="13" max="13" width="6.85546875" style="1" bestFit="1" customWidth="1"/>
    <col min="14" max="14" width="10" style="1" customWidth="1"/>
    <col min="15" max="15" width="9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5">
      <c r="B1" s="57" t="s">
        <v>188</v>
      </c>
      <c r="C1" s="78" t="s" vm="1">
        <v>265</v>
      </c>
    </row>
    <row r="2" spans="2:65">
      <c r="B2" s="57" t="s">
        <v>187</v>
      </c>
      <c r="C2" s="78" t="s">
        <v>266</v>
      </c>
    </row>
    <row r="3" spans="2:65">
      <c r="B3" s="57" t="s">
        <v>189</v>
      </c>
      <c r="C3" s="78" t="s">
        <v>267</v>
      </c>
    </row>
    <row r="4" spans="2:65">
      <c r="B4" s="57" t="s">
        <v>190</v>
      </c>
      <c r="C4" s="78">
        <v>2145</v>
      </c>
    </row>
    <row r="6" spans="2:65" ht="26.25" customHeight="1">
      <c r="B6" s="157" t="s">
        <v>218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9"/>
    </row>
    <row r="7" spans="2:65" ht="26.25" customHeight="1">
      <c r="B7" s="157" t="s">
        <v>100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9"/>
      <c r="BM7" s="3"/>
    </row>
    <row r="8" spans="2:65" s="3" customFormat="1" ht="78.75">
      <c r="B8" s="23" t="s">
        <v>124</v>
      </c>
      <c r="C8" s="31" t="s">
        <v>48</v>
      </c>
      <c r="D8" s="31" t="s">
        <v>128</v>
      </c>
      <c r="E8" s="31" t="s">
        <v>126</v>
      </c>
      <c r="F8" s="31" t="s">
        <v>69</v>
      </c>
      <c r="G8" s="31" t="s">
        <v>15</v>
      </c>
      <c r="H8" s="31" t="s">
        <v>70</v>
      </c>
      <c r="I8" s="31" t="s">
        <v>110</v>
      </c>
      <c r="J8" s="31" t="s">
        <v>248</v>
      </c>
      <c r="K8" s="31" t="s">
        <v>247</v>
      </c>
      <c r="L8" s="31" t="s">
        <v>66</v>
      </c>
      <c r="M8" s="31" t="s">
        <v>63</v>
      </c>
      <c r="N8" s="31" t="s">
        <v>191</v>
      </c>
      <c r="O8" s="21" t="s">
        <v>193</v>
      </c>
      <c r="P8" s="1"/>
      <c r="Q8" s="1"/>
      <c r="BH8" s="1"/>
      <c r="BI8" s="1"/>
    </row>
    <row r="9" spans="2:65" s="3" customFormat="1" ht="20.25">
      <c r="B9" s="16"/>
      <c r="C9" s="17"/>
      <c r="D9" s="17"/>
      <c r="E9" s="17"/>
      <c r="F9" s="17"/>
      <c r="G9" s="17"/>
      <c r="H9" s="17"/>
      <c r="I9" s="17"/>
      <c r="J9" s="33" t="s">
        <v>255</v>
      </c>
      <c r="K9" s="33"/>
      <c r="L9" s="33" t="s">
        <v>251</v>
      </c>
      <c r="M9" s="33" t="s">
        <v>20</v>
      </c>
      <c r="N9" s="33" t="s">
        <v>20</v>
      </c>
      <c r="O9" s="34" t="s">
        <v>20</v>
      </c>
      <c r="BG9" s="1"/>
      <c r="BH9" s="1"/>
      <c r="BI9" s="1"/>
      <c r="BM9" s="4"/>
    </row>
    <row r="10" spans="2:65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1" t="s">
        <v>12</v>
      </c>
      <c r="O10" s="21" t="s">
        <v>13</v>
      </c>
      <c r="P10" s="5"/>
      <c r="BG10" s="1"/>
      <c r="BH10" s="3"/>
      <c r="BI10" s="1"/>
    </row>
    <row r="11" spans="2:65" s="132" customFormat="1" ht="18" customHeight="1">
      <c r="B11" s="79" t="s">
        <v>34</v>
      </c>
      <c r="C11" s="80"/>
      <c r="D11" s="80"/>
      <c r="E11" s="80"/>
      <c r="F11" s="80"/>
      <c r="G11" s="80"/>
      <c r="H11" s="80"/>
      <c r="I11" s="80"/>
      <c r="J11" s="88"/>
      <c r="K11" s="90"/>
      <c r="L11" s="88">
        <v>38206.306605786012</v>
      </c>
      <c r="M11" s="80"/>
      <c r="N11" s="89">
        <v>1</v>
      </c>
      <c r="O11" s="89">
        <f>L11/'סכום נכסי הקרן'!$C$42</f>
        <v>5.5872389788906601E-2</v>
      </c>
      <c r="P11" s="138"/>
      <c r="BG11" s="133"/>
      <c r="BH11" s="139"/>
      <c r="BI11" s="133"/>
      <c r="BM11" s="133"/>
    </row>
    <row r="12" spans="2:65" s="132" customFormat="1" ht="18" customHeight="1">
      <c r="B12" s="81" t="s">
        <v>242</v>
      </c>
      <c r="C12" s="82"/>
      <c r="D12" s="82"/>
      <c r="E12" s="82"/>
      <c r="F12" s="82"/>
      <c r="G12" s="82"/>
      <c r="H12" s="82"/>
      <c r="I12" s="82"/>
      <c r="J12" s="91"/>
      <c r="K12" s="93"/>
      <c r="L12" s="91">
        <v>38206.306605786005</v>
      </c>
      <c r="M12" s="82"/>
      <c r="N12" s="92">
        <v>0.99999999999999978</v>
      </c>
      <c r="O12" s="92">
        <f>L12/'סכום נכסי הקרן'!$C$42</f>
        <v>5.5872389788906594E-2</v>
      </c>
      <c r="P12" s="138"/>
      <c r="BG12" s="133"/>
      <c r="BH12" s="139"/>
      <c r="BI12" s="133"/>
      <c r="BM12" s="133"/>
    </row>
    <row r="13" spans="2:65" s="133" customFormat="1">
      <c r="B13" s="102" t="s">
        <v>55</v>
      </c>
      <c r="C13" s="82"/>
      <c r="D13" s="82"/>
      <c r="E13" s="82"/>
      <c r="F13" s="82"/>
      <c r="G13" s="82"/>
      <c r="H13" s="82"/>
      <c r="I13" s="82"/>
      <c r="J13" s="91"/>
      <c r="K13" s="93"/>
      <c r="L13" s="91">
        <v>27238.906405538997</v>
      </c>
      <c r="M13" s="82"/>
      <c r="N13" s="92">
        <v>0.71294267427079439</v>
      </c>
      <c r="O13" s="92">
        <f>L13/'סכום נכסי הקרן'!$C$42</f>
        <v>3.9833810994003301E-2</v>
      </c>
      <c r="BH13" s="139"/>
    </row>
    <row r="14" spans="2:65" s="133" customFormat="1" ht="20.25">
      <c r="B14" s="87" t="s">
        <v>1799</v>
      </c>
      <c r="C14" s="84" t="s">
        <v>1800</v>
      </c>
      <c r="D14" s="97" t="s">
        <v>30</v>
      </c>
      <c r="E14" s="84"/>
      <c r="F14" s="97" t="s">
        <v>1669</v>
      </c>
      <c r="G14" s="84" t="s">
        <v>2182</v>
      </c>
      <c r="H14" s="84" t="s">
        <v>945</v>
      </c>
      <c r="I14" s="97" t="s">
        <v>175</v>
      </c>
      <c r="J14" s="94">
        <v>423.58067699999998</v>
      </c>
      <c r="K14" s="96">
        <v>113364</v>
      </c>
      <c r="L14" s="94">
        <v>2171.2180532340003</v>
      </c>
      <c r="M14" s="95">
        <v>1.0093364724758531E-3</v>
      </c>
      <c r="N14" s="95">
        <v>5.6828786818802011E-2</v>
      </c>
      <c r="O14" s="95">
        <f>L14/'סכום נכסי הקרן'!$C$42</f>
        <v>3.1751601283707834E-3</v>
      </c>
      <c r="BH14" s="132"/>
    </row>
    <row r="15" spans="2:65" s="133" customFormat="1">
      <c r="B15" s="87" t="s">
        <v>1802</v>
      </c>
      <c r="C15" s="84" t="s">
        <v>1803</v>
      </c>
      <c r="D15" s="97" t="s">
        <v>30</v>
      </c>
      <c r="E15" s="84"/>
      <c r="F15" s="97" t="s">
        <v>1669</v>
      </c>
      <c r="G15" s="84" t="s">
        <v>969</v>
      </c>
      <c r="H15" s="84" t="s">
        <v>945</v>
      </c>
      <c r="I15" s="97" t="s">
        <v>172</v>
      </c>
      <c r="J15" s="94">
        <v>2777.3762320000005</v>
      </c>
      <c r="K15" s="96">
        <v>12020</v>
      </c>
      <c r="L15" s="94">
        <v>1190.475664711</v>
      </c>
      <c r="M15" s="95">
        <v>6.1936886584013507E-4</v>
      </c>
      <c r="N15" s="95">
        <v>3.1159140217199451E-2</v>
      </c>
      <c r="O15" s="95">
        <f>L15/'סכום נכסי הקרן'!$C$42</f>
        <v>1.7409356277025636E-3</v>
      </c>
    </row>
    <row r="16" spans="2:65" s="133" customFormat="1">
      <c r="B16" s="87" t="s">
        <v>1831</v>
      </c>
      <c r="C16" s="84" t="s">
        <v>1832</v>
      </c>
      <c r="D16" s="97" t="s">
        <v>30</v>
      </c>
      <c r="E16" s="84"/>
      <c r="F16" s="97" t="s">
        <v>1669</v>
      </c>
      <c r="G16" s="84" t="s">
        <v>944</v>
      </c>
      <c r="H16" s="84" t="s">
        <v>945</v>
      </c>
      <c r="I16" s="97" t="s">
        <v>172</v>
      </c>
      <c r="J16" s="94">
        <v>527.94836199999997</v>
      </c>
      <c r="K16" s="96">
        <v>106570</v>
      </c>
      <c r="L16" s="94">
        <v>2006.3548067730001</v>
      </c>
      <c r="M16" s="95">
        <v>8.7253863439040789E-4</v>
      </c>
      <c r="N16" s="95">
        <v>5.2513707422039979E-2</v>
      </c>
      <c r="O16" s="95">
        <f>L16/'סכום נכסי הקרן'!$C$42</f>
        <v>2.9340663303448157E-3</v>
      </c>
    </row>
    <row r="17" spans="2:15" s="133" customFormat="1">
      <c r="B17" s="87" t="s">
        <v>1806</v>
      </c>
      <c r="C17" s="84" t="s">
        <v>1807</v>
      </c>
      <c r="D17" s="97" t="s">
        <v>30</v>
      </c>
      <c r="E17" s="84"/>
      <c r="F17" s="97" t="s">
        <v>1669</v>
      </c>
      <c r="G17" s="84" t="s">
        <v>1081</v>
      </c>
      <c r="H17" s="84" t="s">
        <v>945</v>
      </c>
      <c r="I17" s="97" t="s">
        <v>172</v>
      </c>
      <c r="J17" s="94">
        <v>22.697815000000002</v>
      </c>
      <c r="K17" s="96">
        <v>1038309</v>
      </c>
      <c r="L17" s="94">
        <v>840.41154391200007</v>
      </c>
      <c r="M17" s="95">
        <v>1.6458758445816622E-4</v>
      </c>
      <c r="N17" s="95">
        <v>2.1996670669672296E-2</v>
      </c>
      <c r="O17" s="95">
        <f>L17/'סכום נכסי הקרן'!$C$42</f>
        <v>1.2290065577141398E-3</v>
      </c>
    </row>
    <row r="18" spans="2:15" s="133" customFormat="1">
      <c r="B18" s="87" t="s">
        <v>1804</v>
      </c>
      <c r="C18" s="84" t="s">
        <v>1805</v>
      </c>
      <c r="D18" s="97" t="s">
        <v>30</v>
      </c>
      <c r="E18" s="84"/>
      <c r="F18" s="97" t="s">
        <v>1669</v>
      </c>
      <c r="G18" s="84" t="s">
        <v>1081</v>
      </c>
      <c r="H18" s="84" t="s">
        <v>945</v>
      </c>
      <c r="I18" s="97" t="s">
        <v>174</v>
      </c>
      <c r="J18" s="94">
        <v>307.05159300000003</v>
      </c>
      <c r="K18" s="96">
        <v>98691</v>
      </c>
      <c r="L18" s="94">
        <v>1230.795937759</v>
      </c>
      <c r="M18" s="95">
        <v>1.1480237234215459E-3</v>
      </c>
      <c r="N18" s="95">
        <v>3.2214470518137098E-2</v>
      </c>
      <c r="O18" s="95">
        <f>L18/'סכום נכסי הקרן'!$C$42</f>
        <v>1.7998994536325959E-3</v>
      </c>
    </row>
    <row r="19" spans="2:15" s="133" customFormat="1">
      <c r="B19" s="87" t="s">
        <v>1808</v>
      </c>
      <c r="C19" s="84" t="s">
        <v>1809</v>
      </c>
      <c r="D19" s="97" t="s">
        <v>30</v>
      </c>
      <c r="E19" s="84"/>
      <c r="F19" s="97" t="s">
        <v>1669</v>
      </c>
      <c r="G19" s="84" t="s">
        <v>1081</v>
      </c>
      <c r="H19" s="84" t="s">
        <v>945</v>
      </c>
      <c r="I19" s="97" t="s">
        <v>172</v>
      </c>
      <c r="J19" s="94">
        <v>170.25449399999997</v>
      </c>
      <c r="K19" s="96">
        <v>195505.59</v>
      </c>
      <c r="L19" s="94">
        <v>1186.9682544330001</v>
      </c>
      <c r="M19" s="95">
        <v>6.0078217160196008E-4</v>
      </c>
      <c r="N19" s="95">
        <v>3.1067338350188607E-2</v>
      </c>
      <c r="O19" s="95">
        <f>L19/'סכום נכסי הקרן'!$C$42</f>
        <v>1.7358064380055844E-3</v>
      </c>
    </row>
    <row r="20" spans="2:15" s="133" customFormat="1">
      <c r="B20" s="87" t="s">
        <v>1810</v>
      </c>
      <c r="C20" s="84" t="s">
        <v>1811</v>
      </c>
      <c r="D20" s="97" t="s">
        <v>30</v>
      </c>
      <c r="E20" s="84"/>
      <c r="F20" s="97" t="s">
        <v>1669</v>
      </c>
      <c r="G20" s="84" t="s">
        <v>1118</v>
      </c>
      <c r="H20" s="84" t="s">
        <v>945</v>
      </c>
      <c r="I20" s="97" t="s">
        <v>174</v>
      </c>
      <c r="J20" s="94">
        <v>532.97442999999998</v>
      </c>
      <c r="K20" s="96">
        <v>25854</v>
      </c>
      <c r="L20" s="94">
        <v>559.66904079899996</v>
      </c>
      <c r="M20" s="95">
        <v>4.5470410342007996E-5</v>
      </c>
      <c r="N20" s="95">
        <v>1.4648603608134239E-2</v>
      </c>
      <c r="O20" s="95">
        <f>L20/'סכום נכסי הקרן'!$C$42</f>
        <v>8.1845249065685976E-4</v>
      </c>
    </row>
    <row r="21" spans="2:15" s="133" customFormat="1">
      <c r="B21" s="87" t="s">
        <v>1812</v>
      </c>
      <c r="C21" s="84" t="s">
        <v>1813</v>
      </c>
      <c r="D21" s="97" t="s">
        <v>30</v>
      </c>
      <c r="E21" s="84"/>
      <c r="F21" s="97" t="s">
        <v>1669</v>
      </c>
      <c r="G21" s="84" t="s">
        <v>1118</v>
      </c>
      <c r="H21" s="84" t="s">
        <v>945</v>
      </c>
      <c r="I21" s="97" t="s">
        <v>174</v>
      </c>
      <c r="J21" s="94">
        <v>23.947965</v>
      </c>
      <c r="K21" s="96">
        <v>204420</v>
      </c>
      <c r="L21" s="94">
        <v>198.83339066500002</v>
      </c>
      <c r="M21" s="95">
        <v>5.5106860050358267E-5</v>
      </c>
      <c r="N21" s="95">
        <v>5.2042033980559755E-3</v>
      </c>
      <c r="O21" s="95">
        <f>L21/'סכום נכסי הקרן'!$C$42</f>
        <v>2.9077128079693572E-4</v>
      </c>
    </row>
    <row r="22" spans="2:15" s="133" customFormat="1">
      <c r="B22" s="87" t="s">
        <v>1814</v>
      </c>
      <c r="C22" s="84" t="s">
        <v>1815</v>
      </c>
      <c r="D22" s="97" t="s">
        <v>30</v>
      </c>
      <c r="E22" s="84"/>
      <c r="F22" s="97" t="s">
        <v>1669</v>
      </c>
      <c r="G22" s="84" t="s">
        <v>1140</v>
      </c>
      <c r="H22" s="84" t="s">
        <v>945</v>
      </c>
      <c r="I22" s="97" t="s">
        <v>172</v>
      </c>
      <c r="J22" s="94">
        <v>20401.316083999998</v>
      </c>
      <c r="K22" s="96">
        <v>1698</v>
      </c>
      <c r="L22" s="94">
        <v>1235.3135625939999</v>
      </c>
      <c r="M22" s="95">
        <v>1.9878869438093319E-4</v>
      </c>
      <c r="N22" s="95">
        <v>3.2332713427131489E-2</v>
      </c>
      <c r="O22" s="95">
        <f>L22/'סכום נכסי הקרן'!$C$42</f>
        <v>1.8065059675337048E-3</v>
      </c>
    </row>
    <row r="23" spans="2:15" s="133" customFormat="1">
      <c r="B23" s="87" t="s">
        <v>1816</v>
      </c>
      <c r="C23" s="84" t="s">
        <v>1817</v>
      </c>
      <c r="D23" s="97" t="s">
        <v>30</v>
      </c>
      <c r="E23" s="84"/>
      <c r="F23" s="97" t="s">
        <v>1669</v>
      </c>
      <c r="G23" s="84" t="s">
        <v>1170</v>
      </c>
      <c r="H23" s="84" t="s">
        <v>959</v>
      </c>
      <c r="I23" s="97" t="s">
        <v>174</v>
      </c>
      <c r="J23" s="94">
        <v>0.773814</v>
      </c>
      <c r="K23" s="96">
        <v>19039.82</v>
      </c>
      <c r="L23" s="94">
        <v>0.59841036999999997</v>
      </c>
      <c r="M23" s="95">
        <v>8.9593233956979516E-8</v>
      </c>
      <c r="N23" s="95">
        <v>1.566260712333225E-5</v>
      </c>
      <c r="O23" s="95">
        <f>L23/'סכום נכסי הקרן'!$C$42</f>
        <v>8.7510729030532454E-7</v>
      </c>
    </row>
    <row r="24" spans="2:15" s="133" customFormat="1">
      <c r="B24" s="87" t="s">
        <v>1818</v>
      </c>
      <c r="C24" s="84" t="s">
        <v>1819</v>
      </c>
      <c r="D24" s="97" t="s">
        <v>30</v>
      </c>
      <c r="E24" s="84"/>
      <c r="F24" s="97" t="s">
        <v>1669</v>
      </c>
      <c r="G24" s="84" t="s">
        <v>1170</v>
      </c>
      <c r="H24" s="84" t="s">
        <v>950</v>
      </c>
      <c r="I24" s="97" t="s">
        <v>172</v>
      </c>
      <c r="J24" s="94">
        <v>366.58442000000002</v>
      </c>
      <c r="K24" s="96">
        <v>131606</v>
      </c>
      <c r="L24" s="94">
        <v>1720.4062247699999</v>
      </c>
      <c r="M24" s="95">
        <v>7.9323948097628522E-5</v>
      </c>
      <c r="N24" s="95">
        <v>4.5029378068945802E-2</v>
      </c>
      <c r="O24" s="95">
        <f>L24/'סכום נכסי הקרן'!$C$42</f>
        <v>2.5158989634201825E-3</v>
      </c>
    </row>
    <row r="25" spans="2:15" s="133" customFormat="1">
      <c r="B25" s="87" t="s">
        <v>1824</v>
      </c>
      <c r="C25" s="84" t="s">
        <v>1825</v>
      </c>
      <c r="D25" s="97" t="s">
        <v>30</v>
      </c>
      <c r="E25" s="84"/>
      <c r="F25" s="97" t="s">
        <v>1669</v>
      </c>
      <c r="G25" s="84" t="s">
        <v>1170</v>
      </c>
      <c r="H25" s="84" t="s">
        <v>945</v>
      </c>
      <c r="I25" s="97" t="s">
        <v>172</v>
      </c>
      <c r="J25" s="94">
        <v>27.075769999999999</v>
      </c>
      <c r="K25" s="96">
        <v>1176297</v>
      </c>
      <c r="L25" s="94">
        <v>1135.7405643190002</v>
      </c>
      <c r="M25" s="95">
        <v>1.0296793716756388E-4</v>
      </c>
      <c r="N25" s="95">
        <v>2.9726520703443296E-2</v>
      </c>
      <c r="O25" s="95">
        <f>L25/'סכום נכסי הקרן'!$C$42</f>
        <v>1.6608917518107858E-3</v>
      </c>
    </row>
    <row r="26" spans="2:15" s="133" customFormat="1">
      <c r="B26" s="87" t="s">
        <v>1826</v>
      </c>
      <c r="C26" s="84" t="s">
        <v>1827</v>
      </c>
      <c r="D26" s="97" t="s">
        <v>30</v>
      </c>
      <c r="E26" s="84"/>
      <c r="F26" s="97" t="s">
        <v>1669</v>
      </c>
      <c r="G26" s="84" t="s">
        <v>1828</v>
      </c>
      <c r="H26" s="84" t="s">
        <v>945</v>
      </c>
      <c r="I26" s="97" t="s">
        <v>174</v>
      </c>
      <c r="J26" s="94">
        <v>2176.9868849999998</v>
      </c>
      <c r="K26" s="96">
        <v>15046</v>
      </c>
      <c r="L26" s="94">
        <v>1330.3748358760001</v>
      </c>
      <c r="M26" s="95">
        <v>6.0064810228041512E-5</v>
      </c>
      <c r="N26" s="95">
        <v>3.4820817662456975E-2</v>
      </c>
      <c r="O26" s="95">
        <f>L26/'סכום נכסי הקרן'!$C$42</f>
        <v>1.9455222972052397E-3</v>
      </c>
    </row>
    <row r="27" spans="2:15" s="133" customFormat="1">
      <c r="B27" s="87" t="s">
        <v>1820</v>
      </c>
      <c r="C27" s="84" t="s">
        <v>1821</v>
      </c>
      <c r="D27" s="97" t="s">
        <v>30</v>
      </c>
      <c r="E27" s="84"/>
      <c r="F27" s="97" t="s">
        <v>1669</v>
      </c>
      <c r="G27" s="84" t="s">
        <v>1828</v>
      </c>
      <c r="H27" s="84" t="s">
        <v>945</v>
      </c>
      <c r="I27" s="97" t="s">
        <v>172</v>
      </c>
      <c r="J27" s="94">
        <v>22917.983805999997</v>
      </c>
      <c r="K27" s="96">
        <v>1394</v>
      </c>
      <c r="L27" s="94">
        <v>1139.253891691</v>
      </c>
      <c r="M27" s="95">
        <v>1.0131599712322068E-4</v>
      </c>
      <c r="N27" s="95">
        <v>2.98184774426343E-2</v>
      </c>
      <c r="O27" s="95">
        <f>L27/'סכום נכסי הקרן'!$C$42</f>
        <v>1.6660295945865825E-3</v>
      </c>
    </row>
    <row r="28" spans="2:15" s="133" customFormat="1">
      <c r="B28" s="87" t="s">
        <v>1822</v>
      </c>
      <c r="C28" s="84" t="s">
        <v>1823</v>
      </c>
      <c r="D28" s="97" t="s">
        <v>30</v>
      </c>
      <c r="E28" s="84"/>
      <c r="F28" s="97" t="s">
        <v>1669</v>
      </c>
      <c r="G28" s="84" t="s">
        <v>1828</v>
      </c>
      <c r="H28" s="84" t="s">
        <v>945</v>
      </c>
      <c r="I28" s="97" t="s">
        <v>172</v>
      </c>
      <c r="J28" s="94">
        <v>3508.3890529999999</v>
      </c>
      <c r="K28" s="96">
        <v>12810.09</v>
      </c>
      <c r="L28" s="94">
        <v>1602.6595241380001</v>
      </c>
      <c r="M28" s="95">
        <v>4.5508343744563853E-4</v>
      </c>
      <c r="N28" s="95">
        <v>4.1947512505573915E-2</v>
      </c>
      <c r="O28" s="95">
        <f>L28/'סכום נכסי הקרן'!$C$42</f>
        <v>2.3437077693864599E-3</v>
      </c>
    </row>
    <row r="29" spans="2:15" s="133" customFormat="1">
      <c r="B29" s="87" t="s">
        <v>1829</v>
      </c>
      <c r="C29" s="84" t="s">
        <v>1830</v>
      </c>
      <c r="D29" s="97" t="s">
        <v>30</v>
      </c>
      <c r="E29" s="84"/>
      <c r="F29" s="97" t="s">
        <v>1669</v>
      </c>
      <c r="G29" s="84" t="s">
        <v>1828</v>
      </c>
      <c r="H29" s="84" t="s">
        <v>945</v>
      </c>
      <c r="I29" s="97" t="s">
        <v>174</v>
      </c>
      <c r="J29" s="94">
        <v>266.73133000000001</v>
      </c>
      <c r="K29" s="96">
        <v>192219</v>
      </c>
      <c r="L29" s="94">
        <v>2082.416013172</v>
      </c>
      <c r="M29" s="95">
        <v>8.5621309573720222E-4</v>
      </c>
      <c r="N29" s="95">
        <v>5.4504509809295103E-2</v>
      </c>
      <c r="O29" s="95">
        <f>L29/'סכום נכסי הקרן'!$C$42</f>
        <v>3.0452972173182196E-3</v>
      </c>
    </row>
    <row r="30" spans="2:15" s="133" customFormat="1">
      <c r="B30" s="87" t="s">
        <v>1833</v>
      </c>
      <c r="C30" s="84" t="s">
        <v>1834</v>
      </c>
      <c r="D30" s="97" t="s">
        <v>30</v>
      </c>
      <c r="E30" s="84"/>
      <c r="F30" s="97" t="s">
        <v>1669</v>
      </c>
      <c r="G30" s="84" t="s">
        <v>1828</v>
      </c>
      <c r="H30" s="84" t="s">
        <v>945</v>
      </c>
      <c r="I30" s="97" t="s">
        <v>172</v>
      </c>
      <c r="J30" s="94">
        <v>1365.645816</v>
      </c>
      <c r="K30" s="96">
        <v>30720.59</v>
      </c>
      <c r="L30" s="94">
        <v>1496.0598562759999</v>
      </c>
      <c r="M30" s="95">
        <v>9.0496384675012908E-5</v>
      </c>
      <c r="N30" s="95">
        <v>3.9157405915007618E-2</v>
      </c>
      <c r="O30" s="95">
        <f>L30/'סכום נכסי הקרן'!$C$42</f>
        <v>2.1878178464057427E-3</v>
      </c>
    </row>
    <row r="31" spans="2:15" s="133" customFormat="1">
      <c r="B31" s="87" t="s">
        <v>1835</v>
      </c>
      <c r="C31" s="84" t="s">
        <v>1836</v>
      </c>
      <c r="D31" s="97" t="s">
        <v>30</v>
      </c>
      <c r="E31" s="84"/>
      <c r="F31" s="97" t="s">
        <v>1669</v>
      </c>
      <c r="G31" s="84" t="s">
        <v>1828</v>
      </c>
      <c r="H31" s="84" t="s">
        <v>945</v>
      </c>
      <c r="I31" s="97" t="s">
        <v>174</v>
      </c>
      <c r="J31" s="94">
        <v>4284.1028150000002</v>
      </c>
      <c r="K31" s="96">
        <v>9786</v>
      </c>
      <c r="L31" s="94">
        <v>1702.794529754</v>
      </c>
      <c r="M31" s="95">
        <v>1.1380309680486421E-4</v>
      </c>
      <c r="N31" s="95">
        <v>4.4568415034813298E-2</v>
      </c>
      <c r="O31" s="95">
        <f>L31/'סכום נכסי הקרן'!$C$42</f>
        <v>2.4901438570988539E-3</v>
      </c>
    </row>
    <row r="32" spans="2:15" s="133" customFormat="1">
      <c r="B32" s="87" t="s">
        <v>1837</v>
      </c>
      <c r="C32" s="84" t="s">
        <v>1838</v>
      </c>
      <c r="D32" s="97" t="s">
        <v>30</v>
      </c>
      <c r="E32" s="84"/>
      <c r="F32" s="97" t="s">
        <v>1669</v>
      </c>
      <c r="G32" s="84" t="s">
        <v>1181</v>
      </c>
      <c r="H32" s="84"/>
      <c r="I32" s="97" t="s">
        <v>175</v>
      </c>
      <c r="J32" s="94">
        <v>6107.9580020000003</v>
      </c>
      <c r="K32" s="96">
        <v>15962.79</v>
      </c>
      <c r="L32" s="94">
        <v>4408.5623002930006</v>
      </c>
      <c r="M32" s="95">
        <v>3.5545531263212584E-3</v>
      </c>
      <c r="N32" s="95">
        <v>0.11538834009213972</v>
      </c>
      <c r="O32" s="95">
        <f>L32/'סכום נכסי הקרן'!$C$42</f>
        <v>6.4470223147229493E-3</v>
      </c>
    </row>
    <row r="33" spans="2:59" s="133" customFormat="1">
      <c r="B33" s="83"/>
      <c r="C33" s="84"/>
      <c r="D33" s="84"/>
      <c r="E33" s="84"/>
      <c r="F33" s="84"/>
      <c r="G33" s="84"/>
      <c r="H33" s="84"/>
      <c r="I33" s="84"/>
      <c r="J33" s="94"/>
      <c r="K33" s="96"/>
      <c r="L33" s="84"/>
      <c r="M33" s="84"/>
      <c r="N33" s="95"/>
      <c r="O33" s="84"/>
    </row>
    <row r="34" spans="2:59" s="133" customFormat="1">
      <c r="B34" s="102" t="s">
        <v>259</v>
      </c>
      <c r="C34" s="82"/>
      <c r="D34" s="82"/>
      <c r="E34" s="82"/>
      <c r="F34" s="82"/>
      <c r="G34" s="82"/>
      <c r="H34" s="82"/>
      <c r="I34" s="82"/>
      <c r="J34" s="91"/>
      <c r="K34" s="93"/>
      <c r="L34" s="91">
        <v>669.91394470099988</v>
      </c>
      <c r="M34" s="82"/>
      <c r="N34" s="92">
        <v>1.7534119474389268E-2</v>
      </c>
      <c r="O34" s="92">
        <f>L34/'סכום נכסי הקרן'!$C$42</f>
        <v>9.7967315787833532E-4</v>
      </c>
    </row>
    <row r="35" spans="2:59" s="133" customFormat="1">
      <c r="B35" s="87" t="s">
        <v>1839</v>
      </c>
      <c r="C35" s="84" t="s">
        <v>1840</v>
      </c>
      <c r="D35" s="97" t="s">
        <v>30</v>
      </c>
      <c r="E35" s="84"/>
      <c r="F35" s="97" t="s">
        <v>1669</v>
      </c>
      <c r="G35" s="140" t="s">
        <v>969</v>
      </c>
      <c r="H35" s="84" t="s">
        <v>945</v>
      </c>
      <c r="I35" s="97" t="s">
        <v>172</v>
      </c>
      <c r="J35" s="94">
        <v>19507.939161000002</v>
      </c>
      <c r="K35" s="96">
        <v>963</v>
      </c>
      <c r="L35" s="94">
        <v>669.91394470099988</v>
      </c>
      <c r="M35" s="95">
        <v>6.020245311280674E-5</v>
      </c>
      <c r="N35" s="95">
        <v>1.7534119474389268E-2</v>
      </c>
      <c r="O35" s="95">
        <f>L35/'סכום נכסי הקרן'!$C$42</f>
        <v>9.7967315787833532E-4</v>
      </c>
    </row>
    <row r="36" spans="2:59" s="133" customFormat="1">
      <c r="B36" s="83"/>
      <c r="C36" s="84"/>
      <c r="D36" s="84"/>
      <c r="E36" s="84"/>
      <c r="F36" s="84"/>
      <c r="G36" s="84"/>
      <c r="H36" s="84"/>
      <c r="I36" s="84"/>
      <c r="J36" s="94"/>
      <c r="K36" s="96"/>
      <c r="L36" s="84"/>
      <c r="M36" s="84"/>
      <c r="N36" s="95"/>
      <c r="O36" s="84"/>
    </row>
    <row r="37" spans="2:59" s="133" customFormat="1" ht="20.25">
      <c r="B37" s="102" t="s">
        <v>32</v>
      </c>
      <c r="C37" s="82"/>
      <c r="D37" s="82"/>
      <c r="E37" s="82"/>
      <c r="F37" s="82"/>
      <c r="G37" s="82"/>
      <c r="H37" s="82"/>
      <c r="I37" s="82"/>
      <c r="J37" s="91"/>
      <c r="K37" s="93"/>
      <c r="L37" s="91">
        <v>10297.486255546</v>
      </c>
      <c r="M37" s="82"/>
      <c r="N37" s="92">
        <v>0.26952320625481596</v>
      </c>
      <c r="O37" s="92">
        <f>L37/'סכום נכסי הקרן'!$C$42</f>
        <v>1.5058905637024946E-2</v>
      </c>
      <c r="BG37" s="132"/>
    </row>
    <row r="38" spans="2:59" s="133" customFormat="1">
      <c r="B38" s="87" t="s">
        <v>1841</v>
      </c>
      <c r="C38" s="84" t="s">
        <v>1842</v>
      </c>
      <c r="D38" s="97" t="s">
        <v>146</v>
      </c>
      <c r="E38" s="84"/>
      <c r="F38" s="97" t="s">
        <v>1647</v>
      </c>
      <c r="G38" s="84" t="s">
        <v>1181</v>
      </c>
      <c r="H38" s="84"/>
      <c r="I38" s="97" t="s">
        <v>174</v>
      </c>
      <c r="J38" s="94">
        <v>3148.3256959999994</v>
      </c>
      <c r="K38" s="96">
        <v>2769</v>
      </c>
      <c r="L38" s="94">
        <v>354.07866575400004</v>
      </c>
      <c r="M38" s="95">
        <v>2.6879677737147427E-5</v>
      </c>
      <c r="N38" s="95">
        <v>9.2675450000282919E-3</v>
      </c>
      <c r="O38" s="95">
        <f>L38/'סכום נכסי הקרן'!$C$42</f>
        <v>5.1779988662781315E-4</v>
      </c>
      <c r="BG38" s="139"/>
    </row>
    <row r="39" spans="2:59" s="133" customFormat="1">
      <c r="B39" s="87" t="s">
        <v>1843</v>
      </c>
      <c r="C39" s="84" t="s">
        <v>1844</v>
      </c>
      <c r="D39" s="97" t="s">
        <v>146</v>
      </c>
      <c r="E39" s="84"/>
      <c r="F39" s="97" t="s">
        <v>1647</v>
      </c>
      <c r="G39" s="84" t="s">
        <v>1181</v>
      </c>
      <c r="H39" s="84"/>
      <c r="I39" s="97" t="s">
        <v>182</v>
      </c>
      <c r="J39" s="94">
        <v>12167.499299999999</v>
      </c>
      <c r="K39" s="96">
        <v>1290</v>
      </c>
      <c r="L39" s="94">
        <v>519.932454463</v>
      </c>
      <c r="M39" s="95">
        <v>9.1459263044340439E-5</v>
      </c>
      <c r="N39" s="95">
        <v>1.3608550541869461E-2</v>
      </c>
      <c r="O39" s="95">
        <f>L39/'סכום נכסי הקרן'!$C$42</f>
        <v>7.6034224033736666E-4</v>
      </c>
    </row>
    <row r="40" spans="2:59" s="133" customFormat="1">
      <c r="B40" s="87" t="s">
        <v>1845</v>
      </c>
      <c r="C40" s="84" t="s">
        <v>1846</v>
      </c>
      <c r="D40" s="97" t="s">
        <v>30</v>
      </c>
      <c r="E40" s="84"/>
      <c r="F40" s="97" t="s">
        <v>1647</v>
      </c>
      <c r="G40" s="84" t="s">
        <v>1181</v>
      </c>
      <c r="H40" s="84"/>
      <c r="I40" s="97" t="s">
        <v>174</v>
      </c>
      <c r="J40" s="94">
        <v>271.40528999999998</v>
      </c>
      <c r="K40" s="96">
        <v>29154</v>
      </c>
      <c r="L40" s="94">
        <v>321.37612330899998</v>
      </c>
      <c r="M40" s="95">
        <v>4.4881752941560181E-5</v>
      </c>
      <c r="N40" s="95">
        <v>8.4115988133836098E-3</v>
      </c>
      <c r="O40" s="95">
        <f>L40/'סכום נכסי הקרן'!$C$42</f>
        <v>4.6997612764927325E-4</v>
      </c>
    </row>
    <row r="41" spans="2:59" s="133" customFormat="1">
      <c r="B41" s="87" t="s">
        <v>1847</v>
      </c>
      <c r="C41" s="84" t="s">
        <v>1848</v>
      </c>
      <c r="D41" s="97" t="s">
        <v>146</v>
      </c>
      <c r="E41" s="84"/>
      <c r="F41" s="97" t="s">
        <v>1647</v>
      </c>
      <c r="G41" s="84" t="s">
        <v>1181</v>
      </c>
      <c r="H41" s="84"/>
      <c r="I41" s="97" t="s">
        <v>172</v>
      </c>
      <c r="J41" s="94">
        <v>61153.542020999987</v>
      </c>
      <c r="K41" s="96">
        <v>1457.2</v>
      </c>
      <c r="L41" s="94">
        <v>3177.7674914880008</v>
      </c>
      <c r="M41" s="95">
        <v>7.9582819245208657E-5</v>
      </c>
      <c r="N41" s="95">
        <v>8.3173899122893899E-2</v>
      </c>
      <c r="O41" s="95">
        <f>L41/'סכום נכסי הקרן'!$C$42</f>
        <v>4.6471245120575256E-3</v>
      </c>
    </row>
    <row r="42" spans="2:59" s="133" customFormat="1">
      <c r="B42" s="87" t="s">
        <v>1849</v>
      </c>
      <c r="C42" s="84" t="s">
        <v>1850</v>
      </c>
      <c r="D42" s="97" t="s">
        <v>30</v>
      </c>
      <c r="E42" s="84"/>
      <c r="F42" s="97" t="s">
        <v>1647</v>
      </c>
      <c r="G42" s="84" t="s">
        <v>1181</v>
      </c>
      <c r="H42" s="84"/>
      <c r="I42" s="97" t="s">
        <v>172</v>
      </c>
      <c r="J42" s="94">
        <v>6214.5081619999992</v>
      </c>
      <c r="K42" s="96">
        <v>1853</v>
      </c>
      <c r="L42" s="94">
        <v>410.64214597900002</v>
      </c>
      <c r="M42" s="95">
        <v>8.7968853706784039E-5</v>
      </c>
      <c r="N42" s="95">
        <v>1.0748019959532331E-2</v>
      </c>
      <c r="O42" s="95">
        <f>L42/'סכום נכסי הקרן'!$C$42</f>
        <v>6.0051756063793859E-4</v>
      </c>
    </row>
    <row r="43" spans="2:59" s="133" customFormat="1">
      <c r="B43" s="87" t="s">
        <v>1851</v>
      </c>
      <c r="C43" s="84" t="s">
        <v>1852</v>
      </c>
      <c r="D43" s="97" t="s">
        <v>30</v>
      </c>
      <c r="E43" s="84"/>
      <c r="F43" s="97" t="s">
        <v>1647</v>
      </c>
      <c r="G43" s="84" t="s">
        <v>1181</v>
      </c>
      <c r="H43" s="84"/>
      <c r="I43" s="97" t="s">
        <v>172</v>
      </c>
      <c r="J43" s="94">
        <v>5035.9550340000014</v>
      </c>
      <c r="K43" s="96">
        <v>2460.56</v>
      </c>
      <c r="L43" s="94">
        <v>441.87267106600001</v>
      </c>
      <c r="M43" s="95">
        <v>2.0276765893486487E-5</v>
      </c>
      <c r="N43" s="95">
        <v>1.1565438021142882E-2</v>
      </c>
      <c r="O43" s="95">
        <f>L43/'סכום נכסי הקרן'!$C$42</f>
        <v>6.4618866119673572E-4</v>
      </c>
    </row>
    <row r="44" spans="2:59" s="133" customFormat="1">
      <c r="B44" s="87" t="s">
        <v>1853</v>
      </c>
      <c r="C44" s="84" t="s">
        <v>1854</v>
      </c>
      <c r="D44" s="97" t="s">
        <v>30</v>
      </c>
      <c r="E44" s="84"/>
      <c r="F44" s="97" t="s">
        <v>1647</v>
      </c>
      <c r="G44" s="84" t="s">
        <v>1181</v>
      </c>
      <c r="H44" s="84"/>
      <c r="I44" s="97" t="s">
        <v>182</v>
      </c>
      <c r="J44" s="94">
        <v>2281.8690740000002</v>
      </c>
      <c r="K44" s="96">
        <v>9557.1350000000002</v>
      </c>
      <c r="L44" s="94">
        <v>722.39433701100006</v>
      </c>
      <c r="M44" s="95">
        <v>3.8312743686918816E-4</v>
      </c>
      <c r="N44" s="95">
        <v>1.8907724959250569E-2</v>
      </c>
      <c r="O44" s="95">
        <f>L44/'סכום נכסי הקרן'!$C$42</f>
        <v>1.0564197789446859E-3</v>
      </c>
    </row>
    <row r="45" spans="2:59" s="133" customFormat="1">
      <c r="B45" s="87" t="s">
        <v>1855</v>
      </c>
      <c r="C45" s="84" t="s">
        <v>1856</v>
      </c>
      <c r="D45" s="97" t="s">
        <v>146</v>
      </c>
      <c r="E45" s="84"/>
      <c r="F45" s="97" t="s">
        <v>1647</v>
      </c>
      <c r="G45" s="84" t="s">
        <v>1181</v>
      </c>
      <c r="H45" s="84"/>
      <c r="I45" s="97" t="s">
        <v>172</v>
      </c>
      <c r="J45" s="94">
        <v>6408.8209489999999</v>
      </c>
      <c r="K45" s="96">
        <v>19031.46</v>
      </c>
      <c r="L45" s="94">
        <v>4349.4223664759993</v>
      </c>
      <c r="M45" s="95">
        <v>1.2758730976186709E-4</v>
      </c>
      <c r="N45" s="95">
        <v>0.1138404298367149</v>
      </c>
      <c r="O45" s="95">
        <f>L45/'סכום נכסי הקרן'!$C$42</f>
        <v>6.3605368695736075E-3</v>
      </c>
    </row>
    <row r="46" spans="2:59" s="133" customFormat="1">
      <c r="B46" s="135"/>
    </row>
    <row r="47" spans="2:59">
      <c r="C47" s="1"/>
      <c r="D47" s="1"/>
      <c r="E47" s="1"/>
    </row>
    <row r="48" spans="2:59">
      <c r="C48" s="1"/>
      <c r="D48" s="1"/>
      <c r="E48" s="1"/>
    </row>
    <row r="49" spans="2:5">
      <c r="B49" s="99" t="s">
        <v>264</v>
      </c>
      <c r="C49" s="1"/>
      <c r="D49" s="1"/>
      <c r="E49" s="1"/>
    </row>
    <row r="50" spans="2:5">
      <c r="B50" s="99" t="s">
        <v>121</v>
      </c>
      <c r="C50" s="1"/>
      <c r="D50" s="1"/>
      <c r="E50" s="1"/>
    </row>
    <row r="51" spans="2:5">
      <c r="B51" s="99" t="s">
        <v>246</v>
      </c>
      <c r="C51" s="1"/>
      <c r="D51" s="1"/>
      <c r="E51" s="1"/>
    </row>
    <row r="52" spans="2:5">
      <c r="B52" s="99" t="s">
        <v>254</v>
      </c>
      <c r="C52" s="1"/>
      <c r="D52" s="1"/>
      <c r="E52" s="1"/>
    </row>
    <row r="53" spans="2:5">
      <c r="C53" s="1"/>
      <c r="D53" s="1"/>
      <c r="E53" s="1"/>
    </row>
    <row r="54" spans="2:5">
      <c r="C54" s="1"/>
      <c r="D54" s="1"/>
      <c r="E54" s="1"/>
    </row>
    <row r="55" spans="2:5">
      <c r="C55" s="1"/>
      <c r="D55" s="1"/>
      <c r="E55" s="1"/>
    </row>
    <row r="56" spans="2:5">
      <c r="C56" s="1"/>
      <c r="D56" s="1"/>
      <c r="E56" s="1"/>
    </row>
    <row r="57" spans="2:5">
      <c r="C57" s="1"/>
      <c r="D57" s="1"/>
      <c r="E57" s="1"/>
    </row>
    <row r="58" spans="2:5">
      <c r="C58" s="1"/>
      <c r="D58" s="1"/>
      <c r="E58" s="1"/>
    </row>
    <row r="59" spans="2:5">
      <c r="C59" s="1"/>
      <c r="D59" s="1"/>
      <c r="E59" s="1"/>
    </row>
    <row r="60" spans="2:5">
      <c r="C60" s="1"/>
      <c r="D60" s="1"/>
      <c r="E60" s="1"/>
    </row>
    <row r="61" spans="2:5">
      <c r="C61" s="1"/>
      <c r="D61" s="1"/>
      <c r="E61" s="1"/>
    </row>
    <row r="62" spans="2:5">
      <c r="C62" s="1"/>
      <c r="D62" s="1"/>
      <c r="E62" s="1"/>
    </row>
    <row r="63" spans="2:5">
      <c r="C63" s="1"/>
      <c r="D63" s="1"/>
      <c r="E63" s="1"/>
    </row>
    <row r="64" spans="2:5">
      <c r="C64" s="1"/>
      <c r="D64" s="1"/>
      <c r="E64" s="1"/>
    </row>
    <row r="65" spans="3:5">
      <c r="C65" s="1"/>
      <c r="D65" s="1"/>
      <c r="E65" s="1"/>
    </row>
    <row r="66" spans="3:5">
      <c r="C66" s="1"/>
      <c r="D66" s="1"/>
      <c r="E66" s="1"/>
    </row>
    <row r="67" spans="3:5">
      <c r="C67" s="1"/>
      <c r="D67" s="1"/>
      <c r="E67" s="1"/>
    </row>
    <row r="68" spans="3:5">
      <c r="C68" s="1"/>
      <c r="D68" s="1"/>
      <c r="E68" s="1"/>
    </row>
    <row r="69" spans="3:5">
      <c r="C69" s="1"/>
      <c r="D69" s="1"/>
      <c r="E69" s="1"/>
    </row>
    <row r="70" spans="3:5">
      <c r="C70" s="1"/>
      <c r="D70" s="1"/>
      <c r="E70" s="1"/>
    </row>
    <row r="71" spans="3:5">
      <c r="C71" s="1"/>
      <c r="D71" s="1"/>
      <c r="E71" s="1"/>
    </row>
    <row r="72" spans="3:5">
      <c r="C72" s="1"/>
      <c r="D72" s="1"/>
      <c r="E72" s="1"/>
    </row>
    <row r="73" spans="3:5">
      <c r="C73" s="1"/>
      <c r="D73" s="1"/>
      <c r="E73" s="1"/>
    </row>
    <row r="74" spans="3:5">
      <c r="C74" s="1"/>
      <c r="D74" s="1"/>
      <c r="E74" s="1"/>
    </row>
    <row r="75" spans="3:5">
      <c r="C75" s="1"/>
      <c r="D75" s="1"/>
      <c r="E75" s="1"/>
    </row>
    <row r="76" spans="3:5">
      <c r="C76" s="1"/>
      <c r="D76" s="1"/>
      <c r="E76" s="1"/>
    </row>
    <row r="77" spans="3:5">
      <c r="C77" s="1"/>
      <c r="D77" s="1"/>
      <c r="E77" s="1"/>
    </row>
    <row r="78" spans="3:5">
      <c r="C78" s="1"/>
      <c r="D78" s="1"/>
      <c r="E78" s="1"/>
    </row>
    <row r="79" spans="3:5">
      <c r="C79" s="1"/>
      <c r="D79" s="1"/>
      <c r="E79" s="1"/>
    </row>
    <row r="80" spans="3:5">
      <c r="C80" s="1"/>
      <c r="D80" s="1"/>
      <c r="E80" s="1"/>
    </row>
    <row r="81" spans="3:5">
      <c r="C81" s="1"/>
      <c r="D81" s="1"/>
      <c r="E81" s="1"/>
    </row>
    <row r="82" spans="3:5">
      <c r="C82" s="1"/>
      <c r="D82" s="1"/>
      <c r="E82" s="1"/>
    </row>
    <row r="83" spans="3:5">
      <c r="C83" s="1"/>
      <c r="D83" s="1"/>
      <c r="E83" s="1"/>
    </row>
    <row r="84" spans="3:5">
      <c r="C84" s="1"/>
      <c r="D84" s="1"/>
      <c r="E84" s="1"/>
    </row>
    <row r="85" spans="3:5">
      <c r="C85" s="1"/>
      <c r="D85" s="1"/>
      <c r="E85" s="1"/>
    </row>
    <row r="86" spans="3:5">
      <c r="C86" s="1"/>
      <c r="D86" s="1"/>
      <c r="E86" s="1"/>
    </row>
    <row r="87" spans="3:5">
      <c r="C87" s="1"/>
      <c r="D87" s="1"/>
      <c r="E87" s="1"/>
    </row>
    <row r="88" spans="3:5">
      <c r="C88" s="1"/>
      <c r="D88" s="1"/>
      <c r="E88" s="1"/>
    </row>
    <row r="89" spans="3:5">
      <c r="C89" s="1"/>
      <c r="D89" s="1"/>
      <c r="E89" s="1"/>
    </row>
    <row r="90" spans="3:5">
      <c r="C90" s="1"/>
      <c r="D90" s="1"/>
      <c r="E90" s="1"/>
    </row>
    <row r="91" spans="3:5">
      <c r="C91" s="1"/>
      <c r="D91" s="1"/>
      <c r="E91" s="1"/>
    </row>
    <row r="92" spans="3:5">
      <c r="C92" s="1"/>
      <c r="D92" s="1"/>
      <c r="E92" s="1"/>
    </row>
    <row r="93" spans="3:5">
      <c r="C93" s="1"/>
      <c r="D93" s="1"/>
      <c r="E93" s="1"/>
    </row>
    <row r="94" spans="3:5">
      <c r="C94" s="1"/>
      <c r="D94" s="1"/>
      <c r="E94" s="1"/>
    </row>
    <row r="95" spans="3:5">
      <c r="C95" s="1"/>
      <c r="D95" s="1"/>
      <c r="E95" s="1"/>
    </row>
    <row r="96" spans="3:5">
      <c r="C96" s="1"/>
      <c r="D96" s="1"/>
      <c r="E96" s="1"/>
    </row>
    <row r="97" spans="3:5">
      <c r="C97" s="1"/>
      <c r="D97" s="1"/>
      <c r="E97" s="1"/>
    </row>
    <row r="98" spans="3:5">
      <c r="C98" s="1"/>
      <c r="D98" s="1"/>
      <c r="E98" s="1"/>
    </row>
    <row r="99" spans="3:5">
      <c r="C99" s="1"/>
      <c r="D99" s="1"/>
      <c r="E99" s="1"/>
    </row>
    <row r="100" spans="3:5">
      <c r="C100" s="1"/>
      <c r="D100" s="1"/>
      <c r="E100" s="1"/>
    </row>
    <row r="101" spans="3:5">
      <c r="C101" s="1"/>
      <c r="D101" s="1"/>
      <c r="E101" s="1"/>
    </row>
    <row r="102" spans="3:5">
      <c r="C102" s="1"/>
      <c r="D102" s="1"/>
      <c r="E102" s="1"/>
    </row>
    <row r="103" spans="3:5">
      <c r="C103" s="1"/>
      <c r="D103" s="1"/>
      <c r="E103" s="1"/>
    </row>
    <row r="104" spans="3:5">
      <c r="C104" s="1"/>
      <c r="D104" s="1"/>
      <c r="E104" s="1"/>
    </row>
    <row r="105" spans="3:5">
      <c r="C105" s="1"/>
      <c r="D105" s="1"/>
      <c r="E105" s="1"/>
    </row>
    <row r="106" spans="3:5">
      <c r="C106" s="1"/>
      <c r="D106" s="1"/>
      <c r="E106" s="1"/>
    </row>
    <row r="107" spans="3:5">
      <c r="C107" s="1"/>
      <c r="D107" s="1"/>
      <c r="E107" s="1"/>
    </row>
    <row r="108" spans="3:5">
      <c r="C108" s="1"/>
      <c r="D108" s="1"/>
      <c r="E108" s="1"/>
    </row>
    <row r="109" spans="3:5">
      <c r="C109" s="1"/>
      <c r="D109" s="1"/>
      <c r="E109" s="1"/>
    </row>
    <row r="110" spans="3:5">
      <c r="C110" s="1"/>
      <c r="D110" s="1"/>
      <c r="E110" s="1"/>
    </row>
    <row r="111" spans="3:5">
      <c r="C111" s="1"/>
      <c r="D111" s="1"/>
      <c r="E111" s="1"/>
    </row>
    <row r="112" spans="3:5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4"/>
      <c r="C325" s="1"/>
      <c r="D325" s="1"/>
      <c r="E325" s="1"/>
    </row>
    <row r="326" spans="2:5">
      <c r="B326" s="44"/>
      <c r="C326" s="1"/>
      <c r="D326" s="1"/>
      <c r="E326" s="1"/>
    </row>
    <row r="327" spans="2:5">
      <c r="B327" s="3"/>
      <c r="C327" s="1"/>
      <c r="D327" s="1"/>
      <c r="E327" s="1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G42:AG1048576 B39:B48 B50:B1048576 A30:A1048576 B30:B37 AG30:AG37 AH30:XFD1048576 A1:B15 D1:XFD15 C5:C15 A16:XFD29 C30:F1048576 H35 G30:H34 G36:H1048576 I30:AF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C070A1-B1B4-443C-95AE-F1F3DD5ABB3F}">
  <ds:schemaRefs>
    <ds:schemaRef ds:uri="http://purl.org/dc/dcmitype/"/>
    <ds:schemaRef ds:uri="http://purl.org/dc/terms/"/>
    <ds:schemaRef ds:uri="http://schemas.microsoft.com/office/2006/metadata/properties"/>
    <ds:schemaRef ds:uri="http://purl.org/dc/elements/1.1/"/>
    <ds:schemaRef ds:uri="http://www.w3.org/XML/1998/namespace"/>
    <ds:schemaRef ds:uri="http://schemas.microsoft.com/office/2006/documentManagement/types"/>
    <ds:schemaRef ds:uri="a46656d4-8850-49b3-aebd-68bd05f7f43d"/>
    <ds:schemaRef ds:uri="http://schemas.microsoft.com/office/infopath/2007/PartnerControls"/>
    <ds:schemaRef ds:uri="http://schemas.openxmlformats.org/package/2006/metadata/core-propertie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30</vt:i4>
      </vt:variant>
    </vt:vector>
  </HeadingPairs>
  <TitlesOfParts>
    <vt:vector size="61" baseType="lpstr">
      <vt:lpstr>סכום נכסי הקרן</vt:lpstr>
      <vt:lpstr>Sheet1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Sheet1!Print_Area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'לא סחיר- תעודות התחייבות ממשלתי'!Print_Area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'תעודות התחייבות ממשלתיות'!Print_Area</vt:lpstr>
      <vt:lpstr>'תעודות חוב מסחריות '!Print_Area</vt:lpstr>
      <vt:lpstr>'תעודות סל'!Print_Area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2019-09-01T11:45:05Z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