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5" hidden="1">'אג"ח קונצרני'!$B$13:$BN$164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להשקעה'!$B$6:$D$15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מזומנים!$B$6:$K$35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L35" i="58" l="1"/>
  <c r="J34" i="58"/>
  <c r="L34" i="58" s="1"/>
  <c r="L31" i="58"/>
  <c r="L30" i="58"/>
  <c r="L29" i="58"/>
  <c r="L28" i="58"/>
  <c r="L27" i="58"/>
  <c r="L26" i="58"/>
  <c r="L25" i="58"/>
  <c r="L24" i="58"/>
  <c r="L23" i="58"/>
  <c r="J22" i="58"/>
  <c r="L22" i="58" s="1"/>
  <c r="L21" i="58"/>
  <c r="L20" i="58"/>
  <c r="L19" i="58"/>
  <c r="J18" i="58"/>
  <c r="L18" i="58" s="1"/>
  <c r="L16" i="58"/>
  <c r="L15" i="58"/>
  <c r="L14" i="58"/>
  <c r="L13" i="58"/>
  <c r="J12" i="58"/>
  <c r="L12" i="58" s="1"/>
  <c r="J11" i="58" l="1"/>
  <c r="J33" i="58"/>
  <c r="C10" i="84"/>
  <c r="C11" i="84"/>
  <c r="J10" i="58" l="1"/>
  <c r="L11" i="58"/>
  <c r="K33" i="58"/>
  <c r="L33" i="58"/>
  <c r="C14" i="84"/>
  <c r="J12" i="81"/>
  <c r="J11" i="81"/>
  <c r="J10" i="81"/>
  <c r="H13" i="80"/>
  <c r="K21" i="58" l="1"/>
  <c r="K19" i="58"/>
  <c r="K30" i="58"/>
  <c r="K28" i="58"/>
  <c r="K26" i="58"/>
  <c r="K24" i="58"/>
  <c r="K16" i="58"/>
  <c r="K14" i="58"/>
  <c r="K20" i="58"/>
  <c r="L10" i="58"/>
  <c r="K35" i="58"/>
  <c r="K31" i="58"/>
  <c r="K29" i="58"/>
  <c r="K27" i="58"/>
  <c r="K25" i="58"/>
  <c r="K23" i="58"/>
  <c r="K15" i="58"/>
  <c r="K13" i="58"/>
  <c r="K10" i="58"/>
  <c r="K18" i="58"/>
  <c r="K34" i="58"/>
  <c r="K12" i="58"/>
  <c r="K22" i="58"/>
  <c r="K11" i="58"/>
  <c r="C43" i="88"/>
  <c r="H12" i="80"/>
  <c r="H11" i="80"/>
  <c r="H10" i="80"/>
  <c r="O10" i="78"/>
  <c r="P31" i="78" s="1"/>
  <c r="O11" i="78"/>
  <c r="P11" i="78" s="1"/>
  <c r="O12" i="78"/>
  <c r="O20" i="78"/>
  <c r="O30" i="78"/>
  <c r="O29" i="78"/>
  <c r="P29" i="78" s="1"/>
  <c r="P30" i="78"/>
  <c r="P27" i="78"/>
  <c r="P26" i="78"/>
  <c r="P24" i="78"/>
  <c r="P23" i="78"/>
  <c r="P22" i="78"/>
  <c r="P20" i="78"/>
  <c r="P18" i="78"/>
  <c r="P17" i="78"/>
  <c r="P15" i="78"/>
  <c r="P14" i="78"/>
  <c r="P13" i="78"/>
  <c r="P10" i="78"/>
  <c r="J54" i="76"/>
  <c r="J53" i="76"/>
  <c r="J52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J32" i="73"/>
  <c r="J31" i="73"/>
  <c r="J30" i="73"/>
  <c r="J29" i="73"/>
  <c r="J28" i="73"/>
  <c r="J27" i="73"/>
  <c r="J26" i="73"/>
  <c r="J25" i="73"/>
  <c r="J24" i="73"/>
  <c r="J23" i="73"/>
  <c r="J22" i="73"/>
  <c r="J21" i="73"/>
  <c r="J20" i="73"/>
  <c r="J19" i="73"/>
  <c r="J17" i="73"/>
  <c r="J16" i="73"/>
  <c r="J14" i="73"/>
  <c r="J13" i="73"/>
  <c r="J12" i="73"/>
  <c r="J11" i="73"/>
  <c r="L17" i="72"/>
  <c r="L16" i="72"/>
  <c r="L15" i="72"/>
  <c r="L14" i="72"/>
  <c r="L13" i="72"/>
  <c r="L12" i="72"/>
  <c r="L11" i="72"/>
  <c r="R18" i="71"/>
  <c r="R17" i="71"/>
  <c r="R16" i="71"/>
  <c r="R14" i="71"/>
  <c r="R13" i="71"/>
  <c r="R12" i="71"/>
  <c r="R11" i="71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5" i="67"/>
  <c r="J14" i="67"/>
  <c r="J13" i="67"/>
  <c r="J12" i="67"/>
  <c r="J11" i="67"/>
  <c r="K26" i="66"/>
  <c r="K25" i="66"/>
  <c r="K24" i="66"/>
  <c r="K23" i="66"/>
  <c r="K22" i="66"/>
  <c r="K21" i="66"/>
  <c r="K19" i="66"/>
  <c r="K18" i="66"/>
  <c r="K17" i="66"/>
  <c r="K16" i="66"/>
  <c r="K15" i="66"/>
  <c r="K14" i="66"/>
  <c r="K13" i="66"/>
  <c r="K12" i="66"/>
  <c r="K11" i="66"/>
  <c r="K14" i="65"/>
  <c r="K13" i="65"/>
  <c r="K12" i="65"/>
  <c r="K11" i="65"/>
  <c r="N21" i="64"/>
  <c r="N20" i="64"/>
  <c r="N19" i="64"/>
  <c r="N18" i="64"/>
  <c r="N17" i="64"/>
  <c r="N16" i="64"/>
  <c r="N15" i="64"/>
  <c r="N14" i="64"/>
  <c r="N13" i="64"/>
  <c r="N12" i="64"/>
  <c r="N11" i="64"/>
  <c r="M89" i="63"/>
  <c r="M88" i="63"/>
  <c r="M87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4" i="63"/>
  <c r="M12" i="63"/>
  <c r="M22" i="63"/>
  <c r="M21" i="63"/>
  <c r="M20" i="63"/>
  <c r="M19" i="63"/>
  <c r="M18" i="63"/>
  <c r="M17" i="63"/>
  <c r="M16" i="63"/>
  <c r="M15" i="63"/>
  <c r="M14" i="63"/>
  <c r="M13" i="63"/>
  <c r="M11" i="63"/>
  <c r="L119" i="62"/>
  <c r="L143" i="62"/>
  <c r="L120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5" i="62"/>
  <c r="N184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1" i="62"/>
  <c r="N140" i="62"/>
  <c r="N139" i="62"/>
  <c r="N138" i="62"/>
  <c r="N137" i="62"/>
  <c r="N136" i="62"/>
  <c r="N135" i="62"/>
  <c r="N134" i="62"/>
  <c r="N186" i="62"/>
  <c r="N133" i="62"/>
  <c r="N18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S219" i="61"/>
  <c r="O219" i="61"/>
  <c r="S190" i="61"/>
  <c r="O190" i="61"/>
  <c r="P12" i="78" l="1"/>
  <c r="P16" i="78"/>
  <c r="P21" i="78"/>
  <c r="P25" i="78"/>
  <c r="O122" i="61"/>
  <c r="O121" i="61"/>
  <c r="O114" i="61"/>
  <c r="O113" i="61"/>
  <c r="O112" i="61"/>
  <c r="O94" i="61"/>
  <c r="O93" i="61"/>
  <c r="O92" i="61"/>
  <c r="S122" i="61" l="1"/>
  <c r="S121" i="61"/>
  <c r="S114" i="61"/>
  <c r="S113" i="61"/>
  <c r="S112" i="61"/>
  <c r="S94" i="61"/>
  <c r="S93" i="61"/>
  <c r="S92" i="61"/>
  <c r="S72" i="61"/>
  <c r="S71" i="61"/>
  <c r="S70" i="61"/>
  <c r="O72" i="61"/>
  <c r="O71" i="61"/>
  <c r="O70" i="61"/>
  <c r="T256" i="61"/>
  <c r="T255" i="61"/>
  <c r="T254" i="61"/>
  <c r="T253" i="61"/>
  <c r="T252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46" i="59"/>
  <c r="Q45" i="59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37" i="88"/>
  <c r="C35" i="88"/>
  <c r="C33" i="88"/>
  <c r="C31" i="88"/>
  <c r="C28" i="88"/>
  <c r="C27" i="88"/>
  <c r="C26" i="88"/>
  <c r="C24" i="88"/>
  <c r="C21" i="88"/>
  <c r="C20" i="88"/>
  <c r="C19" i="88"/>
  <c r="C18" i="88"/>
  <c r="C17" i="88"/>
  <c r="C16" i="88"/>
  <c r="C15" i="88"/>
  <c r="C13" i="88"/>
  <c r="C11" i="88" l="1"/>
  <c r="C23" i="88"/>
  <c r="C12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10" i="88" l="1"/>
  <c r="C42" i="88" l="1"/>
  <c r="K12" i="81" l="1"/>
  <c r="K11" i="81"/>
  <c r="K10" i="81"/>
  <c r="I12" i="80"/>
  <c r="I10" i="80"/>
  <c r="I11" i="80"/>
  <c r="I13" i="80"/>
  <c r="Q31" i="78"/>
  <c r="Q25" i="78"/>
  <c r="Q21" i="78"/>
  <c r="Q16" i="78"/>
  <c r="Q11" i="78"/>
  <c r="K54" i="76"/>
  <c r="K49" i="76"/>
  <c r="K45" i="76"/>
  <c r="K41" i="76"/>
  <c r="K37" i="76"/>
  <c r="K33" i="76"/>
  <c r="K28" i="76"/>
  <c r="K24" i="76"/>
  <c r="K20" i="76"/>
  <c r="K16" i="76"/>
  <c r="K12" i="76"/>
  <c r="K30" i="73"/>
  <c r="K26" i="73"/>
  <c r="K22" i="73"/>
  <c r="K17" i="73"/>
  <c r="K12" i="73"/>
  <c r="M14" i="72"/>
  <c r="Q30" i="78"/>
  <c r="Q24" i="78"/>
  <c r="Q20" i="78"/>
  <c r="Q15" i="78"/>
  <c r="Q10" i="78"/>
  <c r="K53" i="76"/>
  <c r="K48" i="76"/>
  <c r="K44" i="76"/>
  <c r="K40" i="76"/>
  <c r="K36" i="76"/>
  <c r="K31" i="76"/>
  <c r="K27" i="76"/>
  <c r="K23" i="76"/>
  <c r="K19" i="76"/>
  <c r="K15" i="76"/>
  <c r="K11" i="76"/>
  <c r="K29" i="73"/>
  <c r="K25" i="73"/>
  <c r="K21" i="73"/>
  <c r="K16" i="73"/>
  <c r="K11" i="73"/>
  <c r="M17" i="72"/>
  <c r="M13" i="72"/>
  <c r="Q27" i="78"/>
  <c r="Q23" i="78"/>
  <c r="Q18" i="78"/>
  <c r="Q14" i="78"/>
  <c r="K52" i="76"/>
  <c r="K47" i="76"/>
  <c r="K43" i="76"/>
  <c r="K39" i="76"/>
  <c r="K35" i="76"/>
  <c r="K30" i="76"/>
  <c r="K26" i="76"/>
  <c r="K22" i="76"/>
  <c r="K18" i="76"/>
  <c r="K14" i="76"/>
  <c r="K32" i="73"/>
  <c r="K28" i="73"/>
  <c r="K24" i="73"/>
  <c r="K20" i="73"/>
  <c r="K14" i="73"/>
  <c r="M16" i="72"/>
  <c r="M12" i="72"/>
  <c r="Q26" i="78"/>
  <c r="Q22" i="78"/>
  <c r="Q17" i="78"/>
  <c r="Q13" i="78"/>
  <c r="K50" i="76"/>
  <c r="K46" i="76"/>
  <c r="K42" i="76"/>
  <c r="K38" i="76"/>
  <c r="K34" i="76"/>
  <c r="K29" i="76"/>
  <c r="K25" i="76"/>
  <c r="K21" i="76"/>
  <c r="K17" i="76"/>
  <c r="K13" i="76"/>
  <c r="K31" i="73"/>
  <c r="K27" i="73"/>
  <c r="K23" i="73"/>
  <c r="K19" i="73"/>
  <c r="K13" i="73"/>
  <c r="M15" i="72"/>
  <c r="M11" i="72"/>
  <c r="Q12" i="78"/>
  <c r="Q29" i="78"/>
  <c r="D10" i="88"/>
  <c r="S17" i="71"/>
  <c r="S12" i="71"/>
  <c r="P24" i="69"/>
  <c r="P20" i="69"/>
  <c r="P16" i="69"/>
  <c r="P12" i="69"/>
  <c r="K14" i="67"/>
  <c r="L25" i="66"/>
  <c r="L21" i="66"/>
  <c r="L16" i="66"/>
  <c r="L12" i="66"/>
  <c r="L12" i="65"/>
  <c r="O18" i="64"/>
  <c r="O14" i="64"/>
  <c r="N86" i="63"/>
  <c r="N82" i="63"/>
  <c r="N78" i="63"/>
  <c r="N74" i="63"/>
  <c r="N70" i="63"/>
  <c r="N66" i="63"/>
  <c r="N62" i="63"/>
  <c r="N58" i="63"/>
  <c r="N54" i="63"/>
  <c r="N50" i="63"/>
  <c r="N46" i="63"/>
  <c r="N42" i="63"/>
  <c r="N37" i="63"/>
  <c r="N33" i="63"/>
  <c r="N29" i="63"/>
  <c r="N25" i="63"/>
  <c r="N20" i="63"/>
  <c r="N16" i="63"/>
  <c r="N12" i="63"/>
  <c r="S16" i="71"/>
  <c r="S11" i="71"/>
  <c r="P23" i="69"/>
  <c r="P19" i="69"/>
  <c r="P15" i="69"/>
  <c r="P11" i="69"/>
  <c r="K13" i="67"/>
  <c r="L24" i="66"/>
  <c r="L19" i="66"/>
  <c r="L15" i="66"/>
  <c r="L11" i="66"/>
  <c r="L11" i="65"/>
  <c r="O21" i="64"/>
  <c r="O17" i="64"/>
  <c r="O13" i="64"/>
  <c r="N89" i="63"/>
  <c r="N85" i="63"/>
  <c r="N81" i="63"/>
  <c r="N77" i="63"/>
  <c r="N73" i="63"/>
  <c r="N69" i="63"/>
  <c r="N65" i="63"/>
  <c r="N61" i="63"/>
  <c r="N57" i="63"/>
  <c r="N53" i="63"/>
  <c r="N49" i="63"/>
  <c r="N45" i="63"/>
  <c r="N40" i="63"/>
  <c r="N36" i="63"/>
  <c r="N32" i="63"/>
  <c r="N28" i="63"/>
  <c r="N24" i="63"/>
  <c r="N19" i="63"/>
  <c r="N15" i="63"/>
  <c r="N11" i="63"/>
  <c r="S14" i="71"/>
  <c r="P26" i="69"/>
  <c r="P22" i="69"/>
  <c r="P18" i="69"/>
  <c r="P14" i="69"/>
  <c r="K12" i="67"/>
  <c r="L23" i="66"/>
  <c r="L18" i="66"/>
  <c r="L14" i="66"/>
  <c r="L14" i="65"/>
  <c r="O20" i="64"/>
  <c r="O16" i="64"/>
  <c r="O12" i="64"/>
  <c r="N88" i="63"/>
  <c r="N84" i="63"/>
  <c r="N80" i="63"/>
  <c r="N76" i="63"/>
  <c r="S13" i="71"/>
  <c r="P13" i="69"/>
  <c r="L22" i="66"/>
  <c r="O15" i="64"/>
  <c r="N83" i="63"/>
  <c r="N71" i="63"/>
  <c r="N63" i="63"/>
  <c r="N55" i="63"/>
  <c r="N47" i="63"/>
  <c r="N38" i="63"/>
  <c r="N30" i="63"/>
  <c r="N21" i="63"/>
  <c r="N13" i="63"/>
  <c r="P25" i="69"/>
  <c r="L17" i="66"/>
  <c r="O11" i="64"/>
  <c r="N79" i="63"/>
  <c r="N68" i="63"/>
  <c r="N60" i="63"/>
  <c r="N52" i="63"/>
  <c r="N44" i="63"/>
  <c r="N35" i="63"/>
  <c r="P21" i="69"/>
  <c r="K15" i="67"/>
  <c r="L13" i="66"/>
  <c r="N75" i="63"/>
  <c r="N67" i="63"/>
  <c r="N59" i="63"/>
  <c r="N51" i="63"/>
  <c r="N43" i="63"/>
  <c r="N34" i="63"/>
  <c r="N26" i="63"/>
  <c r="N17" i="63"/>
  <c r="N72" i="63"/>
  <c r="N64" i="63"/>
  <c r="N48" i="63"/>
  <c r="N39" i="63"/>
  <c r="N22" i="63"/>
  <c r="N14" i="63"/>
  <c r="N27" i="63"/>
  <c r="S18" i="71"/>
  <c r="P17" i="69"/>
  <c r="K11" i="67"/>
  <c r="L26" i="66"/>
  <c r="L13" i="65"/>
  <c r="O19" i="64"/>
  <c r="N87" i="63"/>
  <c r="N56" i="63"/>
  <c r="N31" i="63"/>
  <c r="N18" i="63"/>
  <c r="O206" i="62"/>
  <c r="O202" i="62"/>
  <c r="O198" i="62"/>
  <c r="O194" i="62"/>
  <c r="O190" i="62"/>
  <c r="O185" i="62"/>
  <c r="O180" i="62"/>
  <c r="O176" i="62"/>
  <c r="O172" i="62"/>
  <c r="O168" i="62"/>
  <c r="O164" i="62"/>
  <c r="O160" i="62"/>
  <c r="O156" i="62"/>
  <c r="O152" i="62"/>
  <c r="O148" i="62"/>
  <c r="O144" i="62"/>
  <c r="O139" i="62"/>
  <c r="O135" i="62"/>
  <c r="O183" i="62"/>
  <c r="O129" i="62"/>
  <c r="O125" i="62"/>
  <c r="O121" i="62"/>
  <c r="O116" i="62"/>
  <c r="O112" i="62"/>
  <c r="O108" i="62"/>
  <c r="O104" i="62"/>
  <c r="O100" i="62"/>
  <c r="O96" i="62"/>
  <c r="O92" i="62"/>
  <c r="O88" i="62"/>
  <c r="O84" i="62"/>
  <c r="O79" i="62"/>
  <c r="O75" i="62"/>
  <c r="O71" i="62"/>
  <c r="O67" i="62"/>
  <c r="O63" i="62"/>
  <c r="O59" i="62"/>
  <c r="O55" i="62"/>
  <c r="O51" i="62"/>
  <c r="O47" i="62"/>
  <c r="O43" i="62"/>
  <c r="O38" i="62"/>
  <c r="O34" i="62"/>
  <c r="O30" i="62"/>
  <c r="O26" i="62"/>
  <c r="O22" i="62"/>
  <c r="O18" i="62"/>
  <c r="O14" i="62"/>
  <c r="O201" i="62"/>
  <c r="O193" i="62"/>
  <c r="O184" i="62"/>
  <c r="O175" i="62"/>
  <c r="O167" i="62"/>
  <c r="O163" i="62"/>
  <c r="O151" i="62"/>
  <c r="O143" i="62"/>
  <c r="O134" i="62"/>
  <c r="O124" i="62"/>
  <c r="O115" i="62"/>
  <c r="O107" i="62"/>
  <c r="O99" i="62"/>
  <c r="O87" i="62"/>
  <c r="O74" i="62"/>
  <c r="O62" i="62"/>
  <c r="O58" i="62"/>
  <c r="O46" i="62"/>
  <c r="O37" i="62"/>
  <c r="O25" i="62"/>
  <c r="O17" i="62"/>
  <c r="O208" i="62"/>
  <c r="O204" i="62"/>
  <c r="O200" i="62"/>
  <c r="O196" i="62"/>
  <c r="O192" i="62"/>
  <c r="O188" i="62"/>
  <c r="O182" i="62"/>
  <c r="O178" i="62"/>
  <c r="O174" i="62"/>
  <c r="O170" i="62"/>
  <c r="O166" i="62"/>
  <c r="O162" i="62"/>
  <c r="O158" i="62"/>
  <c r="O154" i="62"/>
  <c r="O150" i="62"/>
  <c r="O146" i="62"/>
  <c r="O141" i="62"/>
  <c r="O137" i="62"/>
  <c r="O186" i="62"/>
  <c r="O131" i="62"/>
  <c r="O127" i="62"/>
  <c r="O123" i="62"/>
  <c r="O119" i="62"/>
  <c r="O114" i="62"/>
  <c r="O110" i="62"/>
  <c r="O106" i="62"/>
  <c r="O102" i="62"/>
  <c r="O98" i="62"/>
  <c r="O94" i="62"/>
  <c r="O90" i="62"/>
  <c r="O86" i="62"/>
  <c r="O81" i="62"/>
  <c r="O77" i="62"/>
  <c r="O73" i="62"/>
  <c r="O69" i="62"/>
  <c r="O65" i="62"/>
  <c r="O61" i="62"/>
  <c r="O57" i="62"/>
  <c r="O53" i="62"/>
  <c r="O49" i="62"/>
  <c r="O45" i="62"/>
  <c r="O40" i="62"/>
  <c r="O36" i="62"/>
  <c r="O32" i="62"/>
  <c r="O28" i="62"/>
  <c r="O24" i="62"/>
  <c r="O20" i="62"/>
  <c r="O16" i="62"/>
  <c r="O12" i="62"/>
  <c r="O132" i="62"/>
  <c r="O95" i="62"/>
  <c r="O83" i="62"/>
  <c r="O66" i="62"/>
  <c r="O50" i="62"/>
  <c r="O29" i="62"/>
  <c r="O207" i="62"/>
  <c r="O203" i="62"/>
  <c r="O199" i="62"/>
  <c r="O195" i="62"/>
  <c r="O191" i="62"/>
  <c r="O187" i="62"/>
  <c r="O181" i="62"/>
  <c r="O177" i="62"/>
  <c r="O173" i="62"/>
  <c r="O169" i="62"/>
  <c r="O165" i="62"/>
  <c r="O161" i="62"/>
  <c r="O157" i="62"/>
  <c r="O153" i="62"/>
  <c r="O149" i="62"/>
  <c r="O145" i="62"/>
  <c r="O140" i="62"/>
  <c r="O136" i="62"/>
  <c r="O133" i="62"/>
  <c r="O130" i="62"/>
  <c r="O126" i="62"/>
  <c r="O122" i="62"/>
  <c r="O117" i="62"/>
  <c r="O113" i="62"/>
  <c r="O109" i="62"/>
  <c r="O105" i="62"/>
  <c r="O101" i="62"/>
  <c r="O97" i="62"/>
  <c r="O93" i="62"/>
  <c r="O89" i="62"/>
  <c r="O85" i="62"/>
  <c r="O80" i="62"/>
  <c r="O76" i="62"/>
  <c r="O72" i="62"/>
  <c r="O68" i="62"/>
  <c r="O64" i="62"/>
  <c r="O60" i="62"/>
  <c r="O56" i="62"/>
  <c r="O52" i="62"/>
  <c r="O48" i="62"/>
  <c r="O44" i="62"/>
  <c r="O39" i="62"/>
  <c r="O35" i="62"/>
  <c r="O31" i="62"/>
  <c r="O27" i="62"/>
  <c r="O23" i="62"/>
  <c r="O19" i="62"/>
  <c r="O15" i="62"/>
  <c r="O11" i="62"/>
  <c r="O205" i="62"/>
  <c r="O197" i="62"/>
  <c r="O189" i="62"/>
  <c r="O179" i="62"/>
  <c r="O171" i="62"/>
  <c r="O159" i="62"/>
  <c r="O155" i="62"/>
  <c r="O147" i="62"/>
  <c r="O138" i="62"/>
  <c r="O128" i="62"/>
  <c r="O120" i="62"/>
  <c r="O111" i="62"/>
  <c r="O103" i="62"/>
  <c r="O91" i="62"/>
  <c r="O78" i="62"/>
  <c r="O70" i="62"/>
  <c r="O54" i="62"/>
  <c r="O41" i="62"/>
  <c r="O33" i="62"/>
  <c r="O21" i="62"/>
  <c r="O13" i="62"/>
  <c r="U254" i="61"/>
  <c r="U249" i="61"/>
  <c r="U245" i="61"/>
  <c r="U241" i="61"/>
  <c r="U237" i="61"/>
  <c r="U233" i="61"/>
  <c r="U229" i="61"/>
  <c r="U225" i="61"/>
  <c r="U221" i="61"/>
  <c r="U217" i="61"/>
  <c r="U213" i="61"/>
  <c r="U209" i="61"/>
  <c r="U205" i="61"/>
  <c r="U201" i="61"/>
  <c r="U197" i="61"/>
  <c r="U193" i="61"/>
  <c r="U189" i="61"/>
  <c r="U185" i="61"/>
  <c r="U181" i="61"/>
  <c r="U177" i="61"/>
  <c r="U173" i="61"/>
  <c r="U169" i="61"/>
  <c r="U164" i="61"/>
  <c r="U160" i="61"/>
  <c r="U156" i="61"/>
  <c r="U152" i="61"/>
  <c r="U148" i="61"/>
  <c r="U144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8" i="61"/>
  <c r="U24" i="61"/>
  <c r="U20" i="61"/>
  <c r="U16" i="61"/>
  <c r="U12" i="61"/>
  <c r="R43" i="59"/>
  <c r="R39" i="59"/>
  <c r="R35" i="59"/>
  <c r="R31" i="59"/>
  <c r="R26" i="59"/>
  <c r="R22" i="59"/>
  <c r="R18" i="59"/>
  <c r="R14" i="59"/>
  <c r="U253" i="61"/>
  <c r="U244" i="61"/>
  <c r="U228" i="61"/>
  <c r="U220" i="61"/>
  <c r="U212" i="61"/>
  <c r="U204" i="61"/>
  <c r="U192" i="61"/>
  <c r="U180" i="61"/>
  <c r="U172" i="61"/>
  <c r="U159" i="61"/>
  <c r="U151" i="61"/>
  <c r="U143" i="61"/>
  <c r="U127" i="61"/>
  <c r="U115" i="61"/>
  <c r="U256" i="61"/>
  <c r="U252" i="61"/>
  <c r="U247" i="61"/>
  <c r="U243" i="61"/>
  <c r="U239" i="61"/>
  <c r="U235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2" i="61"/>
  <c r="U158" i="61"/>
  <c r="U154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R45" i="59"/>
  <c r="R41" i="59"/>
  <c r="R37" i="59"/>
  <c r="R33" i="59"/>
  <c r="R29" i="59"/>
  <c r="R24" i="59"/>
  <c r="R20" i="59"/>
  <c r="R16" i="59"/>
  <c r="R12" i="59"/>
  <c r="U232" i="61"/>
  <c r="U188" i="61"/>
  <c r="U168" i="61"/>
  <c r="U155" i="61"/>
  <c r="U135" i="61"/>
  <c r="U123" i="61"/>
  <c r="U255" i="61"/>
  <c r="U250" i="61"/>
  <c r="U246" i="61"/>
  <c r="U242" i="61"/>
  <c r="U238" i="61"/>
  <c r="U234" i="61"/>
  <c r="U230" i="61"/>
  <c r="U226" i="61"/>
  <c r="U222" i="61"/>
  <c r="U218" i="61"/>
  <c r="U214" i="61"/>
  <c r="U210" i="61"/>
  <c r="U206" i="61"/>
  <c r="U202" i="61"/>
  <c r="U198" i="61"/>
  <c r="U194" i="61"/>
  <c r="U190" i="61"/>
  <c r="U186" i="61"/>
  <c r="U182" i="61"/>
  <c r="U178" i="61"/>
  <c r="U174" i="61"/>
  <c r="U170" i="61"/>
  <c r="U166" i="61"/>
  <c r="U161" i="61"/>
  <c r="U157" i="61"/>
  <c r="U153" i="61"/>
  <c r="U149" i="61"/>
  <c r="U145" i="61"/>
  <c r="U141" i="61"/>
  <c r="U137" i="61"/>
  <c r="U133" i="61"/>
  <c r="U129" i="61"/>
  <c r="U125" i="61"/>
  <c r="U121" i="61"/>
  <c r="U117" i="61"/>
  <c r="U113" i="61"/>
  <c r="U109" i="61"/>
  <c r="U105" i="61"/>
  <c r="U101" i="61"/>
  <c r="U97" i="61"/>
  <c r="U93" i="61"/>
  <c r="U89" i="61"/>
  <c r="U85" i="61"/>
  <c r="U81" i="61"/>
  <c r="U77" i="61"/>
  <c r="U73" i="61"/>
  <c r="U69" i="61"/>
  <c r="U65" i="61"/>
  <c r="U61" i="61"/>
  <c r="U57" i="61"/>
  <c r="U53" i="61"/>
  <c r="U49" i="61"/>
  <c r="U45" i="61"/>
  <c r="U41" i="61"/>
  <c r="U37" i="61"/>
  <c r="U33" i="61"/>
  <c r="U29" i="61"/>
  <c r="U25" i="61"/>
  <c r="U21" i="61"/>
  <c r="U17" i="61"/>
  <c r="U13" i="61"/>
  <c r="R44" i="59"/>
  <c r="R40" i="59"/>
  <c r="R36" i="59"/>
  <c r="R32" i="59"/>
  <c r="R28" i="59"/>
  <c r="R23" i="59"/>
  <c r="R19" i="59"/>
  <c r="R15" i="59"/>
  <c r="R11" i="59"/>
  <c r="U248" i="61"/>
  <c r="U240" i="61"/>
  <c r="U236" i="61"/>
  <c r="U224" i="61"/>
  <c r="U216" i="61"/>
  <c r="U208" i="61"/>
  <c r="U200" i="61"/>
  <c r="U196" i="61"/>
  <c r="U184" i="61"/>
  <c r="U176" i="61"/>
  <c r="U163" i="61"/>
  <c r="U147" i="61"/>
  <c r="U139" i="61"/>
  <c r="U131" i="61"/>
  <c r="U119" i="61"/>
  <c r="U103" i="61"/>
  <c r="U87" i="61"/>
  <c r="U71" i="61"/>
  <c r="U55" i="61"/>
  <c r="U39" i="61"/>
  <c r="U23" i="61"/>
  <c r="R42" i="59"/>
  <c r="R25" i="59"/>
  <c r="U99" i="61"/>
  <c r="U83" i="61"/>
  <c r="U67" i="61"/>
  <c r="U51" i="61"/>
  <c r="U35" i="61"/>
  <c r="U19" i="61"/>
  <c r="R38" i="59"/>
  <c r="R21" i="59"/>
  <c r="U91" i="61"/>
  <c r="U75" i="61"/>
  <c r="U43" i="61"/>
  <c r="U11" i="61"/>
  <c r="R30" i="59"/>
  <c r="R13" i="59"/>
  <c r="U111" i="61"/>
  <c r="U95" i="61"/>
  <c r="U79" i="61"/>
  <c r="U63" i="61"/>
  <c r="U47" i="61"/>
  <c r="U31" i="61"/>
  <c r="U15" i="61"/>
  <c r="R34" i="59"/>
  <c r="R17" i="59"/>
  <c r="U107" i="61"/>
  <c r="U59" i="61"/>
  <c r="U27" i="61"/>
  <c r="R46" i="59"/>
  <c r="D42" i="88"/>
  <c r="D33" i="88"/>
  <c r="D19" i="88"/>
  <c r="D15" i="88"/>
  <c r="D38" i="88"/>
  <c r="D28" i="88"/>
  <c r="D18" i="88"/>
  <c r="D13" i="88"/>
  <c r="D37" i="88"/>
  <c r="D27" i="88"/>
  <c r="D17" i="88"/>
  <c r="D35" i="88"/>
  <c r="D24" i="88"/>
  <c r="D16" i="88"/>
  <c r="D26" i="88"/>
  <c r="D20" i="88"/>
  <c r="D21" i="88"/>
  <c r="D11" i="88"/>
  <c r="D31" i="88"/>
  <c r="D23" i="88"/>
  <c r="D12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2">
    <s v="Migdal Hashkaot Neches Boded"/>
    <s v="{[Time].[Hie Time].[Yom].&amp;[20190630]}"/>
    <s v="{[Medida].[Medida].&amp;[2]}"/>
    <s v="{[Keren].[Keren].[All]}"/>
    <s v="{[Cheshbon KM].[Hie Peilut].[Chevra].&amp;[369]&amp;[Kod_Peilut_L7_1040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3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3" si="21">
        <n x="1" s="1"/>
        <n x="19"/>
        <n x="20"/>
      </t>
    </mdx>
    <mdx n="0" f="v">
      <t c="3" si="21">
        <n x="1" s="1"/>
        <n x="22"/>
        <n x="20"/>
      </t>
    </mdx>
    <mdx n="0" f="v">
      <t c="3" si="21">
        <n x="1" s="1"/>
        <n x="23"/>
        <n x="20"/>
      </t>
    </mdx>
    <mdx n="0" f="v">
      <t c="3" si="21">
        <n x="1" s="1"/>
        <n x="24"/>
        <n x="20"/>
      </t>
    </mdx>
    <mdx n="0" f="v">
      <t c="3" si="21">
        <n x="1" s="1"/>
        <n x="25"/>
        <n x="20"/>
      </t>
    </mdx>
    <mdx n="0" f="v">
      <t c="3" si="21">
        <n x="1" s="1"/>
        <n x="26"/>
        <n x="20"/>
      </t>
    </mdx>
    <mdx n="0" f="v">
      <t c="3" si="21">
        <n x="1" s="1"/>
        <n x="27"/>
        <n x="20"/>
      </t>
    </mdx>
    <mdx n="0" f="v">
      <t c="3" si="21">
        <n x="1" s="1"/>
        <n x="28"/>
        <n x="20"/>
      </t>
    </mdx>
    <mdx n="0" f="v">
      <t c="3" si="21">
        <n x="1" s="1"/>
        <n x="29"/>
        <n x="20"/>
      </t>
    </mdx>
    <mdx n="0" f="v">
      <t c="3" si="21">
        <n x="1" s="1"/>
        <n x="30"/>
        <n x="20"/>
      </t>
    </mdx>
    <mdx n="0" f="v">
      <t c="3" si="21">
        <n x="1" s="1"/>
        <n x="31"/>
        <n x="20"/>
      </t>
    </mdx>
  </mdxMetadata>
  <valueMetadata count="3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</valueMetadata>
</metadata>
</file>

<file path=xl/sharedStrings.xml><?xml version="1.0" encoding="utf-8"?>
<sst xmlns="http://schemas.openxmlformats.org/spreadsheetml/2006/main" count="6300" uniqueCount="1778">
  <si>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</si>
  <si>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</si>
  <si>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</si>
  <si>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</si>
  <si>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</si>
  <si>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</si>
  <si>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</si>
  <si>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</si>
  <si>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</si>
  <si>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</si>
  <si>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</si>
  <si>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</si>
  <si>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</si>
  <si>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</si>
  <si>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</si>
  <si>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</si>
  <si>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</si>
  <si>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</si>
  <si>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</si>
  <si>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</si>
  <si>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</si>
  <si>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</si>
  <si>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</si>
  <si>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</si>
  <si>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</si>
  <si>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</si>
  <si>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</si>
  <si>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</si>
  <si>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</si>
  <si>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</si>
  <si>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</si>
  <si>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</si>
  <si>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</si>
  <si>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</si>
  <si>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</si>
  <si>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</si>
  <si>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</si>
  <si>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</si>
  <si>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</si>
  <si>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</si>
  <si>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</si>
  <si>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</si>
  <si>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</si>
  <si>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</si>
  <si>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</si>
  <si>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</si>
  <si>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</si>
  <si>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</si>
  <si>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</si>
  <si>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</si>
  <si>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</si>
  <si>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</si>
  <si>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</si>
  <si>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</si>
  <si>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</si>
  <si>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</si>
  <si>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</si>
  <si>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</si>
  <si>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</si>
  <si>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</si>
  <si>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</si>
  <si>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</si>
  <si>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</si>
  <si>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</si>
  <si>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</si>
  <si>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</si>
  <si>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</si>
  <si>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</si>
  <si>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</si>
  <si>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</si>
  <si>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</si>
  <si>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</si>
  <si>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</si>
  <si>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</si>
  <si>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</si>
  <si>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</si>
  <si>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</si>
  <si>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</si>
  <si>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</si>
  <si>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</si>
  <si>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</si>
  <si>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</si>
  <si>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</si>
  <si>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</si>
  <si>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</si>
  <si>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</si>
  <si>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</si>
  <si>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</si>
  <si>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</si>
  <si>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</si>
  <si>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</si>
  <si>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</si>
  <si>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</si>
  <si>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</si>
  <si>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</si>
  <si>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</si>
  <si>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</si>
  <si>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</si>
  <si>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</si>
  <si>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</si>
  <si>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</si>
  <si>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</si>
  <si>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</si>
  <si>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</si>
  <si>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</si>
  <si>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</si>
  <si>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</si>
  <si>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</si>
  <si>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</si>
  <si>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</si>
  <si>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</si>
  <si>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</si>
  <si>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</si>
  <si>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</si>
  <si>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</si>
  <si>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</si>
  <si>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</si>
  <si>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</si>
  <si>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</si>
  <si>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</si>
  <si>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</si>
  <si>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</si>
  <si>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</si>
  <si>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</si>
  <si>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</si>
  <si>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</si>
  <si>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</si>
  <si>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</si>
  <si>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</si>
  <si>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</si>
  <si>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</si>
  <si>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</si>
  <si>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</si>
  <si>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</si>
  <si>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</si>
  <si>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</si>
  <si>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</si>
  <si>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</si>
  <si>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</si>
  <si>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</si>
  <si>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</si>
  <si>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</si>
  <si>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</si>
  <si>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</si>
  <si>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</si>
  <si>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</si>
  <si>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</si>
  <si>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</si>
  <si>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</si>
  <si>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</si>
  <si>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</si>
  <si>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</si>
  <si>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</si>
  <si>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</si>
  <si>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</si>
  <si>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</si>
  <si>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</si>
  <si>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</si>
  <si>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</si>
  <si>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</si>
  <si>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</si>
  <si>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</si>
  <si>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</si>
  <si>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</si>
  <si>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</si>
  <si>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</si>
  <si>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</si>
  <si>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</si>
  <si>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</si>
  <si>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</si>
  <si>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</si>
  <si>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</si>
  <si>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</si>
  <si>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</si>
  <si>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</si>
  <si>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</si>
  <si>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</si>
  <si>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</si>
  <si>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</si>
  <si>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</si>
  <si>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</si>
  <si>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</si>
  <si>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</si>
  <si>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</si>
  <si>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</si>
  <si>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</si>
  <si>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</si>
  <si>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</si>
  <si>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</si>
  <si>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</si>
  <si>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</si>
  <si>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</si>
  <si>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</si>
  <si>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</si>
  <si>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</si>
  <si>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</si>
  <si>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</si>
  <si>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</si>
  <si>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</si>
  <si>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</si>
  <si>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</si>
  <si>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</si>
  <si>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</si>
  <si>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</si>
  <si>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</si>
  <si>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</si>
  <si>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</si>
  <si>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</si>
  <si>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</si>
  <si>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</si>
  <si>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</si>
  <si>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</si>
  <si>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</si>
  <si>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</si>
  <si>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</si>
  <si>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</si>
  <si>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</si>
  <si>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</si>
  <si>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</si>
  <si>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</si>
  <si>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</si>
  <si>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</si>
  <si>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</si>
  <si>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</si>
  <si>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</si>
  <si>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</si>
  <si>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</si>
  <si>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</si>
  <si>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</si>
  <si>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</si>
  <si>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</si>
  <si>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</si>
  <si>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</si>
  <si>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</si>
  <si>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</si>
  <si>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</si>
  <si>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</si>
  <si>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</si>
  <si>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</si>
  <si>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</si>
  <si>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</si>
  <si>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</si>
  <si>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</si>
  <si>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</si>
  <si>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</si>
  <si>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</si>
  <si>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</si>
  <si>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</si>
  <si>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</si>
  <si>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</si>
  <si>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</si>
  <si>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</si>
  <si>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</si>
  <si>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</si>
  <si>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</si>
  <si>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</si>
  <si>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</si>
  <si>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</si>
  <si>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</si>
  <si>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</si>
  <si>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</si>
  <si>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</si>
  <si>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</si>
  <si>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</si>
  <si>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30/06/2019</t>
  </si>
  <si>
    <t>מגדל מקפת קרנות פנסיה וקופות גמל בע"מ</t>
  </si>
  <si>
    <t>מקפת אישית - פנסיונרים מ-2018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</si>
  <si>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</si>
  <si>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</si>
  <si>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</si>
  <si>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</si>
  <si>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</si>
  <si>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</si>
  <si>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</si>
  <si>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</si>
  <si>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</si>
  <si>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</si>
  <si>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</si>
  <si>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</si>
  <si>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</si>
  <si>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</si>
  <si>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</si>
  <si>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</si>
  <si>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</si>
  <si>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</si>
  <si>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</si>
  <si>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</si>
  <si>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</si>
  <si>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</si>
  <si>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</si>
  <si>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</si>
  <si>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</si>
  <si>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</si>
  <si>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</si>
  <si>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</si>
  <si>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</si>
  <si>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</si>
  <si>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</si>
  <si>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</si>
  <si>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</si>
  <si>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</si>
  <si>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</si>
  <si>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</si>
  <si>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</si>
  <si>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</si>
  <si>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</si>
  <si>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</si>
  <si>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</si>
  <si>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</si>
  <si>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</si>
  <si>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</si>
  <si>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</si>
  <si>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</si>
  <si>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</si>
  <si>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</si>
  <si>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</si>
  <si>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</si>
  <si>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</si>
  <si>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</si>
  <si>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</si>
  <si>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</si>
  <si>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</si>
  <si>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</si>
  <si>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</si>
  <si>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</si>
  <si>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</si>
  <si>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</si>
  <si>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</si>
  <si>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</si>
  <si>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</si>
  <si>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</si>
  <si>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</si>
  <si>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</si>
  <si>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</si>
  <si>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</si>
  <si>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</si>
  <si>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</si>
  <si>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</si>
  <si>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</si>
  <si>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</si>
  <si>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</si>
  <si>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</si>
  <si>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</si>
  <si>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</si>
  <si>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</si>
  <si>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</si>
  <si>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</si>
  <si>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</si>
  <si>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</si>
  <si>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</si>
  <si>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</si>
  <si>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</si>
  <si>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</si>
  <si>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</si>
  <si>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אגח 42</t>
  </si>
  <si>
    <t>2310183</t>
  </si>
  <si>
    <t>מקורות אגח 11</t>
  </si>
  <si>
    <t>1158476</t>
  </si>
  <si>
    <t>520010869</t>
  </si>
  <si>
    <t>שרותים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</si>
  <si>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</si>
  <si>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</si>
  <si>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</si>
  <si>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</si>
  <si>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</si>
  <si>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</si>
  <si>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</si>
  <si>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</si>
  <si>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</si>
  <si>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</si>
  <si>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</si>
  <si>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</si>
  <si>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</si>
  <si>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</si>
  <si>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</si>
  <si>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וילאר אג 6</t>
  </si>
  <si>
    <t>4160115</t>
  </si>
  <si>
    <t>520038910</t>
  </si>
  <si>
    <t>נדל"ן מניב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</si>
  <si>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</si>
  <si>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</si>
  <si>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</si>
  <si>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</si>
  <si>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</si>
  <si>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</si>
  <si>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</si>
  <si>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</si>
  <si>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</si>
  <si>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</si>
  <si>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</si>
  <si>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</si>
  <si>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</si>
  <si>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</si>
  <si>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</si>
  <si>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</si>
  <si>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</si>
  <si>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</si>
  <si>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</si>
  <si>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</si>
  <si>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</si>
  <si>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</si>
  <si>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</si>
  <si>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</si>
  <si>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</si>
  <si>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</si>
  <si>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</si>
  <si>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</si>
  <si>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</si>
  <si>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</si>
  <si>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</si>
  <si>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</si>
  <si>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</si>
  <si>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AA.IL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</si>
  <si>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</si>
  <si>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</si>
  <si>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</si>
  <si>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</si>
  <si>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</si>
  <si>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</si>
  <si>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</si>
  <si>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ג</t>
  </si>
  <si>
    <t>1117357</t>
  </si>
  <si>
    <t>אמות אגח ד</t>
  </si>
  <si>
    <t>1133149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</si>
  <si>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</si>
  <si>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</si>
  <si>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</si>
  <si>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</si>
  <si>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</si>
  <si>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</si>
  <si>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</si>
  <si>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</si>
  <si>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</si>
  <si>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</si>
  <si>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</si>
  <si>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</si>
  <si>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</si>
  <si>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</si>
  <si>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</si>
  <si>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</si>
  <si>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</si>
  <si>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</si>
  <si>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</si>
  <si>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</si>
  <si>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</si>
  <si>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</si>
  <si>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</si>
  <si>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</si>
  <si>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</si>
  <si>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</si>
  <si>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</si>
  <si>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</si>
  <si>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</si>
  <si>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</si>
  <si>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</si>
  <si>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</si>
  <si>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</si>
  <si>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</si>
  <si>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</si>
  <si>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</si>
  <si>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</si>
  <si>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</si>
  <si>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</si>
  <si>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</si>
  <si>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</si>
  <si>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</si>
  <si>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</si>
  <si>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</si>
  <si>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</si>
  <si>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</si>
  <si>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</si>
  <si>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</si>
  <si>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</si>
  <si>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</si>
  <si>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</si>
  <si>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</si>
  <si>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</si>
  <si>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</si>
  <si>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</si>
  <si>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</t>
  </si>
  <si>
    <t>3230091</t>
  </si>
  <si>
    <t>520037789</t>
  </si>
  <si>
    <t>מליסרון 8</t>
  </si>
  <si>
    <t>3230166</t>
  </si>
  <si>
    <t>מליסרון אגח טז</t>
  </si>
  <si>
    <t>3230265</t>
  </si>
  <si>
    <t>מליסרון אגח י</t>
  </si>
  <si>
    <t>3230190</t>
  </si>
  <si>
    <t>מליסרון אגח יד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</si>
  <si>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</si>
  <si>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</si>
  <si>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</si>
  <si>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</si>
  <si>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</si>
  <si>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</si>
  <si>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</si>
  <si>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</si>
  <si>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</si>
  <si>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</si>
  <si>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</si>
  <si>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</si>
  <si>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</si>
  <si>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</si>
  <si>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</si>
  <si>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</si>
  <si>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</si>
  <si>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</si>
  <si>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</si>
  <si>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</si>
  <si>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</si>
  <si>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</si>
  <si>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</si>
  <si>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</si>
  <si>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</si>
  <si>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</si>
  <si>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</si>
  <si>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</si>
  <si>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</si>
  <si>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</si>
  <si>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</si>
  <si>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</si>
  <si>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</si>
  <si>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</si>
  <si>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</si>
  <si>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</si>
  <si>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</si>
  <si>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</si>
  <si>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</si>
  <si>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</si>
  <si>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</si>
  <si>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</si>
  <si>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</si>
  <si>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</si>
  <si>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</si>
  <si>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</si>
  <si>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</si>
  <si>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</si>
  <si>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</si>
  <si>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</si>
  <si>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</si>
  <si>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</si>
  <si>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</si>
  <si>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</si>
  <si>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</si>
  <si>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</si>
  <si>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</si>
  <si>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</si>
  <si>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</si>
  <si>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</si>
  <si>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</si>
  <si>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</si>
  <si>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</si>
  <si>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</si>
  <si>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</si>
  <si>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</si>
  <si>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</si>
  <si>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</si>
  <si>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</si>
  <si>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</si>
  <si>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</si>
  <si>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</si>
  <si>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</si>
  <si>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</si>
  <si>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</si>
  <si>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</si>
  <si>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</si>
  <si>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</si>
  <si>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</si>
  <si>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</si>
  <si>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</si>
  <si>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</si>
  <si>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</si>
  <si>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מליסרון אגח ו</t>
  </si>
  <si>
    <t>3230125</t>
  </si>
  <si>
    <t>מליסרון אגח יג</t>
  </si>
  <si>
    <t>3230224</t>
  </si>
  <si>
    <t>מליסרון אגח יז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</si>
  <si>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</si>
  <si>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</si>
  <si>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</si>
  <si>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</si>
  <si>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</si>
  <si>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</si>
  <si>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</si>
  <si>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</si>
  <si>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</si>
  <si>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</si>
  <si>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</si>
  <si>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</si>
  <si>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</si>
  <si>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</si>
  <si>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</si>
  <si>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אנרגיה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</si>
  <si>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</si>
  <si>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</si>
  <si>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</si>
  <si>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</si>
  <si>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</si>
  <si>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</si>
  <si>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</si>
  <si>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</si>
  <si>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</si>
  <si>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</si>
  <si>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</si>
  <si>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</si>
  <si>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</si>
  <si>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</si>
  <si>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</si>
  <si>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A+.IL</t>
  </si>
  <si>
    <t>אלדן אגח ה</t>
  </si>
  <si>
    <t>1155357</t>
  </si>
  <si>
    <t>510454333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</si>
  <si>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</si>
  <si>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</si>
  <si>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</si>
  <si>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</si>
  <si>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</si>
  <si>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</si>
  <si>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</si>
  <si>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</si>
  <si>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</si>
  <si>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</si>
  <si>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כלכלית ירושלים אגח טו</t>
  </si>
  <si>
    <t>1980416</t>
  </si>
  <si>
    <t>520017070</t>
  </si>
  <si>
    <t>כלכלית ירושלים אגח יב</t>
  </si>
  <si>
    <t>1980358</t>
  </si>
  <si>
    <t>כלכלית ירושלים אגח יד</t>
  </si>
  <si>
    <t>1980390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</si>
  <si>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</si>
  <si>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</si>
  <si>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</si>
  <si>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</si>
  <si>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</si>
  <si>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</si>
  <si>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</si>
  <si>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</si>
  <si>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</si>
  <si>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</si>
  <si>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</si>
  <si>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</si>
  <si>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</si>
  <si>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</si>
  <si>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</si>
  <si>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</si>
  <si>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</si>
  <si>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</si>
  <si>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</si>
  <si>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</si>
  <si>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</si>
  <si>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</si>
  <si>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</si>
  <si>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</si>
  <si>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</si>
  <si>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</si>
  <si>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</si>
  <si>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</si>
  <si>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</si>
  <si>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</si>
  <si>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</si>
  <si>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</si>
  <si>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</si>
  <si>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</si>
  <si>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</si>
  <si>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</si>
  <si>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</si>
  <si>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</si>
  <si>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</si>
  <si>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</si>
  <si>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</si>
  <si>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ישפרו אגח סד ב</t>
  </si>
  <si>
    <t>7430069</t>
  </si>
  <si>
    <t>520029208</t>
  </si>
  <si>
    <t>מגה אור אגח ו</t>
  </si>
  <si>
    <t>1138668</t>
  </si>
  <si>
    <t>מגה אור אגח ז</t>
  </si>
  <si>
    <t>1141696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</si>
  <si>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</si>
  <si>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</si>
  <si>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</si>
  <si>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</si>
  <si>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</si>
  <si>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</si>
  <si>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</si>
  <si>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</si>
  <si>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</si>
  <si>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</si>
  <si>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</si>
  <si>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</si>
  <si>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</si>
  <si>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</si>
  <si>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</si>
  <si>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דה לסר אגח ד</t>
  </si>
  <si>
    <t>1132059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</si>
  <si>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</si>
  <si>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</si>
  <si>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</si>
  <si>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</si>
  <si>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</si>
  <si>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</si>
  <si>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</si>
  <si>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השקעה ואחזקות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</si>
  <si>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</si>
  <si>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</si>
  <si>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</si>
  <si>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</si>
  <si>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</si>
  <si>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</si>
  <si>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</si>
  <si>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</si>
  <si>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</si>
  <si>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</si>
  <si>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</si>
  <si>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</si>
  <si>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</si>
  <si>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</si>
  <si>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</si>
  <si>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</si>
  <si>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</si>
  <si>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</si>
  <si>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</si>
  <si>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</si>
  <si>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</si>
  <si>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</si>
  <si>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</si>
  <si>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</si>
  <si>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</si>
  <si>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</si>
  <si>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</si>
  <si>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</si>
  <si>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</si>
  <si>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</si>
  <si>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</si>
  <si>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</si>
  <si>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</si>
  <si>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</si>
  <si>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</si>
  <si>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</si>
  <si>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</si>
  <si>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</si>
  <si>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</si>
  <si>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</si>
  <si>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</si>
  <si>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</si>
  <si>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</si>
  <si>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</si>
  <si>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</si>
  <si>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</si>
  <si>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</si>
  <si>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</si>
  <si>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</si>
  <si>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</si>
  <si>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</si>
  <si>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</si>
  <si>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</si>
  <si>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</si>
  <si>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</si>
  <si>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</si>
  <si>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</si>
  <si>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</si>
  <si>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</si>
  <si>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</si>
  <si>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</si>
  <si>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</si>
  <si>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</si>
  <si>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</si>
  <si>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</si>
  <si>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</si>
  <si>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</si>
  <si>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520022732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</si>
  <si>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</si>
  <si>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</si>
  <si>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</si>
  <si>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</si>
  <si>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</si>
  <si>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</si>
  <si>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</si>
  <si>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</si>
  <si>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</si>
  <si>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</si>
  <si>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</si>
  <si>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</si>
  <si>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</si>
  <si>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</si>
  <si>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</si>
  <si>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</si>
  <si>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</si>
  <si>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</si>
  <si>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</si>
  <si>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</si>
  <si>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</si>
  <si>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</si>
  <si>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</si>
  <si>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</si>
  <si>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</si>
  <si>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</si>
  <si>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</si>
  <si>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</si>
  <si>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</si>
  <si>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</si>
  <si>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</si>
  <si>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</si>
  <si>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</si>
  <si>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</si>
  <si>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</si>
  <si>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</si>
  <si>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</si>
  <si>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</si>
  <si>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</si>
  <si>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</si>
  <si>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</si>
  <si>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</si>
  <si>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</si>
  <si>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</si>
  <si>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</si>
  <si>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</si>
  <si>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</si>
  <si>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</si>
  <si>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</si>
  <si>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</si>
  <si>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</si>
  <si>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</si>
  <si>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</si>
  <si>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</si>
  <si>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</si>
  <si>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</si>
  <si>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</si>
  <si>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</si>
  <si>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</si>
  <si>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</si>
  <si>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</si>
  <si>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</si>
  <si>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</si>
  <si>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</si>
  <si>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</si>
  <si>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</si>
  <si>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</si>
  <si>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</si>
  <si>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</si>
  <si>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</si>
  <si>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</si>
  <si>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</si>
  <si>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</si>
  <si>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</si>
  <si>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</si>
  <si>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</si>
  <si>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</si>
  <si>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</si>
  <si>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</si>
  <si>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</si>
  <si>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</si>
  <si>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</si>
  <si>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</si>
  <si>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</si>
  <si>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</si>
  <si>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</si>
  <si>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</si>
  <si>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</si>
  <si>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</si>
  <si>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</si>
  <si>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</si>
  <si>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</si>
  <si>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</si>
  <si>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</si>
  <si>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</si>
  <si>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</si>
  <si>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</si>
  <si>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</si>
  <si>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</si>
  <si>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</si>
  <si>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</si>
  <si>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</si>
  <si>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</si>
  <si>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</si>
  <si>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</si>
  <si>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</si>
  <si>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</si>
  <si>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</si>
  <si>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</si>
  <si>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</si>
  <si>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</si>
  <si>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</si>
  <si>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</si>
  <si>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</si>
  <si>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</si>
  <si>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</si>
  <si>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</si>
  <si>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</si>
  <si>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</si>
  <si>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</si>
  <si>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</si>
  <si>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</si>
  <si>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</si>
  <si>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</si>
  <si>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512025891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</si>
  <si>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</si>
  <si>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</si>
  <si>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</si>
  <si>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</si>
  <si>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</si>
  <si>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</si>
  <si>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</si>
  <si>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</si>
  <si>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</si>
  <si>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חיפוש נפט וגז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</si>
  <si>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</si>
  <si>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</si>
  <si>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</si>
  <si>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</si>
  <si>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</si>
  <si>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</si>
  <si>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</si>
  <si>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</si>
  <si>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</si>
  <si>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</si>
  <si>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</si>
  <si>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</si>
  <si>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</si>
  <si>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MATERIALS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</si>
  <si>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</si>
  <si>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</si>
  <si>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</si>
  <si>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</si>
  <si>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</si>
  <si>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</si>
  <si>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</si>
  <si>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</si>
  <si>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</si>
  <si>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</si>
  <si>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</si>
  <si>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</si>
  <si>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</si>
  <si>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</si>
  <si>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</si>
  <si>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</si>
  <si>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</si>
  <si>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</si>
  <si>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</si>
  <si>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</si>
  <si>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</si>
  <si>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</si>
  <si>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</si>
  <si>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</si>
  <si>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</si>
  <si>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</si>
  <si>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</si>
  <si>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</si>
  <si>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</si>
  <si>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</si>
  <si>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</si>
  <si>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</si>
  <si>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</si>
  <si>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</si>
  <si>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</si>
  <si>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</si>
  <si>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</si>
  <si>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</si>
  <si>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</si>
  <si>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</si>
  <si>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</si>
  <si>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</si>
  <si>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</si>
  <si>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</si>
  <si>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</si>
  <si>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</si>
  <si>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</si>
  <si>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</si>
  <si>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</si>
  <si>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</si>
  <si>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</si>
  <si>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</si>
  <si>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</si>
  <si>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</si>
  <si>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</si>
  <si>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</si>
  <si>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</si>
  <si>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</si>
  <si>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</si>
  <si>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</si>
  <si>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</si>
  <si>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</si>
  <si>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</si>
  <si>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</si>
  <si>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</si>
  <si>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</si>
  <si>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</si>
  <si>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</si>
  <si>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</si>
  <si>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</si>
  <si>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</si>
  <si>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</si>
  <si>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</si>
  <si>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</si>
  <si>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</si>
  <si>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</si>
  <si>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</si>
  <si>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</si>
  <si>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</si>
  <si>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</si>
  <si>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</si>
  <si>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</si>
  <si>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</si>
  <si>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</si>
  <si>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</si>
  <si>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</si>
  <si>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</si>
  <si>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</si>
  <si>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</si>
  <si>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</si>
  <si>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</si>
  <si>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</si>
  <si>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</si>
  <si>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</si>
  <si>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</si>
  <si>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</si>
  <si>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</si>
  <si>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</si>
  <si>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</si>
  <si>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</si>
  <si>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</si>
  <si>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</si>
  <si>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</si>
  <si>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</si>
  <si>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</si>
  <si>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</si>
  <si>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</si>
  <si>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</si>
  <si>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</si>
  <si>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</si>
  <si>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</si>
  <si>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</si>
  <si>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</si>
  <si>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ישראכרט</t>
  </si>
  <si>
    <t>1157403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</si>
  <si>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</si>
  <si>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</si>
  <si>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</si>
  <si>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</si>
  <si>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</si>
  <si>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</si>
  <si>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</si>
  <si>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</si>
  <si>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</si>
  <si>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</si>
  <si>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</si>
  <si>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</si>
  <si>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</si>
  <si>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</si>
  <si>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</si>
  <si>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</si>
  <si>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</si>
  <si>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</si>
  <si>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</si>
  <si>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</si>
  <si>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</si>
  <si>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</si>
  <si>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</si>
  <si>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</si>
  <si>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</si>
  <si>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</si>
  <si>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</si>
  <si>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</si>
  <si>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</si>
  <si>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</si>
  <si>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</si>
  <si>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</si>
  <si>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</si>
  <si>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</si>
  <si>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</si>
  <si>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</si>
  <si>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</si>
  <si>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</si>
  <si>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</si>
  <si>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</si>
  <si>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</si>
  <si>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</si>
  <si>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</si>
  <si>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</si>
  <si>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</si>
  <si>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</si>
  <si>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</si>
  <si>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</si>
  <si>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</si>
  <si>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</si>
  <si>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</si>
  <si>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</si>
  <si>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</si>
  <si>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</si>
  <si>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</si>
  <si>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</si>
  <si>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</si>
  <si>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</si>
  <si>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</si>
  <si>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</si>
  <si>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</si>
  <si>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</si>
  <si>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</si>
  <si>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</si>
  <si>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</si>
  <si>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</si>
  <si>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</si>
  <si>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</si>
  <si>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</si>
  <si>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</si>
  <si>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</si>
  <si>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</si>
  <si>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</si>
  <si>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</si>
  <si>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</si>
  <si>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</si>
  <si>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</si>
  <si>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</si>
  <si>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</si>
  <si>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</si>
  <si>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</si>
  <si>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</si>
  <si>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</si>
  <si>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</si>
  <si>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</si>
  <si>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</si>
  <si>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</si>
  <si>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</si>
  <si>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</si>
  <si>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</si>
  <si>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</si>
  <si>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</si>
  <si>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</si>
  <si>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</si>
  <si>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</si>
  <si>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</si>
  <si>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</si>
  <si>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</si>
  <si>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</si>
  <si>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</si>
  <si>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</si>
  <si>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</si>
  <si>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</si>
  <si>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</si>
  <si>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</si>
  <si>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</si>
  <si>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</si>
  <si>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</si>
  <si>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</si>
  <si>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</si>
  <si>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</si>
  <si>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</si>
  <si>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</si>
  <si>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</si>
  <si>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</si>
  <si>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</si>
  <si>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</si>
  <si>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</si>
  <si>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</si>
  <si>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</si>
  <si>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</si>
  <si>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</si>
  <si>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</si>
  <si>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</si>
  <si>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</si>
  <si>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</si>
  <si>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</si>
  <si>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</si>
  <si>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</si>
  <si>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</si>
  <si>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</si>
  <si>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</si>
  <si>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</si>
  <si>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</si>
  <si>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</si>
  <si>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</si>
  <si>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</si>
  <si>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</si>
  <si>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</si>
  <si>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</si>
  <si>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</si>
  <si>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</si>
  <si>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</si>
  <si>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</si>
  <si>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</si>
  <si>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</si>
  <si>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</si>
  <si>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</si>
  <si>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</si>
  <si>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</si>
  <si>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</si>
  <si>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</si>
  <si>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</si>
  <si>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</si>
  <si>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</si>
  <si>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</si>
  <si>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</si>
  <si>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</si>
  <si>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</si>
  <si>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</si>
  <si>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</si>
  <si>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</si>
  <si>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</si>
  <si>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</si>
  <si>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</si>
  <si>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</si>
  <si>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ENERGEAN OIL &amp; GAS</t>
  </si>
  <si>
    <t>GB00BG12Y042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</si>
  <si>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</si>
  <si>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</si>
  <si>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</si>
  <si>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</si>
  <si>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</si>
  <si>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</si>
  <si>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</si>
  <si>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</si>
  <si>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</si>
  <si>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</si>
  <si>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</si>
  <si>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</si>
  <si>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</si>
  <si>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</si>
  <si>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</si>
  <si>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</si>
  <si>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</si>
  <si>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</si>
  <si>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</si>
  <si>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</si>
  <si>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</si>
  <si>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</si>
  <si>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</si>
  <si>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</si>
  <si>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</si>
  <si>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</si>
  <si>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</si>
  <si>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</si>
  <si>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</si>
  <si>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</si>
  <si>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</si>
  <si>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</si>
  <si>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</si>
  <si>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</si>
  <si>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</si>
  <si>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</si>
  <si>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</si>
  <si>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</si>
  <si>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</si>
  <si>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</si>
  <si>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</si>
  <si>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</si>
  <si>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</si>
  <si>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Pharmaceuticals&amp; Biotechnology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</si>
  <si>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</si>
  <si>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</si>
  <si>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</si>
  <si>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</si>
  <si>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</si>
  <si>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</si>
  <si>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</si>
  <si>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</si>
  <si>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Consumer Durables &amp; Apparel</t>
  </si>
  <si>
    <t>AIRBUS</t>
  </si>
  <si>
    <t>NL0000235190</t>
  </si>
  <si>
    <t>Capital Goods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</si>
  <si>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</si>
  <si>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</si>
  <si>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</si>
  <si>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</si>
  <si>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</si>
  <si>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</si>
  <si>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</si>
  <si>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</si>
  <si>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</si>
  <si>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</si>
  <si>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ASML HOLDING NV</t>
  </si>
  <si>
    <t>NL0010273215</t>
  </si>
  <si>
    <t>BAE SYSTEMS</t>
  </si>
  <si>
    <t>GB0002634946</t>
  </si>
  <si>
    <t>BANK OF AMERICA CORP</t>
  </si>
  <si>
    <t>US0605051046</t>
  </si>
  <si>
    <t>Banks</t>
  </si>
  <si>
    <t>BECTON DICKINSON AND CO</t>
  </si>
  <si>
    <t>US0758871091</t>
  </si>
  <si>
    <t>BLACKROCK</t>
  </si>
  <si>
    <t>US09247X1019</t>
  </si>
  <si>
    <t>Diversified Financial Services</t>
  </si>
  <si>
    <t>BOEING</t>
  </si>
  <si>
    <t>US0970231058</t>
  </si>
  <si>
    <t>BOSTON PROPERTIES INC</t>
  </si>
  <si>
    <t>US1011211018</t>
  </si>
  <si>
    <t>BP PLC</t>
  </si>
  <si>
    <t>GB0007980591</t>
  </si>
  <si>
    <t>ENERGY</t>
  </si>
  <si>
    <t>CHENIERE ENERGY</t>
  </si>
  <si>
    <t>US16411R2085</t>
  </si>
  <si>
    <t>CISCO SYSTEMS</t>
  </si>
  <si>
    <t>US17275R1023</t>
  </si>
  <si>
    <t>Technology Hardware &amp; Equipment</t>
  </si>
  <si>
    <t>CITIGROUP INC</t>
  </si>
  <si>
    <t>US1729674242</t>
  </si>
  <si>
    <t>DAIMLER AG REGISTERED SHARES</t>
  </si>
  <si>
    <t>DE0007100000</t>
  </si>
  <si>
    <t>Automobiles &amp; Components</t>
  </si>
  <si>
    <t>DEUTSCHE POST AG REG</t>
  </si>
  <si>
    <t>DE0005552004</t>
  </si>
  <si>
    <t>Transportation</t>
  </si>
  <si>
    <t>DEUTSCHE WOHNEN AG BR</t>
  </si>
  <si>
    <t>DE000A0HN5C6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</si>
  <si>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</si>
  <si>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</si>
  <si>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</si>
  <si>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</si>
  <si>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</si>
  <si>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</si>
  <si>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</si>
  <si>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</si>
  <si>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GOLDMAN SACHS GROUP INC</t>
  </si>
  <si>
    <t>US38141G1040</t>
  </si>
  <si>
    <t>INPEX</t>
  </si>
  <si>
    <t>JP3294460005</t>
  </si>
  <si>
    <t>JPMORGAN CHASE</t>
  </si>
  <si>
    <t>US46625H1005</t>
  </si>
  <si>
    <t>LEG IMMOBILIEN AG</t>
  </si>
  <si>
    <t>DE000LEG1110</t>
  </si>
  <si>
    <t>MASTERCARD INC CLASS A</t>
  </si>
  <si>
    <t>US57636Q1040</t>
  </si>
  <si>
    <t>MCDONALDS</t>
  </si>
  <si>
    <t>US5801351017</t>
  </si>
  <si>
    <t>Hotels Restaurants &amp; Leisure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</si>
  <si>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</si>
  <si>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</si>
  <si>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</si>
  <si>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</si>
  <si>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</si>
  <si>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</si>
  <si>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</si>
  <si>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</si>
  <si>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</si>
  <si>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</si>
  <si>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</si>
  <si>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</si>
  <si>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</si>
  <si>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</si>
  <si>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</si>
  <si>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</si>
  <si>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</si>
  <si>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</si>
  <si>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</si>
  <si>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</si>
  <si>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</si>
  <si>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</si>
  <si>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</si>
  <si>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</si>
  <si>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</si>
  <si>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</si>
  <si>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</si>
  <si>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ROYAL BANK OF SCOTLAND GROUP</t>
  </si>
  <si>
    <t>GB00B7T77214</t>
  </si>
  <si>
    <t>ROYAL DUTCH SHELL PLC A SHS</t>
  </si>
  <si>
    <t>GB00B03MLX29</t>
  </si>
  <si>
    <t>S&amp;P GLOBAL</t>
  </si>
  <si>
    <t>US78409V1044</t>
  </si>
  <si>
    <t>SAAB AB B</t>
  </si>
  <si>
    <t>SE0000112385</t>
  </si>
  <si>
    <t>SEGRO</t>
  </si>
  <si>
    <t>GB00B5ZN1N88</t>
  </si>
  <si>
    <t>SL GREEN REALTY CORP</t>
  </si>
  <si>
    <t>US78440X1019</t>
  </si>
  <si>
    <t>THALES SA</t>
  </si>
  <si>
    <t>FR0000121329</t>
  </si>
  <si>
    <t>TOTAL SA</t>
  </si>
  <si>
    <t>FR0000120271</t>
  </si>
  <si>
    <t>TWITTER INC</t>
  </si>
  <si>
    <t>US90184L1026</t>
  </si>
  <si>
    <t>UNITED PARCEL SERVICE CL B</t>
  </si>
  <si>
    <t>US9113121068</t>
  </si>
  <si>
    <t>UNITEDHEALTH GROUP INC</t>
  </si>
  <si>
    <t>US91324P1021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</si>
  <si>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</si>
  <si>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</si>
  <si>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</si>
  <si>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</si>
  <si>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</si>
  <si>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</si>
  <si>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</si>
  <si>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</si>
  <si>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</si>
  <si>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</si>
  <si>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WAL MART STORES INC</t>
  </si>
  <si>
    <t>US9311421039</t>
  </si>
  <si>
    <t>Food &amp; Staples Retailing</t>
  </si>
  <si>
    <t>WALT DISNEY CO/THE</t>
  </si>
  <si>
    <t>US2546871060</t>
  </si>
  <si>
    <t>Media</t>
  </si>
  <si>
    <t>WELLS FARGO &amp; CO</t>
  </si>
  <si>
    <t>US9497461015</t>
  </si>
  <si>
    <t>WOODSIDE PETROLEUM</t>
  </si>
  <si>
    <t>AU000000WPL2</t>
  </si>
  <si>
    <t>הראל סל תא בנקים</t>
  </si>
  <si>
    <t>1148949</t>
  </si>
  <si>
    <t>514103811</t>
  </si>
  <si>
    <t>מניות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</si>
  <si>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</si>
  <si>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</si>
  <si>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</si>
  <si>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</si>
  <si>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</si>
  <si>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</si>
  <si>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</si>
  <si>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</si>
  <si>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</si>
  <si>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</si>
  <si>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</si>
  <si>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</si>
  <si>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</si>
  <si>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</si>
  <si>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35</t>
  </si>
  <si>
    <t>1143700</t>
  </si>
  <si>
    <t>513540310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</si>
  <si>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</si>
  <si>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</si>
  <si>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</si>
  <si>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</si>
  <si>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</si>
  <si>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</si>
  <si>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</si>
  <si>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</si>
  <si>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</si>
  <si>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</si>
  <si>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</si>
  <si>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</si>
  <si>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</si>
  <si>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</si>
  <si>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</si>
  <si>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</si>
  <si>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</si>
  <si>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</si>
  <si>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</si>
  <si>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</si>
  <si>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</si>
  <si>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</si>
  <si>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</si>
  <si>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</si>
  <si>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</si>
  <si>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</si>
  <si>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</si>
  <si>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</si>
  <si>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</si>
  <si>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</si>
  <si>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</si>
  <si>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</si>
  <si>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</si>
  <si>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</si>
  <si>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</si>
  <si>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</si>
  <si>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</si>
  <si>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</si>
  <si>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</si>
  <si>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DISCRETIONARY SELT</t>
  </si>
  <si>
    <t>US81369Y4070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</si>
  <si>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</si>
  <si>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</si>
  <si>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</si>
  <si>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</si>
  <si>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</si>
  <si>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</si>
  <si>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</si>
  <si>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</si>
  <si>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</si>
  <si>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</si>
  <si>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</si>
  <si>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</si>
  <si>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</si>
  <si>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</si>
  <si>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</si>
  <si>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</si>
  <si>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</si>
  <si>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</si>
  <si>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</si>
  <si>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</si>
  <si>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</si>
  <si>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</si>
  <si>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</si>
  <si>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</si>
  <si>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</si>
  <si>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</si>
  <si>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</si>
  <si>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</si>
  <si>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</si>
  <si>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</si>
  <si>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</si>
  <si>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FTSE CHINA 25 INDEX</t>
  </si>
  <si>
    <t>US4642871846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</si>
  <si>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</si>
  <si>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</si>
  <si>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</si>
  <si>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</si>
  <si>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</si>
  <si>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</si>
  <si>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</si>
  <si>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</si>
  <si>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</si>
  <si>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</si>
  <si>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</si>
  <si>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</si>
  <si>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</si>
  <si>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</si>
  <si>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</si>
  <si>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</si>
  <si>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</si>
  <si>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</si>
  <si>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</si>
  <si>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</si>
  <si>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</si>
  <si>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</si>
  <si>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</si>
  <si>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</si>
  <si>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</si>
  <si>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</si>
  <si>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</si>
  <si>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</si>
  <si>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</si>
  <si>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</si>
  <si>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</si>
  <si>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</si>
  <si>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ENERGY S&amp;P US SECTOR</t>
  </si>
  <si>
    <t>IE00B435CG94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</si>
  <si>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</si>
  <si>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</si>
  <si>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</si>
  <si>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</si>
  <si>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</si>
  <si>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</si>
  <si>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</si>
  <si>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</si>
  <si>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BIOTECH ETF</t>
  </si>
  <si>
    <t>US78464A8707</t>
  </si>
  <si>
    <t>SPDR S&amp;P OIL &amp; GAS EXP &amp; PR</t>
  </si>
  <si>
    <t>US78464A7303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</si>
  <si>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</si>
  <si>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</si>
  <si>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</si>
  <si>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</si>
  <si>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</si>
  <si>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</si>
  <si>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X MSCI CHINA 1C</t>
  </si>
  <si>
    <t>LU0514695690</t>
  </si>
  <si>
    <t>COMGEST GROWTH EUROPE EUR IA</t>
  </si>
  <si>
    <t>IE00B5WN3467</t>
  </si>
  <si>
    <t>NR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</si>
  <si>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</si>
  <si>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</si>
  <si>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</si>
  <si>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</si>
  <si>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</si>
  <si>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</si>
  <si>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MATTHEWS ASIA TIGER</t>
  </si>
  <si>
    <t>LU0491816475</t>
  </si>
  <si>
    <t>Schroders Asia ex Japan</t>
  </si>
  <si>
    <t>LU0106259988</t>
  </si>
  <si>
    <t>Tokio Marine Japan</t>
  </si>
  <si>
    <t>IE00BYYTL417</t>
  </si>
  <si>
    <t>VANGUARD EMR MK ST IN USD IN</t>
  </si>
  <si>
    <t>IE0031787223</t>
  </si>
  <si>
    <t>כתבי אופציה בישראל</t>
  </si>
  <si>
    <t>ברנמילר אפ 1*</t>
  </si>
  <si>
    <t>1143494</t>
  </si>
  <si>
    <t>C 1570 JUL 2019</t>
  </si>
  <si>
    <t>82737784</t>
  </si>
  <si>
    <t>ל.ר.</t>
  </si>
  <si>
    <t>LmC 2400 AUG 2019</t>
  </si>
  <si>
    <t>82759903</t>
  </si>
  <si>
    <t>LmP 2400 AUG 2019</t>
  </si>
  <si>
    <t>82760422</t>
  </si>
  <si>
    <t>P 1570 JUL 2019</t>
  </si>
  <si>
    <t>82738394</t>
  </si>
  <si>
    <t>plC 2500 AUG 2019</t>
  </si>
  <si>
    <t>82739996</t>
  </si>
  <si>
    <t>plP 2500 AUG 2019</t>
  </si>
  <si>
    <t>82740192</t>
  </si>
  <si>
    <t>MCD US 09/20/19 C220</t>
  </si>
  <si>
    <t>MCD 19 C220</t>
  </si>
  <si>
    <t>MSFT US 09/20/19 C145</t>
  </si>
  <si>
    <t>MSFT 19 C145</t>
  </si>
  <si>
    <t>SPXW US 10/31/19 P2750</t>
  </si>
  <si>
    <t>546274</t>
  </si>
  <si>
    <t>WMT US 09/20/19 C120</t>
  </si>
  <si>
    <t>WMT 19 C120</t>
  </si>
  <si>
    <t>S&amp;P500 EMINI FUT SEP19</t>
  </si>
  <si>
    <t>ESU9</t>
  </si>
  <si>
    <t>STOXX EUROPE 600 SEP19</t>
  </si>
  <si>
    <t>SXOU9</t>
  </si>
  <si>
    <t>TOPIX INDX FUT SEP19</t>
  </si>
  <si>
    <t>TPU9</t>
  </si>
  <si>
    <t>ערד 8805</t>
  </si>
  <si>
    <t>ערד 8844</t>
  </si>
  <si>
    <t>8844000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</si>
  <si>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</si>
  <si>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</si>
  <si>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</si>
  <si>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</si>
  <si>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</si>
  <si>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</si>
  <si>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</si>
  <si>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</si>
  <si>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</si>
  <si>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</si>
  <si>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</si>
  <si>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</si>
  <si>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</si>
  <si>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</si>
  <si>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</si>
  <si>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</si>
  <si>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</si>
  <si>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</si>
  <si>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</si>
  <si>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</si>
  <si>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8874</t>
  </si>
  <si>
    <t>88740000</t>
  </si>
  <si>
    <t>מקורות אגח 8 רמ</t>
  </si>
  <si>
    <t>1124346</t>
  </si>
  <si>
    <t>מרווח הוגן</t>
  </si>
  <si>
    <t>רפאל אגח ד רצף מוסדי</t>
  </si>
  <si>
    <t>1140284</t>
  </si>
  <si>
    <t>520042185</t>
  </si>
  <si>
    <t>גב ים נגב אגח א</t>
  </si>
  <si>
    <t>1151141</t>
  </si>
  <si>
    <t>514189596</t>
  </si>
  <si>
    <t>1735 MARKET INVESTOR HOLDC MAKEFET*</t>
  </si>
  <si>
    <t>425 Lexington*</t>
  </si>
  <si>
    <t>901 Fifth Seattle*</t>
  </si>
  <si>
    <t>Tanfield 1*</t>
  </si>
  <si>
    <t>סה"כ קרנות השקעה</t>
  </si>
  <si>
    <t>סה"כ קרנות השקעה בישראל</t>
  </si>
  <si>
    <t>ריאליטי קרן השקעות בנדל"ן IV</t>
  </si>
  <si>
    <t>Kedma Capital III</t>
  </si>
  <si>
    <t>סה"כ קרנות השקעה בחו"ל</t>
  </si>
  <si>
    <t>ADLS</t>
  </si>
  <si>
    <t>Astorg VII</t>
  </si>
  <si>
    <t>Brookfield coinv JCI</t>
  </si>
  <si>
    <t>EC   1</t>
  </si>
  <si>
    <t>KASS</t>
  </si>
  <si>
    <t>KSO</t>
  </si>
  <si>
    <t>MTDL</t>
  </si>
  <si>
    <t>TDL IV</t>
  </si>
  <si>
    <t>Thoma Bravo Fund XIII</t>
  </si>
  <si>
    <t>TPG Asia VII L.P</t>
  </si>
  <si>
    <t>Warburg Pincus China II L.P</t>
  </si>
  <si>
    <t>WSREDII</t>
  </si>
  <si>
    <t>₪ / מט"ח</t>
  </si>
  <si>
    <t>+ILS/-USD 3.4932 20-10-20 (10) -888</t>
  </si>
  <si>
    <t>10000350</t>
  </si>
  <si>
    <t>+ILS/-USD 3.5234 16-06-20 (10) -776</t>
  </si>
  <si>
    <t>10000330</t>
  </si>
  <si>
    <t>+ILS/-USD 3.53 18-06-20 (10) -680</t>
  </si>
  <si>
    <t>10000346</t>
  </si>
  <si>
    <t>+ILS/-USD 3.5315 16-06-20 (93) -775</t>
  </si>
  <si>
    <t>10000333</t>
  </si>
  <si>
    <t>+ILS/-USD 3.5333 01-08-19 (10) -262</t>
  </si>
  <si>
    <t>10000304</t>
  </si>
  <si>
    <t>+ILS/-USD 3.5335 28-05-20 (10) -696</t>
  </si>
  <si>
    <t>10000342</t>
  </si>
  <si>
    <t>+ILS/-USD 3.5653 01-08-19 (10) -202</t>
  </si>
  <si>
    <t>10000319</t>
  </si>
  <si>
    <t>+ILS/-USD 3.5675 03-09-19 (10) -295</t>
  </si>
  <si>
    <t>10000314</t>
  </si>
  <si>
    <t>+ILS/-USD 3.5726 11-07-19 (10) -295</t>
  </si>
  <si>
    <t>10000263</t>
  </si>
  <si>
    <t>+ILS/-USD 3.5745 18-09-19 (10) -285</t>
  </si>
  <si>
    <t>10000326</t>
  </si>
  <si>
    <t>+ILS/-USD 3.5794 24-07-19 (10) -286</t>
  </si>
  <si>
    <t>10000294</t>
  </si>
  <si>
    <t>+ILS/-USD 3.5819 18-09-19 (10) -276</t>
  </si>
  <si>
    <t>10000327</t>
  </si>
  <si>
    <t>+ILS/-USD 3.5917 22-07-19 (10) -298</t>
  </si>
  <si>
    <t>10000269</t>
  </si>
  <si>
    <t>+ILS/-USD 3.5965 11-07-19 (10) -295</t>
  </si>
  <si>
    <t>10000253</t>
  </si>
  <si>
    <t>+ILS/-USD 3.602 22-07-19 (10) -300</t>
  </si>
  <si>
    <t>10000273</t>
  </si>
  <si>
    <t>+ILS/-USD 3.6038 11-07-19 (10) -52</t>
  </si>
  <si>
    <t>10000338</t>
  </si>
  <si>
    <t>+USD/-ILS 3.5586 11-07-19 (10) -124</t>
  </si>
  <si>
    <t>10000320</t>
  </si>
  <si>
    <t>+USD/-ILS 3.5976 22-07-19 (10) -274</t>
  </si>
  <si>
    <t>10000287</t>
  </si>
  <si>
    <t>+GBP/-USD 1.2684 01-07-19 (10) +0</t>
  </si>
  <si>
    <t>10000347</t>
  </si>
  <si>
    <t>+SEK/-USD 9.5296 10-07-19 (10) -484</t>
  </si>
  <si>
    <t>10000317</t>
  </si>
  <si>
    <t>+USD/-CAD 1.3332 03-07-19 (10) -30</t>
  </si>
  <si>
    <t>10000279</t>
  </si>
  <si>
    <t>+USD/-CAD 1.33546 09-01-20 (10) -49.4</t>
  </si>
  <si>
    <t>10000332</t>
  </si>
  <si>
    <t>+USD/-EUR 1.1516 27-01-20 (10) +198</t>
  </si>
  <si>
    <t>10000334</t>
  </si>
  <si>
    <t>+USD/-EUR 1.16395 27-04-20 (10) +249.5</t>
  </si>
  <si>
    <t>10000345</t>
  </si>
  <si>
    <t>+USD/-GBP 1.27965 03-02-20 (10) +116.5</t>
  </si>
  <si>
    <t>10000336</t>
  </si>
  <si>
    <t>+USD/-GBP 1.28271 02-03-20 (10) +117.1</t>
  </si>
  <si>
    <t>10000349</t>
  </si>
  <si>
    <t>+USD/-GBP 1.31674 07-10-19 (10) +101.4</t>
  </si>
  <si>
    <t>10000313</t>
  </si>
  <si>
    <t>+USD/-GBP 1.31906 01-07-19 (10) +70.6</t>
  </si>
  <si>
    <t>10000255</t>
  </si>
  <si>
    <t>+USD/-JPY 106.825 10-02-20 (10) -184.5</t>
  </si>
  <si>
    <t>10000339</t>
  </si>
  <si>
    <t>+USD/-JPY 109.376 05-11-19 (10) -175.4</t>
  </si>
  <si>
    <t>10000302</t>
  </si>
  <si>
    <t>+USD/-JPY 109.66 04-09-19 (10) -132</t>
  </si>
  <si>
    <t>10000285</t>
  </si>
  <si>
    <t>+USD/-JPY 110.01 04-09-19 (10) -145</t>
  </si>
  <si>
    <t>10000266</t>
  </si>
  <si>
    <t>+USD/-SEK 8.7818 10-07-19 (10) -1271</t>
  </si>
  <si>
    <t>10000201</t>
  </si>
  <si>
    <t>+USD/-SEK 9.1598 10-07-19 (10) -1072</t>
  </si>
  <si>
    <t>10000221</t>
  </si>
  <si>
    <t>פורוורד מט"ח-מט"ח</t>
  </si>
  <si>
    <t>10000348</t>
  </si>
  <si>
    <t>IRS</t>
  </si>
  <si>
    <t>10000000</t>
  </si>
  <si>
    <t>10000002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</si>
  <si>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</si>
  <si>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</si>
  <si>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</si>
  <si>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</si>
  <si>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</si>
  <si>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</si>
  <si>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</si>
  <si>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</si>
  <si>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</si>
  <si>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</si>
  <si>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</si>
  <si>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בנק דיסקונט לישראל בע"מ</t>
  </si>
  <si>
    <t>30011000</t>
  </si>
  <si>
    <t>31712000</t>
  </si>
  <si>
    <t>30312000</t>
  </si>
  <si>
    <t>30810000</t>
  </si>
  <si>
    <t>34010000</t>
  </si>
  <si>
    <t>34510000</t>
  </si>
  <si>
    <t>32610000</t>
  </si>
  <si>
    <t>31710000</t>
  </si>
  <si>
    <t>31210000</t>
  </si>
  <si>
    <t>31110000</t>
  </si>
  <si>
    <t>33810000</t>
  </si>
  <si>
    <t>בנק מזרחי</t>
  </si>
  <si>
    <t>34520000</t>
  </si>
  <si>
    <t>34020000</t>
  </si>
  <si>
    <t>30311000</t>
  </si>
  <si>
    <t>מ.בטחון סחיר לאומי</t>
  </si>
  <si>
    <t>75001121</t>
  </si>
  <si>
    <t>דירוג פנימי</t>
  </si>
  <si>
    <t>לא</t>
  </si>
  <si>
    <t>AA</t>
  </si>
  <si>
    <t>A+</t>
  </si>
  <si>
    <t>כן</t>
  </si>
  <si>
    <t>AA-</t>
  </si>
  <si>
    <t>נדלן אחד העם 56 ת"א</t>
  </si>
  <si>
    <t>31/12/2018</t>
  </si>
  <si>
    <t>אחד העם 56, תל אביב</t>
  </si>
  <si>
    <t>קרדן אן.וי אגח ב חש 2/18</t>
  </si>
  <si>
    <t>1143270</t>
  </si>
  <si>
    <t>TPG ASIA VII L.P</t>
  </si>
  <si>
    <t xml:space="preserve">ADLS </t>
  </si>
  <si>
    <t>IFM GIF</t>
  </si>
  <si>
    <t>ADLS  co-inv</t>
  </si>
  <si>
    <t xml:space="preserve">TDLIV </t>
  </si>
  <si>
    <t>Brookfield Capital Partners V</t>
  </si>
  <si>
    <t>Blackstone Real Estate Partners IX</t>
  </si>
  <si>
    <t>EC1 ADLS  co-inv</t>
  </si>
  <si>
    <t xml:space="preserve">WSREDII </t>
  </si>
  <si>
    <t>JCI Power Solut</t>
  </si>
  <si>
    <t>KSO I</t>
  </si>
  <si>
    <t>Reality IV</t>
  </si>
  <si>
    <t>סה"כ בחו"ל</t>
  </si>
  <si>
    <t>סה"כ יתרות התחייבות להשקעה</t>
  </si>
  <si>
    <t>מובטחות משכנתא - גורם 01</t>
  </si>
  <si>
    <t>בבטחונות אחרים - גורם 94</t>
  </si>
  <si>
    <t>בבטחונות אחרים - גורם 96</t>
  </si>
  <si>
    <t>בבטחונות אחרים - גורם 129</t>
  </si>
  <si>
    <t>בבטחונות אחרים - גורם 130</t>
  </si>
  <si>
    <t>בבטחונות אחרים - גורם 61</t>
  </si>
  <si>
    <t>בבטחונות אחרים - גורם 115*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</si>
</sst>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  <numFmt numFmtId="170" formatCode="_ * #,##0_ ;_ * \-#,##0_ ;_ * &quot;-&quot;??_ ;_ @_ "/>
  </numFmts>
  <fonts count="3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4" fontId="25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7" fillId="0" borderId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166" fontId="13" fillId="0" borderId="0" applyFill="0" applyBorder="0" applyProtection="0">
      <alignment horizontal="right"/>
    </xf>
    <xf numFmtId="166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1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0" fontId="10" fillId="0" borderId="6" xfId="7" applyFont="1" applyBorder="1" applyAlignment="1">
      <alignment horizontal="center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right" vertical="center" wrapText="1" indent="2" readingOrder="2"/>
    </xf>
    <xf numFmtId="0" fontId="23" fillId="3" borderId="0" xfId="0" applyFont="1" applyFill="1" applyAlignment="1">
      <alignment horizontal="right" indent="2" readingOrder="2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5" borderId="0" xfId="0" applyFont="1" applyFill="1"/>
    <xf numFmtId="0" fontId="22" fillId="6" borderId="0" xfId="0" applyFont="1" applyFill="1" applyAlignment="1">
      <alignment horizontal="center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4" fillId="0" borderId="0" xfId="7" applyFont="1" applyAlignment="1">
      <alignment horizontal="right"/>
    </xf>
    <xf numFmtId="0" fontId="10" fillId="2" borderId="10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wrapText="1"/>
    </xf>
    <xf numFmtId="49" fontId="15" fillId="2" borderId="13" xfId="7" applyNumberFormat="1" applyFont="1" applyFill="1" applyBorder="1" applyAlignment="1">
      <alignment horizontal="center" vertical="center" wrapText="1" readingOrder="2"/>
    </xf>
    <xf numFmtId="3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0" fillId="0" borderId="0" xfId="7" applyFont="1" applyBorder="1" applyAlignment="1">
      <alignment horizontal="center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6" xfId="0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right"/>
    </xf>
    <xf numFmtId="0" fontId="28" fillId="0" borderId="28" xfId="0" applyFont="1" applyFill="1" applyBorder="1" applyAlignment="1">
      <alignment horizontal="right"/>
    </xf>
    <xf numFmtId="0" fontId="28" fillId="0" borderId="28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3"/>
    </xf>
    <xf numFmtId="0" fontId="29" fillId="0" borderId="0" xfId="0" applyFont="1" applyFill="1" applyBorder="1" applyAlignment="1">
      <alignment horizontal="right" indent="4"/>
    </xf>
    <xf numFmtId="0" fontId="29" fillId="0" borderId="0" xfId="0" applyFont="1" applyFill="1" applyBorder="1" applyAlignment="1">
      <alignment horizontal="right" indent="3"/>
    </xf>
    <xf numFmtId="4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 readingOrder="2"/>
    </xf>
    <xf numFmtId="0" fontId="7" fillId="0" borderId="0" xfId="0" applyFont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167" fontId="28" fillId="0" borderId="28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14" fontId="29" fillId="0" borderId="0" xfId="0" applyNumberFormat="1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 indent="2"/>
    </xf>
    <xf numFmtId="0" fontId="29" fillId="0" borderId="29" xfId="0" applyFont="1" applyFill="1" applyBorder="1" applyAlignment="1">
      <alignment horizontal="right" indent="3"/>
    </xf>
    <xf numFmtId="0" fontId="29" fillId="0" borderId="29" xfId="0" applyFont="1" applyFill="1" applyBorder="1" applyAlignment="1">
      <alignment horizontal="right" indent="2"/>
    </xf>
    <xf numFmtId="0" fontId="29" fillId="0" borderId="30" xfId="0" applyFont="1" applyFill="1" applyBorder="1" applyAlignment="1">
      <alignment horizontal="right" indent="2"/>
    </xf>
    <xf numFmtId="0" fontId="29" fillId="0" borderId="25" xfId="0" applyNumberFormat="1" applyFont="1" applyFill="1" applyBorder="1" applyAlignment="1">
      <alignment horizontal="right"/>
    </xf>
    <xf numFmtId="2" fontId="29" fillId="0" borderId="25" xfId="0" applyNumberFormat="1" applyFont="1" applyFill="1" applyBorder="1" applyAlignment="1">
      <alignment horizontal="right"/>
    </xf>
    <xf numFmtId="10" fontId="29" fillId="0" borderId="25" xfId="0" applyNumberFormat="1" applyFont="1" applyFill="1" applyBorder="1" applyAlignment="1">
      <alignment horizontal="right"/>
    </xf>
    <xf numFmtId="4" fontId="29" fillId="0" borderId="25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64" fontId="6" fillId="0" borderId="31" xfId="13" applyFont="1" applyBorder="1" applyAlignment="1">
      <alignment horizontal="right"/>
    </xf>
    <xf numFmtId="10" fontId="6" fillId="0" borderId="31" xfId="14" applyNumberFormat="1" applyFont="1" applyBorder="1" applyAlignment="1">
      <alignment horizontal="center"/>
    </xf>
    <xf numFmtId="2" fontId="6" fillId="0" borderId="31" xfId="7" applyNumberFormat="1" applyFont="1" applyBorder="1" applyAlignment="1">
      <alignment horizontal="right"/>
    </xf>
    <xf numFmtId="169" fontId="6" fillId="0" borderId="31" xfId="7" applyNumberFormat="1" applyFont="1" applyBorder="1" applyAlignment="1">
      <alignment horizontal="center"/>
    </xf>
    <xf numFmtId="49" fontId="28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167" fontId="30" fillId="0" borderId="0" xfId="0" applyNumberFormat="1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 indent="1"/>
    </xf>
    <xf numFmtId="49" fontId="30" fillId="0" borderId="0" xfId="0" applyNumberFormat="1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right"/>
    </xf>
    <xf numFmtId="0" fontId="1" fillId="0" borderId="0" xfId="16" applyAlignment="1">
      <alignment horizontal="right"/>
    </xf>
    <xf numFmtId="170" fontId="1" fillId="0" borderId="0" xfId="13" applyNumberFormat="1" applyFont="1"/>
    <xf numFmtId="14" fontId="1" fillId="0" borderId="0" xfId="16" applyNumberFormat="1"/>
    <xf numFmtId="10" fontId="30" fillId="0" borderId="0" xfId="15" applyNumberFormat="1" applyFont="1" applyFill="1" applyBorder="1" applyAlignment="1">
      <alignment horizontal="right"/>
    </xf>
    <xf numFmtId="10" fontId="29" fillId="0" borderId="0" xfId="15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64" fontId="6" fillId="0" borderId="31" xfId="13" applyFont="1" applyFill="1" applyBorder="1" applyAlignment="1">
      <alignment horizontal="right"/>
    </xf>
    <xf numFmtId="0" fontId="6" fillId="0" borderId="0" xfId="0" applyFont="1" applyAlignment="1">
      <alignment horizontal="right" readingOrder="2"/>
    </xf>
    <xf numFmtId="0" fontId="8" fillId="2" borderId="17" xfId="7" applyFont="1" applyFill="1" applyBorder="1" applyAlignment="1">
      <alignment horizontal="center" vertical="center" wrapText="1"/>
    </xf>
    <xf numFmtId="0" fontId="8" fillId="2" borderId="18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 readingOrder="2"/>
    </xf>
    <xf numFmtId="0" fontId="8" fillId="2" borderId="25" xfId="0" applyFont="1" applyFill="1" applyBorder="1" applyAlignment="1">
      <alignment horizontal="center" vertical="center" wrapText="1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17" fillId="0" borderId="20" xfId="0" applyFont="1" applyBorder="1" applyAlignment="1">
      <alignment horizontal="center" readingOrder="2"/>
    </xf>
    <xf numFmtId="0" fontId="17" fillId="0" borderId="16" xfId="0" applyFont="1" applyBorder="1" applyAlignment="1">
      <alignment horizontal="center" readingOrder="2"/>
    </xf>
    <xf numFmtId="0" fontId="21" fillId="2" borderId="21" xfId="0" applyFont="1" applyFill="1" applyBorder="1" applyAlignment="1">
      <alignment horizontal="center" vertical="center" wrapText="1" readingOrder="2"/>
    </xf>
    <xf numFmtId="0" fontId="17" fillId="0" borderId="22" xfId="0" applyFont="1" applyBorder="1" applyAlignment="1">
      <alignment horizontal="center" readingOrder="2"/>
    </xf>
    <xf numFmtId="0" fontId="17" fillId="0" borderId="23" xfId="0" applyFont="1" applyBorder="1" applyAlignment="1">
      <alignment horizontal="center" readingOrder="2"/>
    </xf>
    <xf numFmtId="0" fontId="6" fillId="0" borderId="0" xfId="0" applyFont="1" applyAlignment="1">
      <alignment horizontal="right" readingOrder="2"/>
    </xf>
    <xf numFmtId="0" fontId="21" fillId="2" borderId="22" xfId="0" applyFont="1" applyFill="1" applyBorder="1" applyAlignment="1">
      <alignment horizontal="center" vertical="center" wrapText="1" readingOrder="2"/>
    </xf>
    <xf numFmtId="0" fontId="21" fillId="2" borderId="23" xfId="0" applyFont="1" applyFill="1" applyBorder="1" applyAlignment="1">
      <alignment horizontal="center" vertical="center" wrapText="1" readingOrder="2"/>
    </xf>
    <xf numFmtId="0" fontId="8" fillId="2" borderId="21" xfId="0" applyFont="1" applyFill="1" applyBorder="1" applyAlignment="1">
      <alignment horizontal="center" vertical="center" wrapText="1" readingOrder="2"/>
    </xf>
    <xf numFmtId="0" fontId="8" fillId="2" borderId="22" xfId="0" applyFont="1" applyFill="1" applyBorder="1" applyAlignment="1">
      <alignment horizontal="center" vertical="center" wrapText="1" readingOrder="2"/>
    </xf>
    <xf numFmtId="0" fontId="8" fillId="2" borderId="23" xfId="0" applyFont="1" applyFill="1" applyBorder="1" applyAlignment="1">
      <alignment horizontal="center" vertical="center" wrapText="1" readingOrder="2"/>
    </xf>
    <xf numFmtId="0" fontId="6" fillId="0" borderId="0" xfId="0" applyFont="1" applyFill="1" applyAlignment="1">
      <alignment horizontal="right" readingOrder="2"/>
    </xf>
  </cellXfs>
  <cellStyles count="17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יתרת התחייבות להשקעה" xfId="16"/>
    <cellStyle name="Percent" xfId="14" builtinId="5"/>
    <cellStyle name="Percent 2" xfId="8"/>
    <cellStyle name="Percent 3" xfId="15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198120</xdr:colOff>
      <xdr:row>50</xdr:row>
      <xdr:rowOff>0</xdr:rowOff>
    </xdr:from>
    <xdr:to>
      <xdr:col>32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91;&#1497;&#1493;&#1493;&#1495;%20&#1499;&#1505;&#1508;&#1497;/&#1512;&#1513;&#1497;&#1502;&#1493;&#1514;%20&#1504;&#1499;&#1505;&#1497;&#1501;/2019/06-19/30-07-19/&#1511;&#1489;&#1510;&#1497;&#1501;%20&#1500;&#1491;&#1497;&#1493;&#1493;&#1495;%2006-19/512237744_p12145_0219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Sheet1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1204811.2646903945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F66"/>
  <sheetViews>
    <sheetView rightToLeft="1"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15" sqref="J15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6" width="6.7109375" style="9" customWidth="1"/>
    <col min="27" max="29" width="7.7109375" style="9" customWidth="1"/>
    <col min="30" max="30" width="7.140625" style="9" customWidth="1"/>
    <col min="31" max="31" width="6" style="9" customWidth="1"/>
    <col min="32" max="32" width="7.85546875" style="9" customWidth="1"/>
    <col min="33" max="33" width="8.140625" style="9" customWidth="1"/>
    <col min="34" max="34" width="6.28515625" style="9" customWidth="1"/>
    <col min="35" max="35" width="8" style="9" customWidth="1"/>
    <col min="36" max="36" width="8.7109375" style="9" customWidth="1"/>
    <col min="37" max="37" width="10" style="9" customWidth="1"/>
    <col min="38" max="38" width="9.5703125" style="9" customWidth="1"/>
    <col min="39" max="39" width="6.140625" style="9" customWidth="1"/>
    <col min="40" max="41" width="5.7109375" style="9" customWidth="1"/>
    <col min="42" max="42" width="6.85546875" style="9" customWidth="1"/>
    <col min="43" max="43" width="6.42578125" style="9" customWidth="1"/>
    <col min="44" max="44" width="6.7109375" style="9" customWidth="1"/>
    <col min="45" max="45" width="7.28515625" style="9" customWidth="1"/>
    <col min="46" max="57" width="5.7109375" style="9" customWidth="1"/>
    <col min="58" max="16384" width="9.140625" style="9"/>
  </cols>
  <sheetData>
    <row r="1" spans="1:32">
      <c r="B1" s="58" t="s">
        <v>189</v>
      </c>
      <c r="C1" s="80" t="s" vm="1">
        <v>264</v>
      </c>
    </row>
    <row r="2" spans="1:32">
      <c r="B2" s="58" t="s">
        <v>188</v>
      </c>
      <c r="C2" s="80" t="s">
        <v>265</v>
      </c>
    </row>
    <row r="3" spans="1:32">
      <c r="B3" s="58" t="s">
        <v>190</v>
      </c>
      <c r="C3" s="80" t="s">
        <v>266</v>
      </c>
    </row>
    <row r="4" spans="1:32">
      <c r="B4" s="58" t="s">
        <v>191</v>
      </c>
      <c r="C4" s="80">
        <v>12145</v>
      </c>
    </row>
    <row r="6" spans="1:32" ht="26.25" customHeight="1">
      <c r="B6" s="151" t="s">
        <v>205</v>
      </c>
      <c r="C6" s="152"/>
      <c r="D6" s="153"/>
    </row>
    <row r="7" spans="1:32" s="10" customFormat="1">
      <c r="B7" s="23"/>
      <c r="C7" s="24" t="s">
        <v>118</v>
      </c>
      <c r="D7" s="25" t="s">
        <v>116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F7" s="38" t="s">
        <v>118</v>
      </c>
    </row>
    <row r="8" spans="1:32" s="10" customFormat="1">
      <c r="B8" s="23"/>
      <c r="C8" s="26" t="s">
        <v>251</v>
      </c>
      <c r="D8" s="27" t="s">
        <v>20</v>
      </c>
      <c r="AF8" s="38" t="s">
        <v>119</v>
      </c>
    </row>
    <row r="9" spans="1:32" s="11" customFormat="1" ht="18" customHeight="1">
      <c r="B9" s="37"/>
      <c r="C9" s="20" t="s">
        <v>1</v>
      </c>
      <c r="D9" s="28" t="s">
        <v>2</v>
      </c>
      <c r="AF9" s="38" t="s">
        <v>128</v>
      </c>
    </row>
    <row r="10" spans="1:32" s="11" customFormat="1" ht="18" customHeight="1">
      <c r="B10" s="69" t="s">
        <v>204</v>
      </c>
      <c r="C10" s="120">
        <f>C11+C12+C23+C33+C35+C37</f>
        <v>1204811.2646903945</v>
      </c>
      <c r="D10" s="121">
        <f>C10/$C$42</f>
        <v>1</v>
      </c>
      <c r="AF10" s="68"/>
    </row>
    <row r="11" spans="1:32">
      <c r="A11" s="46" t="s">
        <v>151</v>
      </c>
      <c r="B11" s="29" t="s">
        <v>206</v>
      </c>
      <c r="C11" s="120">
        <f>מזומנים!J10</f>
        <v>98688.815528116378</v>
      </c>
      <c r="D11" s="121">
        <f t="shared" ref="D11:D13" si="0">C11/$C$42</f>
        <v>8.1912261630021244E-2</v>
      </c>
    </row>
    <row r="12" spans="1:32">
      <c r="B12" s="29" t="s">
        <v>207</v>
      </c>
      <c r="C12" s="120">
        <f>C13+C15+C16+C17+C18+C19+C20+C21</f>
        <v>360056.85213510203</v>
      </c>
      <c r="D12" s="121">
        <f t="shared" si="0"/>
        <v>0.29884917471088501</v>
      </c>
    </row>
    <row r="13" spans="1:32">
      <c r="A13" s="56" t="s">
        <v>151</v>
      </c>
      <c r="B13" s="30" t="s">
        <v>74</v>
      </c>
      <c r="C13" s="120">
        <f>'תעודות התחייבות ממשלתיות'!O11</f>
        <v>73908.080747863001</v>
      </c>
      <c r="D13" s="121">
        <f t="shared" si="0"/>
        <v>6.1344114977921853E-2</v>
      </c>
    </row>
    <row r="14" spans="1:32">
      <c r="A14" s="56" t="s">
        <v>151</v>
      </c>
      <c r="B14" s="30" t="s">
        <v>75</v>
      </c>
      <c r="C14" s="120" t="s" vm="2">
        <v>1717</v>
      </c>
      <c r="D14" s="121" t="s" vm="3">
        <v>1717</v>
      </c>
    </row>
    <row r="15" spans="1:32">
      <c r="A15" s="56" t="s">
        <v>151</v>
      </c>
      <c r="B15" s="30" t="s">
        <v>76</v>
      </c>
      <c r="C15" s="120">
        <f>'אג"ח קונצרני'!R11</f>
        <v>136623.38602079201</v>
      </c>
      <c r="D15" s="121">
        <f t="shared" ref="D15:D21" si="1">C15/$C$42</f>
        <v>0.11339816452986161</v>
      </c>
    </row>
    <row r="16" spans="1:32">
      <c r="A16" s="56" t="s">
        <v>151</v>
      </c>
      <c r="B16" s="30" t="s">
        <v>77</v>
      </c>
      <c r="C16" s="120">
        <f>מניות!L11</f>
        <v>80969.673278711009</v>
      </c>
      <c r="D16" s="121">
        <f t="shared" si="1"/>
        <v>6.7205275757044103E-2</v>
      </c>
    </row>
    <row r="17" spans="1:4">
      <c r="A17" s="56" t="s">
        <v>151</v>
      </c>
      <c r="B17" s="30" t="s">
        <v>78</v>
      </c>
      <c r="C17" s="120">
        <f>'תעודות סל'!K11</f>
        <v>57256.925222519989</v>
      </c>
      <c r="D17" s="121">
        <f t="shared" si="1"/>
        <v>4.7523563980980496E-2</v>
      </c>
    </row>
    <row r="18" spans="1:4">
      <c r="A18" s="56" t="s">
        <v>151</v>
      </c>
      <c r="B18" s="30" t="s">
        <v>79</v>
      </c>
      <c r="C18" s="120">
        <f>'קרנות נאמנות'!L11</f>
        <v>9034.1292115050037</v>
      </c>
      <c r="D18" s="121">
        <f t="shared" si="1"/>
        <v>7.4983771120587439E-3</v>
      </c>
    </row>
    <row r="19" spans="1:4">
      <c r="A19" s="56" t="s">
        <v>151</v>
      </c>
      <c r="B19" s="30" t="s">
        <v>80</v>
      </c>
      <c r="C19" s="120">
        <f>'כתבי אופציה'!I11</f>
        <v>0.65194509600000006</v>
      </c>
      <c r="D19" s="121">
        <f t="shared" si="1"/>
        <v>5.4111802828099647E-7</v>
      </c>
    </row>
    <row r="20" spans="1:4">
      <c r="A20" s="56" t="s">
        <v>151</v>
      </c>
      <c r="B20" s="30" t="s">
        <v>81</v>
      </c>
      <c r="C20" s="120">
        <f>אופציות!I11</f>
        <v>342.62343964300004</v>
      </c>
      <c r="D20" s="121">
        <f t="shared" si="1"/>
        <v>2.8437934611363837E-4</v>
      </c>
    </row>
    <row r="21" spans="1:4">
      <c r="A21" s="56" t="s">
        <v>151</v>
      </c>
      <c r="B21" s="30" t="s">
        <v>82</v>
      </c>
      <c r="C21" s="120">
        <f>'חוזים עתידיים'!I11</f>
        <v>1921.3822689719998</v>
      </c>
      <c r="D21" s="121">
        <f t="shared" si="1"/>
        <v>1.5947578888762678E-3</v>
      </c>
    </row>
    <row r="22" spans="1:4">
      <c r="A22" s="56" t="s">
        <v>151</v>
      </c>
      <c r="B22" s="30" t="s">
        <v>83</v>
      </c>
      <c r="C22" s="120" t="s" vm="4">
        <v>1717</v>
      </c>
      <c r="D22" s="121"/>
    </row>
    <row r="23" spans="1:4">
      <c r="B23" s="29" t="s">
        <v>208</v>
      </c>
      <c r="C23" s="120">
        <f>C24+C26+C27+C28+C31</f>
        <v>729820.41896710312</v>
      </c>
      <c r="D23" s="121">
        <f>C23/$C$42</f>
        <v>0.60575497619923746</v>
      </c>
    </row>
    <row r="24" spans="1:4">
      <c r="A24" s="56" t="s">
        <v>151</v>
      </c>
      <c r="B24" s="30" t="s">
        <v>84</v>
      </c>
      <c r="C24" s="120">
        <f>'לא סחיר- תעודות התחייבות ממשלתי'!M11</f>
        <v>711675.0263400001</v>
      </c>
      <c r="D24" s="121">
        <f>C24/$C$42</f>
        <v>0.5906942001599581</v>
      </c>
    </row>
    <row r="25" spans="1:4">
      <c r="A25" s="56" t="s">
        <v>151</v>
      </c>
      <c r="B25" s="30" t="s">
        <v>85</v>
      </c>
      <c r="C25" s="120" t="s" vm="5">
        <v>1717</v>
      </c>
      <c r="D25" s="121" t="s" vm="6">
        <v>1717</v>
      </c>
    </row>
    <row r="26" spans="1:4">
      <c r="A26" s="56" t="s">
        <v>151</v>
      </c>
      <c r="B26" s="30" t="s">
        <v>76</v>
      </c>
      <c r="C26" s="120">
        <f>'לא סחיר - אג"ח קונצרני'!P11</f>
        <v>1269.6872100000001</v>
      </c>
      <c r="D26" s="121">
        <f t="shared" ref="D26:D28" si="2">C26/$C$42</f>
        <v>1.0538473927086639E-3</v>
      </c>
    </row>
    <row r="27" spans="1:4">
      <c r="A27" s="56" t="s">
        <v>151</v>
      </c>
      <c r="B27" s="30" t="s">
        <v>86</v>
      </c>
      <c r="C27" s="120">
        <f>'לא סחיר - מניות'!J11</f>
        <v>12096.72575</v>
      </c>
      <c r="D27" s="121">
        <f t="shared" si="2"/>
        <v>1.0040349143903919E-2</v>
      </c>
    </row>
    <row r="28" spans="1:4">
      <c r="A28" s="56" t="s">
        <v>151</v>
      </c>
      <c r="B28" s="30" t="s">
        <v>87</v>
      </c>
      <c r="C28" s="120">
        <f>'לא סחיר - קרנות השקעה'!H11</f>
        <v>4536.124600000001</v>
      </c>
      <c r="D28" s="121">
        <f t="shared" si="2"/>
        <v>3.7650084564619904E-3</v>
      </c>
    </row>
    <row r="29" spans="1:4">
      <c r="A29" s="56" t="s">
        <v>151</v>
      </c>
      <c r="B29" s="30" t="s">
        <v>88</v>
      </c>
      <c r="C29" s="120" t="s" vm="7">
        <v>1717</v>
      </c>
      <c r="D29" s="121" t="s" vm="8">
        <v>1717</v>
      </c>
    </row>
    <row r="30" spans="1:4">
      <c r="A30" s="56" t="s">
        <v>151</v>
      </c>
      <c r="B30" s="30" t="s">
        <v>231</v>
      </c>
      <c r="C30" s="120" t="s" vm="9">
        <v>1717</v>
      </c>
      <c r="D30" s="121" t="s" vm="10">
        <v>1717</v>
      </c>
    </row>
    <row r="31" spans="1:4">
      <c r="A31" s="56" t="s">
        <v>151</v>
      </c>
      <c r="B31" s="30" t="s">
        <v>112</v>
      </c>
      <c r="C31" s="120">
        <f>'לא סחיר - חוזים עתידיים'!I11</f>
        <v>242.85506710300001</v>
      </c>
      <c r="D31" s="121">
        <f>C31/$C$42</f>
        <v>2.0157104620482404E-4</v>
      </c>
    </row>
    <row r="32" spans="1:4">
      <c r="A32" s="56" t="s">
        <v>151</v>
      </c>
      <c r="B32" s="30" t="s">
        <v>89</v>
      </c>
      <c r="C32" s="120" t="s" vm="11">
        <v>1717</v>
      </c>
      <c r="D32" s="121" t="s" vm="12">
        <v>1717</v>
      </c>
    </row>
    <row r="33" spans="1:4">
      <c r="A33" s="56" t="s">
        <v>151</v>
      </c>
      <c r="B33" s="29" t="s">
        <v>209</v>
      </c>
      <c r="C33" s="120">
        <f>הלוואות!O10</f>
        <v>15453.808309999999</v>
      </c>
      <c r="D33" s="121">
        <f>C33/$C$42</f>
        <v>1.2826746199099681E-2</v>
      </c>
    </row>
    <row r="34" spans="1:4">
      <c r="A34" s="56" t="s">
        <v>151</v>
      </c>
      <c r="B34" s="29" t="s">
        <v>210</v>
      </c>
      <c r="C34" s="120" t="s" vm="13">
        <v>1717</v>
      </c>
      <c r="D34" s="121" t="s" vm="14">
        <v>1717</v>
      </c>
    </row>
    <row r="35" spans="1:4">
      <c r="A35" s="56" t="s">
        <v>151</v>
      </c>
      <c r="B35" s="29" t="s">
        <v>211</v>
      </c>
      <c r="C35" s="120">
        <f>'זכויות מקרקעין'!G10</f>
        <v>776.51</v>
      </c>
      <c r="D35" s="121">
        <f>C35/$C$42</f>
        <v>6.4450758617329415E-4</v>
      </c>
    </row>
    <row r="36" spans="1:4">
      <c r="A36" s="56" t="s">
        <v>151</v>
      </c>
      <c r="B36" s="57" t="s">
        <v>212</v>
      </c>
      <c r="C36" s="120" t="s" vm="15">
        <v>1717</v>
      </c>
      <c r="D36" s="121" t="s" vm="16">
        <v>1717</v>
      </c>
    </row>
    <row r="37" spans="1:4">
      <c r="A37" s="56" t="s">
        <v>151</v>
      </c>
      <c r="B37" s="29" t="s">
        <v>213</v>
      </c>
      <c r="C37" s="120">
        <f>'השקעות אחרות '!I10</f>
        <v>14.859750072999999</v>
      </c>
      <c r="D37" s="121">
        <f>C37/$C$42</f>
        <v>1.2333674583312077E-5</v>
      </c>
    </row>
    <row r="38" spans="1:4">
      <c r="A38" s="56"/>
      <c r="B38" s="70" t="s">
        <v>215</v>
      </c>
      <c r="C38" s="120">
        <v>0</v>
      </c>
      <c r="D38" s="121">
        <f>C38/$C$42</f>
        <v>0</v>
      </c>
    </row>
    <row r="39" spans="1:4">
      <c r="A39" s="56" t="s">
        <v>151</v>
      </c>
      <c r="B39" s="71" t="s">
        <v>216</v>
      </c>
      <c r="C39" s="120" t="s" vm="17">
        <v>1717</v>
      </c>
      <c r="D39" s="121" t="s" vm="18">
        <v>1717</v>
      </c>
    </row>
    <row r="40" spans="1:4">
      <c r="A40" s="56" t="s">
        <v>151</v>
      </c>
      <c r="B40" s="71" t="s">
        <v>249</v>
      </c>
      <c r="C40" s="120" t="s" vm="19">
        <v>1717</v>
      </c>
      <c r="D40" s="121" t="s" vm="20">
        <v>1717</v>
      </c>
    </row>
    <row r="41" spans="1:4">
      <c r="A41" s="56" t="s">
        <v>151</v>
      </c>
      <c r="B41" s="71" t="s">
        <v>217</v>
      </c>
      <c r="C41" s="120" t="s" vm="21">
        <v>1717</v>
      </c>
      <c r="D41" s="121" t="s" vm="22">
        <v>1717</v>
      </c>
    </row>
    <row r="42" spans="1:4">
      <c r="B42" s="71" t="s">
        <v>90</v>
      </c>
      <c r="C42" s="120">
        <f>C38+C10</f>
        <v>1204811.2646903945</v>
      </c>
      <c r="D42" s="121">
        <f>C42/$C$42</f>
        <v>1</v>
      </c>
    </row>
    <row r="43" spans="1:4">
      <c r="A43" s="56" t="s">
        <v>151</v>
      </c>
      <c r="B43" s="71" t="s">
        <v>214</v>
      </c>
      <c r="C43" s="149">
        <f>'יתרת התחייבות להשקעה'!C10</f>
        <v>45766.016518279604</v>
      </c>
      <c r="D43" s="121"/>
    </row>
    <row r="44" spans="1:4">
      <c r="B44" s="6" t="s">
        <v>117</v>
      </c>
    </row>
    <row r="45" spans="1:4">
      <c r="C45" s="77" t="s">
        <v>196</v>
      </c>
      <c r="D45" s="36" t="s">
        <v>111</v>
      </c>
    </row>
    <row r="46" spans="1:4">
      <c r="C46" s="78" t="s">
        <v>1</v>
      </c>
      <c r="D46" s="25" t="s">
        <v>2</v>
      </c>
    </row>
    <row r="47" spans="1:4">
      <c r="C47" s="122" t="s">
        <v>177</v>
      </c>
      <c r="D47" s="123" vm="23">
        <v>2.5004</v>
      </c>
    </row>
    <row r="48" spans="1:4">
      <c r="C48" s="122" t="s">
        <v>186</v>
      </c>
      <c r="D48" s="123">
        <v>0.92966265185880392</v>
      </c>
    </row>
    <row r="49" spans="2:4">
      <c r="C49" s="122" t="s">
        <v>182</v>
      </c>
      <c r="D49" s="123" vm="24">
        <v>2.7225000000000001</v>
      </c>
    </row>
    <row r="50" spans="2:4">
      <c r="B50" s="12"/>
      <c r="C50" s="122" t="s">
        <v>1718</v>
      </c>
      <c r="D50" s="123" vm="25">
        <v>3.6610999999999998</v>
      </c>
    </row>
    <row r="51" spans="2:4">
      <c r="C51" s="122" t="s">
        <v>175</v>
      </c>
      <c r="D51" s="123" vm="26">
        <v>4.0616000000000003</v>
      </c>
    </row>
    <row r="52" spans="2:4">
      <c r="C52" s="122" t="s">
        <v>176</v>
      </c>
      <c r="D52" s="123" vm="27">
        <v>4.5216000000000003</v>
      </c>
    </row>
    <row r="53" spans="2:4">
      <c r="C53" s="122" t="s">
        <v>178</v>
      </c>
      <c r="D53" s="123">
        <v>0.45655903515735025</v>
      </c>
    </row>
    <row r="54" spans="2:4">
      <c r="C54" s="122" t="s">
        <v>183</v>
      </c>
      <c r="D54" s="123" vm="28">
        <v>3.3125</v>
      </c>
    </row>
    <row r="55" spans="2:4">
      <c r="C55" s="122" t="s">
        <v>184</v>
      </c>
      <c r="D55" s="123">
        <v>0.18583079288152377</v>
      </c>
    </row>
    <row r="56" spans="2:4">
      <c r="C56" s="122" t="s">
        <v>181</v>
      </c>
      <c r="D56" s="123" vm="29">
        <v>0.54420000000000002</v>
      </c>
    </row>
    <row r="57" spans="2:4">
      <c r="C57" s="122" t="s">
        <v>1719</v>
      </c>
      <c r="D57" s="123">
        <v>2.3949255999999997</v>
      </c>
    </row>
    <row r="58" spans="2:4">
      <c r="C58" s="122" t="s">
        <v>180</v>
      </c>
      <c r="D58" s="123" vm="30">
        <v>0.3851</v>
      </c>
    </row>
    <row r="59" spans="2:4">
      <c r="C59" s="122" t="s">
        <v>173</v>
      </c>
      <c r="D59" s="123" vm="31">
        <v>3.5659999999999998</v>
      </c>
    </row>
    <row r="60" spans="2:4">
      <c r="C60" s="122" t="s">
        <v>187</v>
      </c>
      <c r="D60" s="123" vm="32">
        <v>0.252</v>
      </c>
    </row>
    <row r="61" spans="2:4">
      <c r="C61" s="122" t="s">
        <v>1720</v>
      </c>
      <c r="D61" s="123" vm="33">
        <v>0.41880000000000001</v>
      </c>
    </row>
    <row r="62" spans="2:4">
      <c r="C62" s="122" t="s">
        <v>1721</v>
      </c>
      <c r="D62" s="123">
        <v>5.6414499443923252E-2</v>
      </c>
    </row>
    <row r="63" spans="2:4">
      <c r="C63" s="122" t="s">
        <v>174</v>
      </c>
      <c r="D63" s="123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H19" sqref="H19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7.28515625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189</v>
      </c>
      <c r="C1" s="80" t="s" vm="1">
        <v>264</v>
      </c>
    </row>
    <row r="2" spans="2:60">
      <c r="B2" s="58" t="s">
        <v>188</v>
      </c>
      <c r="C2" s="80" t="s">
        <v>265</v>
      </c>
    </row>
    <row r="3" spans="2:60">
      <c r="B3" s="58" t="s">
        <v>190</v>
      </c>
      <c r="C3" s="80" t="s">
        <v>266</v>
      </c>
    </row>
    <row r="4" spans="2:60">
      <c r="B4" s="58" t="s">
        <v>191</v>
      </c>
      <c r="C4" s="80">
        <v>12145</v>
      </c>
    </row>
    <row r="6" spans="2:60" ht="26.25" customHeight="1">
      <c r="B6" s="165" t="s">
        <v>219</v>
      </c>
      <c r="C6" s="166"/>
      <c r="D6" s="166"/>
      <c r="E6" s="166"/>
      <c r="F6" s="166"/>
      <c r="G6" s="166"/>
      <c r="H6" s="166"/>
      <c r="I6" s="166"/>
      <c r="J6" s="166"/>
      <c r="K6" s="166"/>
      <c r="L6" s="167"/>
    </row>
    <row r="7" spans="2:60" ht="26.25" customHeight="1">
      <c r="B7" s="165" t="s">
        <v>100</v>
      </c>
      <c r="C7" s="166"/>
      <c r="D7" s="166"/>
      <c r="E7" s="166"/>
      <c r="F7" s="166"/>
      <c r="G7" s="166"/>
      <c r="H7" s="166"/>
      <c r="I7" s="166"/>
      <c r="J7" s="166"/>
      <c r="K7" s="166"/>
      <c r="L7" s="167"/>
      <c r="BH7" s="3"/>
    </row>
    <row r="8" spans="2:60" s="3" customFormat="1" ht="78.75">
      <c r="B8" s="23" t="s">
        <v>125</v>
      </c>
      <c r="C8" s="31" t="s">
        <v>47</v>
      </c>
      <c r="D8" s="31" t="s">
        <v>129</v>
      </c>
      <c r="E8" s="31" t="s">
        <v>68</v>
      </c>
      <c r="F8" s="31" t="s">
        <v>109</v>
      </c>
      <c r="G8" s="31" t="s">
        <v>248</v>
      </c>
      <c r="H8" s="31" t="s">
        <v>247</v>
      </c>
      <c r="I8" s="31" t="s">
        <v>65</v>
      </c>
      <c r="J8" s="31" t="s">
        <v>62</v>
      </c>
      <c r="K8" s="31" t="s">
        <v>192</v>
      </c>
      <c r="L8" s="31" t="s">
        <v>194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255</v>
      </c>
      <c r="H9" s="17"/>
      <c r="I9" s="17" t="s">
        <v>251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30" t="s">
        <v>50</v>
      </c>
      <c r="C11" s="126"/>
      <c r="D11" s="126"/>
      <c r="E11" s="126"/>
      <c r="F11" s="126"/>
      <c r="G11" s="127"/>
      <c r="H11" s="129"/>
      <c r="I11" s="127">
        <v>0.65194509600000006</v>
      </c>
      <c r="J11" s="126"/>
      <c r="K11" s="128">
        <f>I11/$I$11</f>
        <v>1</v>
      </c>
      <c r="L11" s="128">
        <f>I11/'סכום נכסי הקרן'!$C$42</f>
        <v>5.4111802828099647E-7</v>
      </c>
      <c r="BC11" s="102"/>
      <c r="BD11" s="3"/>
      <c r="BE11" s="102"/>
      <c r="BG11" s="102"/>
    </row>
    <row r="12" spans="2:60" s="4" customFormat="1" ht="18" customHeight="1">
      <c r="B12" s="131" t="s">
        <v>26</v>
      </c>
      <c r="C12" s="126"/>
      <c r="D12" s="126"/>
      <c r="E12" s="126"/>
      <c r="F12" s="126"/>
      <c r="G12" s="127"/>
      <c r="H12" s="129"/>
      <c r="I12" s="127">
        <v>0.65194509600000006</v>
      </c>
      <c r="J12" s="126"/>
      <c r="K12" s="128">
        <f t="shared" ref="K12:K14" si="0">I12/$I$11</f>
        <v>1</v>
      </c>
      <c r="L12" s="128">
        <f>I12/'סכום נכסי הקרן'!$C$42</f>
        <v>5.4111802828099647E-7</v>
      </c>
      <c r="BC12" s="102"/>
      <c r="BD12" s="3"/>
      <c r="BE12" s="102"/>
      <c r="BG12" s="102"/>
    </row>
    <row r="13" spans="2:60">
      <c r="B13" s="104" t="s">
        <v>1558</v>
      </c>
      <c r="C13" s="84"/>
      <c r="D13" s="84"/>
      <c r="E13" s="84"/>
      <c r="F13" s="84"/>
      <c r="G13" s="93"/>
      <c r="H13" s="95"/>
      <c r="I13" s="93">
        <v>0.65194509600000006</v>
      </c>
      <c r="J13" s="84"/>
      <c r="K13" s="94">
        <f t="shared" si="0"/>
        <v>1</v>
      </c>
      <c r="L13" s="94">
        <f>I13/'סכום נכסי הקרן'!$C$42</f>
        <v>5.4111802828099647E-7</v>
      </c>
      <c r="BD13" s="3"/>
    </row>
    <row r="14" spans="2:60" ht="20.25">
      <c r="B14" s="89" t="s">
        <v>1559</v>
      </c>
      <c r="C14" s="86" t="s">
        <v>1560</v>
      </c>
      <c r="D14" s="99" t="s">
        <v>130</v>
      </c>
      <c r="E14" s="99" t="s">
        <v>200</v>
      </c>
      <c r="F14" s="99" t="s">
        <v>174</v>
      </c>
      <c r="G14" s="96">
        <v>970.1563920000001</v>
      </c>
      <c r="H14" s="98">
        <v>67.2</v>
      </c>
      <c r="I14" s="96">
        <v>0.65194509600000006</v>
      </c>
      <c r="J14" s="97">
        <v>8.0882695810868387E-4</v>
      </c>
      <c r="K14" s="97">
        <f t="shared" si="0"/>
        <v>1</v>
      </c>
      <c r="L14" s="97">
        <f>I14/'סכום נכסי הקרן'!$C$42</f>
        <v>5.4111802828099647E-7</v>
      </c>
      <c r="BD14" s="4"/>
    </row>
    <row r="15" spans="2:60">
      <c r="B15" s="85"/>
      <c r="C15" s="86"/>
      <c r="D15" s="86"/>
      <c r="E15" s="86"/>
      <c r="F15" s="86"/>
      <c r="G15" s="96"/>
      <c r="H15" s="98"/>
      <c r="I15" s="86"/>
      <c r="J15" s="86"/>
      <c r="K15" s="97"/>
      <c r="L15" s="86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56">
      <c r="B18" s="101" t="s">
        <v>263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56" ht="20.25">
      <c r="B19" s="101" t="s">
        <v>121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BC19" s="4"/>
    </row>
    <row r="20" spans="2:56">
      <c r="B20" s="101" t="s">
        <v>246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BD20" s="3"/>
    </row>
    <row r="21" spans="2:56">
      <c r="B21" s="101" t="s">
        <v>254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41.710937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189</v>
      </c>
      <c r="C1" s="80" t="s" vm="1">
        <v>264</v>
      </c>
    </row>
    <row r="2" spans="2:61">
      <c r="B2" s="58" t="s">
        <v>188</v>
      </c>
      <c r="C2" s="80" t="s">
        <v>265</v>
      </c>
    </row>
    <row r="3" spans="2:61">
      <c r="B3" s="58" t="s">
        <v>190</v>
      </c>
      <c r="C3" s="80" t="s">
        <v>266</v>
      </c>
    </row>
    <row r="4" spans="2:61">
      <c r="B4" s="58" t="s">
        <v>191</v>
      </c>
      <c r="C4" s="80">
        <v>12145</v>
      </c>
    </row>
    <row r="6" spans="2:61" ht="26.25" customHeight="1">
      <c r="B6" s="165" t="s">
        <v>219</v>
      </c>
      <c r="C6" s="166"/>
      <c r="D6" s="166"/>
      <c r="E6" s="166"/>
      <c r="F6" s="166"/>
      <c r="G6" s="166"/>
      <c r="H6" s="166"/>
      <c r="I6" s="166"/>
      <c r="J6" s="166"/>
      <c r="K6" s="166"/>
      <c r="L6" s="167"/>
    </row>
    <row r="7" spans="2:61" ht="26.25" customHeight="1">
      <c r="B7" s="165" t="s">
        <v>101</v>
      </c>
      <c r="C7" s="166"/>
      <c r="D7" s="166"/>
      <c r="E7" s="166"/>
      <c r="F7" s="166"/>
      <c r="G7" s="166"/>
      <c r="H7" s="166"/>
      <c r="I7" s="166"/>
      <c r="J7" s="166"/>
      <c r="K7" s="166"/>
      <c r="L7" s="167"/>
      <c r="BI7" s="3"/>
    </row>
    <row r="8" spans="2:61" s="3" customFormat="1" ht="78.75">
      <c r="B8" s="23" t="s">
        <v>125</v>
      </c>
      <c r="C8" s="31" t="s">
        <v>47</v>
      </c>
      <c r="D8" s="31" t="s">
        <v>129</v>
      </c>
      <c r="E8" s="31" t="s">
        <v>68</v>
      </c>
      <c r="F8" s="31" t="s">
        <v>109</v>
      </c>
      <c r="G8" s="31" t="s">
        <v>248</v>
      </c>
      <c r="H8" s="31" t="s">
        <v>247</v>
      </c>
      <c r="I8" s="31" t="s">
        <v>65</v>
      </c>
      <c r="J8" s="31" t="s">
        <v>62</v>
      </c>
      <c r="K8" s="31" t="s">
        <v>192</v>
      </c>
      <c r="L8" s="32" t="s">
        <v>194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255</v>
      </c>
      <c r="H9" s="17"/>
      <c r="I9" s="17" t="s">
        <v>251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8" t="s">
        <v>52</v>
      </c>
      <c r="C11" s="84"/>
      <c r="D11" s="84"/>
      <c r="E11" s="84"/>
      <c r="F11" s="84"/>
      <c r="G11" s="93"/>
      <c r="H11" s="95"/>
      <c r="I11" s="93">
        <v>342.62343964300004</v>
      </c>
      <c r="J11" s="84"/>
      <c r="K11" s="94">
        <f>I11/$I$11</f>
        <v>1</v>
      </c>
      <c r="L11" s="94">
        <f>I11/'סכום נכסי הקרן'!$C$42</f>
        <v>2.8437934611363837E-4</v>
      </c>
      <c r="BD11" s="1"/>
      <c r="BE11" s="3"/>
      <c r="BF11" s="1"/>
      <c r="BH11" s="1"/>
    </row>
    <row r="12" spans="2:61" s="102" customFormat="1">
      <c r="B12" s="131" t="s">
        <v>243</v>
      </c>
      <c r="C12" s="126"/>
      <c r="D12" s="126"/>
      <c r="E12" s="126"/>
      <c r="F12" s="126"/>
      <c r="G12" s="127"/>
      <c r="H12" s="129"/>
      <c r="I12" s="127">
        <v>73.716945340999985</v>
      </c>
      <c r="J12" s="126"/>
      <c r="K12" s="128">
        <f t="shared" ref="K12:K19" si="0">I12/$I$11</f>
        <v>0.21515441388893328</v>
      </c>
      <c r="L12" s="128">
        <f>I12/'סכום נכסי הקרן'!$C$42</f>
        <v>6.118547153519795E-5</v>
      </c>
      <c r="BE12" s="3"/>
    </row>
    <row r="13" spans="2:61" ht="20.25">
      <c r="B13" s="104" t="s">
        <v>237</v>
      </c>
      <c r="C13" s="84"/>
      <c r="D13" s="84"/>
      <c r="E13" s="84"/>
      <c r="F13" s="84"/>
      <c r="G13" s="93"/>
      <c r="H13" s="95"/>
      <c r="I13" s="93">
        <v>73.716945340999985</v>
      </c>
      <c r="J13" s="84"/>
      <c r="K13" s="94">
        <f t="shared" si="0"/>
        <v>0.21515441388893328</v>
      </c>
      <c r="L13" s="94">
        <f>I13/'סכום נכסי הקרן'!$C$42</f>
        <v>6.118547153519795E-5</v>
      </c>
      <c r="BE13" s="4"/>
    </row>
    <row r="14" spans="2:61">
      <c r="B14" s="89" t="s">
        <v>1561</v>
      </c>
      <c r="C14" s="86" t="s">
        <v>1562</v>
      </c>
      <c r="D14" s="99" t="s">
        <v>130</v>
      </c>
      <c r="E14" s="99" t="s">
        <v>1563</v>
      </c>
      <c r="F14" s="99" t="s">
        <v>174</v>
      </c>
      <c r="G14" s="96">
        <v>4.5471009999999996</v>
      </c>
      <c r="H14" s="98">
        <v>387800</v>
      </c>
      <c r="I14" s="96">
        <v>17.633656126999998</v>
      </c>
      <c r="J14" s="86"/>
      <c r="K14" s="97">
        <f t="shared" si="0"/>
        <v>5.1466578426080725E-2</v>
      </c>
      <c r="L14" s="97">
        <f>I14/'סכום נכסי הקרן'!$C$42</f>
        <v>1.4636031919515123E-5</v>
      </c>
    </row>
    <row r="15" spans="2:61">
      <c r="B15" s="89" t="s">
        <v>1564</v>
      </c>
      <c r="C15" s="86" t="s">
        <v>1565</v>
      </c>
      <c r="D15" s="99" t="s">
        <v>130</v>
      </c>
      <c r="E15" s="99" t="s">
        <v>1563</v>
      </c>
      <c r="F15" s="99" t="s">
        <v>174</v>
      </c>
      <c r="G15" s="96">
        <v>12.504527000000001</v>
      </c>
      <c r="H15" s="98">
        <v>204000</v>
      </c>
      <c r="I15" s="96">
        <v>25.509234366000001</v>
      </c>
      <c r="J15" s="86"/>
      <c r="K15" s="97">
        <f t="shared" si="0"/>
        <v>7.4452683075564255E-2</v>
      </c>
      <c r="L15" s="97">
        <f>I15/'סכום נכסי הקרן'!$C$42</f>
        <v>2.1172805329434913E-5</v>
      </c>
    </row>
    <row r="16" spans="2:61">
      <c r="B16" s="89" t="s">
        <v>1566</v>
      </c>
      <c r="C16" s="86" t="s">
        <v>1567</v>
      </c>
      <c r="D16" s="99" t="s">
        <v>130</v>
      </c>
      <c r="E16" s="99" t="s">
        <v>1563</v>
      </c>
      <c r="F16" s="99" t="s">
        <v>174</v>
      </c>
      <c r="G16" s="96">
        <v>-12.504527000000001</v>
      </c>
      <c r="H16" s="98">
        <v>18000</v>
      </c>
      <c r="I16" s="96">
        <v>-2.2508147969999999</v>
      </c>
      <c r="J16" s="86"/>
      <c r="K16" s="97">
        <f t="shared" si="0"/>
        <v>-6.5693543890203753E-3</v>
      </c>
      <c r="L16" s="97">
        <f>I16/'סכום נכסי הקרן'!$C$42</f>
        <v>-1.8681887055383743E-6</v>
      </c>
    </row>
    <row r="17" spans="2:56">
      <c r="B17" s="89" t="s">
        <v>1568</v>
      </c>
      <c r="C17" s="86" t="s">
        <v>1569</v>
      </c>
      <c r="D17" s="99" t="s">
        <v>130</v>
      </c>
      <c r="E17" s="99" t="s">
        <v>1563</v>
      </c>
      <c r="F17" s="99" t="s">
        <v>174</v>
      </c>
      <c r="G17" s="96">
        <v>-4.5471009999999996</v>
      </c>
      <c r="H17" s="98">
        <v>93600</v>
      </c>
      <c r="I17" s="96">
        <v>-4.2560861619999999</v>
      </c>
      <c r="J17" s="86"/>
      <c r="K17" s="97">
        <f t="shared" si="0"/>
        <v>-1.2422051936769627E-2</v>
      </c>
      <c r="L17" s="97">
        <f>I17/'סכום נכסי הקרן'!$C$42</f>
        <v>-3.5325750071682012E-6</v>
      </c>
    </row>
    <row r="18" spans="2:56" ht="20.25">
      <c r="B18" s="89" t="s">
        <v>1570</v>
      </c>
      <c r="C18" s="86" t="s">
        <v>1571</v>
      </c>
      <c r="D18" s="99" t="s">
        <v>130</v>
      </c>
      <c r="E18" s="99" t="s">
        <v>1563</v>
      </c>
      <c r="F18" s="99" t="s">
        <v>174</v>
      </c>
      <c r="G18" s="96">
        <v>23.060296000000005</v>
      </c>
      <c r="H18" s="98">
        <v>183600</v>
      </c>
      <c r="I18" s="96">
        <v>42.338703271999997</v>
      </c>
      <c r="J18" s="86"/>
      <c r="K18" s="97">
        <f t="shared" si="0"/>
        <v>0.12357211554502878</v>
      </c>
      <c r="L18" s="97">
        <f>I18/'סכום נכסי הקרן'!$C$42</f>
        <v>3.514135741657425E-5</v>
      </c>
      <c r="BD18" s="4"/>
    </row>
    <row r="19" spans="2:56">
      <c r="B19" s="89" t="s">
        <v>1572</v>
      </c>
      <c r="C19" s="86" t="s">
        <v>1573</v>
      </c>
      <c r="D19" s="99" t="s">
        <v>130</v>
      </c>
      <c r="E19" s="99" t="s">
        <v>1563</v>
      </c>
      <c r="F19" s="99" t="s">
        <v>174</v>
      </c>
      <c r="G19" s="96">
        <v>-23.060296000000005</v>
      </c>
      <c r="H19" s="98">
        <v>22800</v>
      </c>
      <c r="I19" s="96">
        <v>-5.2577474650000005</v>
      </c>
      <c r="J19" s="86"/>
      <c r="K19" s="97">
        <f t="shared" si="0"/>
        <v>-1.5345556831950446E-2</v>
      </c>
      <c r="L19" s="97">
        <f>I19/'סכום נכסי הקרן'!$C$42</f>
        <v>-4.3639594176197432E-6</v>
      </c>
    </row>
    <row r="20" spans="2:56">
      <c r="B20" s="85"/>
      <c r="C20" s="86"/>
      <c r="D20" s="86"/>
      <c r="E20" s="86"/>
      <c r="F20" s="86"/>
      <c r="G20" s="96"/>
      <c r="H20" s="98"/>
      <c r="I20" s="86"/>
      <c r="J20" s="86"/>
      <c r="K20" s="97"/>
      <c r="L20" s="86"/>
    </row>
    <row r="21" spans="2:56" s="102" customFormat="1">
      <c r="B21" s="131" t="s">
        <v>242</v>
      </c>
      <c r="C21" s="126"/>
      <c r="D21" s="126"/>
      <c r="E21" s="126"/>
      <c r="F21" s="126"/>
      <c r="G21" s="127"/>
      <c r="H21" s="129"/>
      <c r="I21" s="127">
        <v>268.90649430200006</v>
      </c>
      <c r="J21" s="126"/>
      <c r="K21" s="128">
        <f t="shared" ref="K21:K26" si="1">I21/$I$11</f>
        <v>0.7848455861110667</v>
      </c>
      <c r="L21" s="128">
        <f>I21/'סכום נכסי הקרן'!$C$42</f>
        <v>2.2319387457844038E-4</v>
      </c>
      <c r="BD21" s="3"/>
    </row>
    <row r="22" spans="2:56">
      <c r="B22" s="104" t="s">
        <v>237</v>
      </c>
      <c r="C22" s="84"/>
      <c r="D22" s="84"/>
      <c r="E22" s="84"/>
      <c r="F22" s="84"/>
      <c r="G22" s="93"/>
      <c r="H22" s="95"/>
      <c r="I22" s="93">
        <v>268.90649430200006</v>
      </c>
      <c r="J22" s="84"/>
      <c r="K22" s="94">
        <f t="shared" si="1"/>
        <v>0.7848455861110667</v>
      </c>
      <c r="L22" s="94">
        <f>I22/'סכום נכסי הקרן'!$C$42</f>
        <v>2.2319387457844038E-4</v>
      </c>
    </row>
    <row r="23" spans="2:56">
      <c r="B23" s="89" t="s">
        <v>1574</v>
      </c>
      <c r="C23" s="86" t="s">
        <v>1575</v>
      </c>
      <c r="D23" s="99" t="s">
        <v>1207</v>
      </c>
      <c r="E23" s="99" t="s">
        <v>1563</v>
      </c>
      <c r="F23" s="99" t="s">
        <v>173</v>
      </c>
      <c r="G23" s="96">
        <v>-3.7846730000000002</v>
      </c>
      <c r="H23" s="98">
        <v>184</v>
      </c>
      <c r="I23" s="96">
        <v>-2.4832902909999999</v>
      </c>
      <c r="J23" s="86"/>
      <c r="K23" s="97">
        <f t="shared" si="1"/>
        <v>-7.2478704130327139E-3</v>
      </c>
      <c r="L23" s="97">
        <f>I23/'סכום נכסי הקרן'!$C$42</f>
        <v>-2.0611446487746292E-6</v>
      </c>
    </row>
    <row r="24" spans="2:56">
      <c r="B24" s="89" t="s">
        <v>1576</v>
      </c>
      <c r="C24" s="86" t="s">
        <v>1577</v>
      </c>
      <c r="D24" s="99" t="s">
        <v>1207</v>
      </c>
      <c r="E24" s="99" t="s">
        <v>1563</v>
      </c>
      <c r="F24" s="99" t="s">
        <v>173</v>
      </c>
      <c r="G24" s="96">
        <v>-10.868804000000001</v>
      </c>
      <c r="H24" s="98">
        <v>163</v>
      </c>
      <c r="I24" s="96">
        <v>-6.3175790890000005</v>
      </c>
      <c r="J24" s="86"/>
      <c r="K24" s="97">
        <f t="shared" si="1"/>
        <v>-1.8438840890695238E-2</v>
      </c>
      <c r="L24" s="97">
        <f>I24/'סכום נכסי הקרן'!$C$42</f>
        <v>-5.2436255155893278E-6</v>
      </c>
    </row>
    <row r="25" spans="2:56">
      <c r="B25" s="89" t="s">
        <v>1578</v>
      </c>
      <c r="C25" s="86" t="s">
        <v>1579</v>
      </c>
      <c r="D25" s="99" t="s">
        <v>28</v>
      </c>
      <c r="E25" s="99" t="s">
        <v>1563</v>
      </c>
      <c r="F25" s="99" t="s">
        <v>173</v>
      </c>
      <c r="G25" s="96">
        <v>16.325849000000002</v>
      </c>
      <c r="H25" s="98">
        <v>4800</v>
      </c>
      <c r="I25" s="96">
        <v>279.44628978400004</v>
      </c>
      <c r="J25" s="86"/>
      <c r="K25" s="97">
        <f t="shared" si="1"/>
        <v>0.81560762472985482</v>
      </c>
      <c r="L25" s="97">
        <f>I25/'סכום נכסי הקרן'!$C$42</f>
        <v>2.3194196300597384E-4</v>
      </c>
    </row>
    <row r="26" spans="2:56">
      <c r="B26" s="89" t="s">
        <v>1580</v>
      </c>
      <c r="C26" s="86" t="s">
        <v>1581</v>
      </c>
      <c r="D26" s="99" t="s">
        <v>1207</v>
      </c>
      <c r="E26" s="99" t="s">
        <v>1563</v>
      </c>
      <c r="F26" s="99" t="s">
        <v>173</v>
      </c>
      <c r="G26" s="96">
        <v>-7.2782169999999997</v>
      </c>
      <c r="H26" s="98">
        <v>67</v>
      </c>
      <c r="I26" s="96">
        <v>-1.738926102</v>
      </c>
      <c r="J26" s="86"/>
      <c r="K26" s="97">
        <f t="shared" si="1"/>
        <v>-5.0753273150602064E-3</v>
      </c>
      <c r="L26" s="97">
        <f>I26/'סכום נכסי הקרן'!$C$42</f>
        <v>-1.4433182631695092E-6</v>
      </c>
    </row>
    <row r="27" spans="2:56">
      <c r="B27" s="85"/>
      <c r="C27" s="86"/>
      <c r="D27" s="86"/>
      <c r="E27" s="86"/>
      <c r="F27" s="86"/>
      <c r="G27" s="96"/>
      <c r="H27" s="98"/>
      <c r="I27" s="86"/>
      <c r="J27" s="86"/>
      <c r="K27" s="97"/>
      <c r="L27" s="86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1" t="s">
        <v>263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1" t="s">
        <v>121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1" t="s">
        <v>246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1" t="s">
        <v>254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</row>
    <row r="120" spans="2:12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2:12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2:12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2:12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2:12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2:12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8" sqref="J18"/>
    </sheetView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189</v>
      </c>
      <c r="C1" s="80" t="s" vm="1">
        <v>264</v>
      </c>
    </row>
    <row r="2" spans="1:60">
      <c r="B2" s="58" t="s">
        <v>188</v>
      </c>
      <c r="C2" s="80" t="s">
        <v>265</v>
      </c>
    </row>
    <row r="3" spans="1:60">
      <c r="B3" s="58" t="s">
        <v>190</v>
      </c>
      <c r="C3" s="80" t="s">
        <v>266</v>
      </c>
    </row>
    <row r="4" spans="1:60">
      <c r="B4" s="58" t="s">
        <v>191</v>
      </c>
      <c r="C4" s="80">
        <v>12145</v>
      </c>
    </row>
    <row r="6" spans="1:60" ht="26.25" customHeight="1">
      <c r="B6" s="165" t="s">
        <v>219</v>
      </c>
      <c r="C6" s="166"/>
      <c r="D6" s="166"/>
      <c r="E6" s="166"/>
      <c r="F6" s="166"/>
      <c r="G6" s="166"/>
      <c r="H6" s="166"/>
      <c r="I6" s="166"/>
      <c r="J6" s="166"/>
      <c r="K6" s="167"/>
      <c r="BD6" s="1" t="s">
        <v>130</v>
      </c>
      <c r="BF6" s="1" t="s">
        <v>197</v>
      </c>
      <c r="BH6" s="3" t="s">
        <v>174</v>
      </c>
    </row>
    <row r="7" spans="1:60" ht="26.25" customHeight="1">
      <c r="B7" s="165" t="s">
        <v>102</v>
      </c>
      <c r="C7" s="166"/>
      <c r="D7" s="166"/>
      <c r="E7" s="166"/>
      <c r="F7" s="166"/>
      <c r="G7" s="166"/>
      <c r="H7" s="166"/>
      <c r="I7" s="166"/>
      <c r="J7" s="166"/>
      <c r="K7" s="167"/>
      <c r="BD7" s="3" t="s">
        <v>132</v>
      </c>
      <c r="BF7" s="1" t="s">
        <v>152</v>
      </c>
      <c r="BH7" s="3" t="s">
        <v>173</v>
      </c>
    </row>
    <row r="8" spans="1:60" s="3" customFormat="1" ht="78.75">
      <c r="A8" s="2"/>
      <c r="B8" s="23" t="s">
        <v>125</v>
      </c>
      <c r="C8" s="31" t="s">
        <v>47</v>
      </c>
      <c r="D8" s="31" t="s">
        <v>129</v>
      </c>
      <c r="E8" s="31" t="s">
        <v>68</v>
      </c>
      <c r="F8" s="31" t="s">
        <v>109</v>
      </c>
      <c r="G8" s="31" t="s">
        <v>248</v>
      </c>
      <c r="H8" s="31" t="s">
        <v>247</v>
      </c>
      <c r="I8" s="31" t="s">
        <v>65</v>
      </c>
      <c r="J8" s="31" t="s">
        <v>192</v>
      </c>
      <c r="K8" s="31" t="s">
        <v>194</v>
      </c>
      <c r="BC8" s="1" t="s">
        <v>145</v>
      </c>
      <c r="BD8" s="1" t="s">
        <v>146</v>
      </c>
      <c r="BE8" s="1" t="s">
        <v>153</v>
      </c>
      <c r="BG8" s="4" t="s">
        <v>175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255</v>
      </c>
      <c r="H9" s="17"/>
      <c r="I9" s="17" t="s">
        <v>251</v>
      </c>
      <c r="J9" s="33" t="s">
        <v>20</v>
      </c>
      <c r="K9" s="59" t="s">
        <v>20</v>
      </c>
      <c r="BC9" s="1" t="s">
        <v>142</v>
      </c>
      <c r="BE9" s="1" t="s">
        <v>154</v>
      </c>
      <c r="BG9" s="4" t="s">
        <v>176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138</v>
      </c>
      <c r="BD10" s="3"/>
      <c r="BE10" s="1" t="s">
        <v>198</v>
      </c>
      <c r="BG10" s="1" t="s">
        <v>182</v>
      </c>
    </row>
    <row r="11" spans="1:60" s="4" customFormat="1" ht="18" customHeight="1">
      <c r="A11" s="119"/>
      <c r="B11" s="130" t="s">
        <v>51</v>
      </c>
      <c r="C11" s="126"/>
      <c r="D11" s="126"/>
      <c r="E11" s="126"/>
      <c r="F11" s="126"/>
      <c r="G11" s="127"/>
      <c r="H11" s="129"/>
      <c r="I11" s="127">
        <v>1921.3822689719998</v>
      </c>
      <c r="J11" s="128">
        <f>I11/$I$11</f>
        <v>1</v>
      </c>
      <c r="K11" s="128">
        <f>I11/'סכום נכסי הקרן'!$C$42</f>
        <v>1.5947578888762678E-3</v>
      </c>
      <c r="L11" s="3"/>
      <c r="M11" s="3"/>
      <c r="N11" s="3"/>
      <c r="O11" s="3"/>
      <c r="BC11" s="102" t="s">
        <v>137</v>
      </c>
      <c r="BD11" s="3"/>
      <c r="BE11" s="102" t="s">
        <v>155</v>
      </c>
      <c r="BG11" s="102" t="s">
        <v>177</v>
      </c>
    </row>
    <row r="12" spans="1:60" s="102" customFormat="1" ht="20.25">
      <c r="A12" s="119"/>
      <c r="B12" s="131" t="s">
        <v>244</v>
      </c>
      <c r="C12" s="126"/>
      <c r="D12" s="126"/>
      <c r="E12" s="126"/>
      <c r="F12" s="126"/>
      <c r="G12" s="127"/>
      <c r="H12" s="129"/>
      <c r="I12" s="127">
        <v>1921.3822689719998</v>
      </c>
      <c r="J12" s="128">
        <f t="shared" ref="J12:J15" si="0">I12/$I$11</f>
        <v>1</v>
      </c>
      <c r="K12" s="128">
        <f>I12/'סכום נכסי הקרן'!$C$42</f>
        <v>1.5947578888762678E-3</v>
      </c>
      <c r="L12" s="3"/>
      <c r="M12" s="3"/>
      <c r="N12" s="3"/>
      <c r="O12" s="3"/>
      <c r="BC12" s="102" t="s">
        <v>135</v>
      </c>
      <c r="BD12" s="4"/>
      <c r="BE12" s="102" t="s">
        <v>156</v>
      </c>
      <c r="BG12" s="102" t="s">
        <v>178</v>
      </c>
    </row>
    <row r="13" spans="1:60">
      <c r="B13" s="85" t="s">
        <v>1582</v>
      </c>
      <c r="C13" s="86" t="s">
        <v>1583</v>
      </c>
      <c r="D13" s="99" t="s">
        <v>28</v>
      </c>
      <c r="E13" s="99" t="s">
        <v>1563</v>
      </c>
      <c r="F13" s="99" t="s">
        <v>173</v>
      </c>
      <c r="G13" s="96">
        <v>114.98935499999999</v>
      </c>
      <c r="H13" s="98">
        <v>294425</v>
      </c>
      <c r="I13" s="96">
        <v>1613.9012369589998</v>
      </c>
      <c r="J13" s="97">
        <f t="shared" si="0"/>
        <v>0.83996884067348443</v>
      </c>
      <c r="K13" s="97">
        <f>I13/'סכום נכסי הקרן'!$C$42</f>
        <v>1.3395469350742921E-3</v>
      </c>
      <c r="P13" s="1"/>
      <c r="BC13" s="1" t="s">
        <v>139</v>
      </c>
      <c r="BE13" s="1" t="s">
        <v>157</v>
      </c>
      <c r="BG13" s="1" t="s">
        <v>179</v>
      </c>
    </row>
    <row r="14" spans="1:60">
      <c r="B14" s="85" t="s">
        <v>1584</v>
      </c>
      <c r="C14" s="86" t="s">
        <v>1585</v>
      </c>
      <c r="D14" s="99" t="s">
        <v>28</v>
      </c>
      <c r="E14" s="99" t="s">
        <v>1563</v>
      </c>
      <c r="F14" s="99" t="s">
        <v>175</v>
      </c>
      <c r="G14" s="96">
        <v>160.84535500000001</v>
      </c>
      <c r="H14" s="98">
        <v>38300</v>
      </c>
      <c r="I14" s="96">
        <v>267.96995746800008</v>
      </c>
      <c r="J14" s="97">
        <f t="shared" si="0"/>
        <v>0.13946727925795446</v>
      </c>
      <c r="K14" s="97">
        <f>I14/'סכום נכסי הקרן'!$C$42</f>
        <v>2.2241654383673234E-4</v>
      </c>
      <c r="P14" s="1"/>
      <c r="BC14" s="1" t="s">
        <v>136</v>
      </c>
      <c r="BE14" s="1" t="s">
        <v>158</v>
      </c>
      <c r="BG14" s="1" t="s">
        <v>181</v>
      </c>
    </row>
    <row r="15" spans="1:60">
      <c r="B15" s="85" t="s">
        <v>1586</v>
      </c>
      <c r="C15" s="86" t="s">
        <v>1587</v>
      </c>
      <c r="D15" s="99" t="s">
        <v>28</v>
      </c>
      <c r="E15" s="99" t="s">
        <v>1563</v>
      </c>
      <c r="F15" s="99" t="s">
        <v>183</v>
      </c>
      <c r="G15" s="96">
        <v>5.1465079999999999</v>
      </c>
      <c r="H15" s="98">
        <v>155100</v>
      </c>
      <c r="I15" s="96">
        <v>39.511074545</v>
      </c>
      <c r="J15" s="97">
        <f t="shared" si="0"/>
        <v>2.0563880068561094E-2</v>
      </c>
      <c r="K15" s="97">
        <f>I15/'סכום נכסי הקרן'!$C$42</f>
        <v>3.2794409965243249E-5</v>
      </c>
      <c r="P15" s="1"/>
      <c r="BC15" s="1" t="s">
        <v>147</v>
      </c>
      <c r="BE15" s="1" t="s">
        <v>199</v>
      </c>
      <c r="BG15" s="1" t="s">
        <v>183</v>
      </c>
    </row>
    <row r="16" spans="1:60" ht="20.25">
      <c r="B16" s="107"/>
      <c r="C16" s="86"/>
      <c r="D16" s="86"/>
      <c r="E16" s="86"/>
      <c r="F16" s="86"/>
      <c r="G16" s="96"/>
      <c r="H16" s="98"/>
      <c r="I16" s="86"/>
      <c r="J16" s="97"/>
      <c r="K16" s="86"/>
      <c r="P16" s="1"/>
      <c r="BC16" s="4" t="s">
        <v>133</v>
      </c>
      <c r="BD16" s="1" t="s">
        <v>148</v>
      </c>
      <c r="BE16" s="1" t="s">
        <v>159</v>
      </c>
      <c r="BG16" s="1" t="s">
        <v>184</v>
      </c>
    </row>
    <row r="17" spans="2:6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P17" s="1"/>
      <c r="BC17" s="1" t="s">
        <v>143</v>
      </c>
      <c r="BE17" s="1" t="s">
        <v>160</v>
      </c>
      <c r="BG17" s="1" t="s">
        <v>185</v>
      </c>
    </row>
    <row r="18" spans="2:6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BD18" s="1" t="s">
        <v>131</v>
      </c>
      <c r="BF18" s="1" t="s">
        <v>161</v>
      </c>
      <c r="BH18" s="1" t="s">
        <v>28</v>
      </c>
    </row>
    <row r="19" spans="2:60">
      <c r="B19" s="101" t="s">
        <v>263</v>
      </c>
      <c r="C19" s="103"/>
      <c r="D19" s="103"/>
      <c r="E19" s="103"/>
      <c r="F19" s="103"/>
      <c r="G19" s="103"/>
      <c r="H19" s="103"/>
      <c r="I19" s="103"/>
      <c r="J19" s="103"/>
      <c r="K19" s="103"/>
      <c r="BD19" s="1" t="s">
        <v>144</v>
      </c>
      <c r="BF19" s="1" t="s">
        <v>162</v>
      </c>
    </row>
    <row r="20" spans="2:60">
      <c r="B20" s="101" t="s">
        <v>121</v>
      </c>
      <c r="C20" s="103"/>
      <c r="D20" s="103"/>
      <c r="E20" s="103"/>
      <c r="F20" s="103"/>
      <c r="G20" s="103"/>
      <c r="H20" s="103"/>
      <c r="I20" s="103"/>
      <c r="J20" s="103"/>
      <c r="K20" s="103"/>
      <c r="BD20" s="1" t="s">
        <v>149</v>
      </c>
      <c r="BF20" s="1" t="s">
        <v>163</v>
      </c>
    </row>
    <row r="21" spans="2:60">
      <c r="B21" s="101" t="s">
        <v>246</v>
      </c>
      <c r="C21" s="103"/>
      <c r="D21" s="103"/>
      <c r="E21" s="103"/>
      <c r="F21" s="103"/>
      <c r="G21" s="103"/>
      <c r="H21" s="103"/>
      <c r="I21" s="103"/>
      <c r="J21" s="103"/>
      <c r="K21" s="103"/>
      <c r="BD21" s="1" t="s">
        <v>134</v>
      </c>
      <c r="BE21" s="1" t="s">
        <v>150</v>
      </c>
      <c r="BF21" s="1" t="s">
        <v>164</v>
      </c>
    </row>
    <row r="22" spans="2:60">
      <c r="B22" s="101" t="s">
        <v>254</v>
      </c>
      <c r="C22" s="103"/>
      <c r="D22" s="103"/>
      <c r="E22" s="103"/>
      <c r="F22" s="103"/>
      <c r="G22" s="103"/>
      <c r="H22" s="103"/>
      <c r="I22" s="103"/>
      <c r="J22" s="103"/>
      <c r="K22" s="103"/>
      <c r="BD22" s="1" t="s">
        <v>140</v>
      </c>
      <c r="BF22" s="1" t="s">
        <v>165</v>
      </c>
    </row>
    <row r="23" spans="2:6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BD23" s="1" t="s">
        <v>28</v>
      </c>
      <c r="BE23" s="1" t="s">
        <v>141</v>
      </c>
      <c r="BF23" s="1" t="s">
        <v>200</v>
      </c>
    </row>
    <row r="24" spans="2:6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BF24" s="1" t="s">
        <v>203</v>
      </c>
    </row>
    <row r="25" spans="2:6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BF25" s="1" t="s">
        <v>166</v>
      </c>
    </row>
    <row r="26" spans="2:6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BF26" s="1" t="s">
        <v>167</v>
      </c>
    </row>
    <row r="27" spans="2:6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BF27" s="1" t="s">
        <v>202</v>
      </c>
    </row>
    <row r="28" spans="2:6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BF28" s="1" t="s">
        <v>168</v>
      </c>
    </row>
    <row r="29" spans="2:6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BF29" s="1" t="s">
        <v>169</v>
      </c>
    </row>
    <row r="30" spans="2:6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BF30" s="1" t="s">
        <v>201</v>
      </c>
    </row>
    <row r="31" spans="2:6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BF31" s="1" t="s">
        <v>28</v>
      </c>
    </row>
    <row r="32" spans="2:60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2:11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2:11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2:11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8" t="s">
        <v>189</v>
      </c>
      <c r="C1" s="80" t="s" vm="1">
        <v>264</v>
      </c>
    </row>
    <row r="2" spans="2:81">
      <c r="B2" s="58" t="s">
        <v>188</v>
      </c>
      <c r="C2" s="80" t="s">
        <v>265</v>
      </c>
    </row>
    <row r="3" spans="2:81">
      <c r="B3" s="58" t="s">
        <v>190</v>
      </c>
      <c r="C3" s="80" t="s">
        <v>266</v>
      </c>
      <c r="E3" s="2"/>
    </row>
    <row r="4" spans="2:81">
      <c r="B4" s="58" t="s">
        <v>191</v>
      </c>
      <c r="C4" s="80">
        <v>12145</v>
      </c>
    </row>
    <row r="6" spans="2:81" ht="26.25" customHeight="1">
      <c r="B6" s="165" t="s">
        <v>219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</row>
    <row r="7" spans="2:81" ht="26.25" customHeight="1">
      <c r="B7" s="165" t="s">
        <v>103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7"/>
    </row>
    <row r="8" spans="2:81" s="3" customFormat="1" ht="47.25">
      <c r="B8" s="23" t="s">
        <v>125</v>
      </c>
      <c r="C8" s="31" t="s">
        <v>47</v>
      </c>
      <c r="D8" s="14" t="s">
        <v>53</v>
      </c>
      <c r="E8" s="31" t="s">
        <v>15</v>
      </c>
      <c r="F8" s="31" t="s">
        <v>69</v>
      </c>
      <c r="G8" s="31" t="s">
        <v>110</v>
      </c>
      <c r="H8" s="31" t="s">
        <v>18</v>
      </c>
      <c r="I8" s="31" t="s">
        <v>109</v>
      </c>
      <c r="J8" s="31" t="s">
        <v>17</v>
      </c>
      <c r="K8" s="31" t="s">
        <v>19</v>
      </c>
      <c r="L8" s="31" t="s">
        <v>248</v>
      </c>
      <c r="M8" s="31" t="s">
        <v>247</v>
      </c>
      <c r="N8" s="31" t="s">
        <v>65</v>
      </c>
      <c r="O8" s="31" t="s">
        <v>62</v>
      </c>
      <c r="P8" s="31" t="s">
        <v>192</v>
      </c>
      <c r="Q8" s="32" t="s">
        <v>194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255</v>
      </c>
      <c r="M9" s="33"/>
      <c r="N9" s="33" t="s">
        <v>251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101" t="s">
        <v>263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81">
      <c r="B13" s="101" t="s">
        <v>121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81">
      <c r="B14" s="101" t="s">
        <v>246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81">
      <c r="B15" s="101" t="s">
        <v>254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26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189</v>
      </c>
      <c r="C1" s="80" t="s" vm="1">
        <v>264</v>
      </c>
    </row>
    <row r="2" spans="2:72">
      <c r="B2" s="58" t="s">
        <v>188</v>
      </c>
      <c r="C2" s="80" t="s">
        <v>265</v>
      </c>
    </row>
    <row r="3" spans="2:72">
      <c r="B3" s="58" t="s">
        <v>190</v>
      </c>
      <c r="C3" s="80" t="s">
        <v>266</v>
      </c>
    </row>
    <row r="4" spans="2:72">
      <c r="B4" s="58" t="s">
        <v>191</v>
      </c>
      <c r="C4" s="80">
        <v>12145</v>
      </c>
    </row>
    <row r="6" spans="2:72" ht="26.25" customHeight="1">
      <c r="B6" s="165" t="s">
        <v>220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2:72" ht="26.25" customHeight="1">
      <c r="B7" s="165" t="s">
        <v>94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7"/>
    </row>
    <row r="8" spans="2:72" s="3" customFormat="1" ht="78.75">
      <c r="B8" s="23" t="s">
        <v>125</v>
      </c>
      <c r="C8" s="31" t="s">
        <v>47</v>
      </c>
      <c r="D8" s="31" t="s">
        <v>15</v>
      </c>
      <c r="E8" s="31" t="s">
        <v>69</v>
      </c>
      <c r="F8" s="31" t="s">
        <v>110</v>
      </c>
      <c r="G8" s="31" t="s">
        <v>18</v>
      </c>
      <c r="H8" s="31" t="s">
        <v>109</v>
      </c>
      <c r="I8" s="31" t="s">
        <v>17</v>
      </c>
      <c r="J8" s="31" t="s">
        <v>19</v>
      </c>
      <c r="K8" s="31" t="s">
        <v>248</v>
      </c>
      <c r="L8" s="31" t="s">
        <v>247</v>
      </c>
      <c r="M8" s="31" t="s">
        <v>118</v>
      </c>
      <c r="N8" s="31" t="s">
        <v>62</v>
      </c>
      <c r="O8" s="31" t="s">
        <v>192</v>
      </c>
      <c r="P8" s="32" t="s">
        <v>194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255</v>
      </c>
      <c r="L9" s="33"/>
      <c r="M9" s="33" t="s">
        <v>251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8" t="s">
        <v>27</v>
      </c>
      <c r="C11" s="84"/>
      <c r="D11" s="84"/>
      <c r="E11" s="84"/>
      <c r="F11" s="84"/>
      <c r="G11" s="93">
        <v>10.220395340693555</v>
      </c>
      <c r="H11" s="84"/>
      <c r="I11" s="84"/>
      <c r="J11" s="106">
        <v>4.8500095740095513E-2</v>
      </c>
      <c r="K11" s="93"/>
      <c r="L11" s="84"/>
      <c r="M11" s="93">
        <v>711675.0263400001</v>
      </c>
      <c r="N11" s="84"/>
      <c r="O11" s="94">
        <f>M11/$M$11</f>
        <v>1</v>
      </c>
      <c r="P11" s="94">
        <f>M11/'סכום נכסי הקרן'!$C$42</f>
        <v>0.5906942001599581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s="102" customFormat="1" ht="21.75" customHeight="1">
      <c r="B12" s="131" t="s">
        <v>243</v>
      </c>
      <c r="C12" s="126"/>
      <c r="D12" s="126"/>
      <c r="E12" s="126"/>
      <c r="F12" s="126"/>
      <c r="G12" s="127">
        <v>10.220395340693555</v>
      </c>
      <c r="H12" s="126"/>
      <c r="I12" s="126"/>
      <c r="J12" s="132">
        <v>4.8500095740095513E-2</v>
      </c>
      <c r="K12" s="127"/>
      <c r="L12" s="126"/>
      <c r="M12" s="127">
        <v>711675.0263400001</v>
      </c>
      <c r="N12" s="126"/>
      <c r="O12" s="128">
        <f t="shared" ref="O12:O26" si="0">M12/$M$11</f>
        <v>1</v>
      </c>
      <c r="P12" s="128">
        <f>M12/'סכום נכסי הקרן'!$C$42</f>
        <v>0.5906942001599581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72">
      <c r="B13" s="104" t="s">
        <v>73</v>
      </c>
      <c r="C13" s="84"/>
      <c r="D13" s="84"/>
      <c r="E13" s="84"/>
      <c r="F13" s="84"/>
      <c r="G13" s="93">
        <v>10.220395340693555</v>
      </c>
      <c r="H13" s="84"/>
      <c r="I13" s="84"/>
      <c r="J13" s="106">
        <v>4.8500095740095513E-2</v>
      </c>
      <c r="K13" s="93"/>
      <c r="L13" s="84"/>
      <c r="M13" s="93">
        <v>711675.0263400001</v>
      </c>
      <c r="N13" s="84"/>
      <c r="O13" s="94">
        <f t="shared" si="0"/>
        <v>1</v>
      </c>
      <c r="P13" s="94">
        <f>M13/'סכום נכסי הקרן'!$C$42</f>
        <v>0.5906942001599581</v>
      </c>
    </row>
    <row r="14" spans="2:72">
      <c r="B14" s="89" t="s">
        <v>1588</v>
      </c>
      <c r="C14" s="86">
        <v>8805</v>
      </c>
      <c r="D14" s="86" t="s">
        <v>269</v>
      </c>
      <c r="E14" s="86"/>
      <c r="F14" s="109">
        <v>41487</v>
      </c>
      <c r="G14" s="96">
        <v>7.3299999999999992</v>
      </c>
      <c r="H14" s="99" t="s">
        <v>174</v>
      </c>
      <c r="I14" s="100">
        <v>4.8000000000000001E-2</v>
      </c>
      <c r="J14" s="100">
        <v>4.8499999999999995E-2</v>
      </c>
      <c r="K14" s="96">
        <v>5013000</v>
      </c>
      <c r="L14" s="110">
        <v>103.8043</v>
      </c>
      <c r="M14" s="96">
        <v>5203.48441</v>
      </c>
      <c r="N14" s="86"/>
      <c r="O14" s="97">
        <f t="shared" si="0"/>
        <v>7.3116018089892263E-3</v>
      </c>
      <c r="P14" s="97">
        <f>M14/'סכום נכסי הקרן'!$C$42</f>
        <v>4.3189207824489931E-3</v>
      </c>
    </row>
    <row r="15" spans="2:72">
      <c r="B15" s="89" t="s">
        <v>1589</v>
      </c>
      <c r="C15" s="86" t="s">
        <v>1590</v>
      </c>
      <c r="D15" s="86" t="s">
        <v>269</v>
      </c>
      <c r="E15" s="86"/>
      <c r="F15" s="109">
        <v>42675</v>
      </c>
      <c r="G15" s="96">
        <v>9.39</v>
      </c>
      <c r="H15" s="99" t="s">
        <v>174</v>
      </c>
      <c r="I15" s="100">
        <v>4.8000000000000001E-2</v>
      </c>
      <c r="J15" s="100">
        <v>4.8599999999999997E-2</v>
      </c>
      <c r="K15" s="96">
        <v>660000</v>
      </c>
      <c r="L15" s="110">
        <v>103.3113</v>
      </c>
      <c r="M15" s="96">
        <v>681.35834999999997</v>
      </c>
      <c r="N15" s="86"/>
      <c r="O15" s="97">
        <f t="shared" si="0"/>
        <v>9.574009551860873E-4</v>
      </c>
      <c r="P15" s="97">
        <f>M15/'סכום נכסי הקרן'!$C$42</f>
        <v>5.6553119145602571E-4</v>
      </c>
    </row>
    <row r="16" spans="2:72">
      <c r="B16" s="89" t="s">
        <v>1591</v>
      </c>
      <c r="C16" s="86" t="s">
        <v>1592</v>
      </c>
      <c r="D16" s="86" t="s">
        <v>269</v>
      </c>
      <c r="E16" s="86"/>
      <c r="F16" s="109">
        <v>43132</v>
      </c>
      <c r="G16" s="96">
        <v>9.9500000000000011</v>
      </c>
      <c r="H16" s="99" t="s">
        <v>174</v>
      </c>
      <c r="I16" s="100">
        <v>4.8000000000000001E-2</v>
      </c>
      <c r="J16" s="100">
        <v>4.8500000000000008E-2</v>
      </c>
      <c r="K16" s="96">
        <v>32785825</v>
      </c>
      <c r="L16" s="110">
        <v>104.34480000000001</v>
      </c>
      <c r="M16" s="96">
        <v>34198.83223</v>
      </c>
      <c r="N16" s="86"/>
      <c r="O16" s="97">
        <f t="shared" si="0"/>
        <v>4.805400072260177E-2</v>
      </c>
      <c r="P16" s="97">
        <f>M16/'סכום נכסי הקרן'!$C$42</f>
        <v>2.83852195213233E-2</v>
      </c>
    </row>
    <row r="17" spans="2:16">
      <c r="B17" s="89" t="s">
        <v>1593</v>
      </c>
      <c r="C17" s="86" t="s">
        <v>1594</v>
      </c>
      <c r="D17" s="86" t="s">
        <v>269</v>
      </c>
      <c r="E17" s="86"/>
      <c r="F17" s="109">
        <v>43161</v>
      </c>
      <c r="G17" s="96">
        <v>10.040000000000001</v>
      </c>
      <c r="H17" s="99" t="s">
        <v>174</v>
      </c>
      <c r="I17" s="100">
        <v>4.8000000000000001E-2</v>
      </c>
      <c r="J17" s="100">
        <v>4.8499999999999995E-2</v>
      </c>
      <c r="K17" s="96">
        <v>17594000</v>
      </c>
      <c r="L17" s="110">
        <v>104.4449</v>
      </c>
      <c r="M17" s="96">
        <v>18376.03253</v>
      </c>
      <c r="N17" s="86"/>
      <c r="O17" s="97">
        <f t="shared" si="0"/>
        <v>2.5820819685782988E-2</v>
      </c>
      <c r="P17" s="97">
        <f>M17/'סכום נכסי הקרן'!$C$42</f>
        <v>1.5252208431768081E-2</v>
      </c>
    </row>
    <row r="18" spans="2:16">
      <c r="B18" s="89" t="s">
        <v>1595</v>
      </c>
      <c r="C18" s="86" t="s">
        <v>1596</v>
      </c>
      <c r="D18" s="86" t="s">
        <v>269</v>
      </c>
      <c r="E18" s="86"/>
      <c r="F18" s="109">
        <v>43221</v>
      </c>
      <c r="G18" s="96">
        <v>10.200000000000001</v>
      </c>
      <c r="H18" s="99" t="s">
        <v>174</v>
      </c>
      <c r="I18" s="100">
        <v>4.8000000000000001E-2</v>
      </c>
      <c r="J18" s="100">
        <v>4.8500000000000008E-2</v>
      </c>
      <c r="K18" s="96">
        <v>140479000</v>
      </c>
      <c r="L18" s="110">
        <v>103.21120000000001</v>
      </c>
      <c r="M18" s="96">
        <v>144967.01947999999</v>
      </c>
      <c r="N18" s="86"/>
      <c r="O18" s="97">
        <f t="shared" si="0"/>
        <v>0.20369833718282329</v>
      </c>
      <c r="P18" s="97">
        <f>M18/'סכום נכסי הקרן'!$C$42</f>
        <v>0.12032342635612125</v>
      </c>
    </row>
    <row r="19" spans="2:16">
      <c r="B19" s="89" t="s">
        <v>1597</v>
      </c>
      <c r="C19" s="86" t="s">
        <v>1598</v>
      </c>
      <c r="D19" s="86" t="s">
        <v>269</v>
      </c>
      <c r="E19" s="86"/>
      <c r="F19" s="109">
        <v>43252</v>
      </c>
      <c r="G19" s="96">
        <v>10.28</v>
      </c>
      <c r="H19" s="99" t="s">
        <v>174</v>
      </c>
      <c r="I19" s="100">
        <v>4.8000000000000001E-2</v>
      </c>
      <c r="J19" s="100">
        <v>4.8499999999999995E-2</v>
      </c>
      <c r="K19" s="96">
        <v>85947000</v>
      </c>
      <c r="L19" s="110">
        <v>102.40600000000001</v>
      </c>
      <c r="M19" s="96">
        <v>88015.926370000001</v>
      </c>
      <c r="N19" s="86"/>
      <c r="O19" s="97">
        <f t="shared" si="0"/>
        <v>0.12367432200431144</v>
      </c>
      <c r="P19" s="97">
        <f>M19/'סכום נכסי הקרן'!$C$42</f>
        <v>7.3053704716661852E-2</v>
      </c>
    </row>
    <row r="20" spans="2:16">
      <c r="B20" s="89" t="s">
        <v>1599</v>
      </c>
      <c r="C20" s="86" t="s">
        <v>1600</v>
      </c>
      <c r="D20" s="86" t="s">
        <v>269</v>
      </c>
      <c r="E20" s="86"/>
      <c r="F20" s="109">
        <v>43282</v>
      </c>
      <c r="G20" s="96">
        <v>10.119999999999997</v>
      </c>
      <c r="H20" s="99" t="s">
        <v>174</v>
      </c>
      <c r="I20" s="100">
        <v>4.8000000000000001E-2</v>
      </c>
      <c r="J20" s="100">
        <v>4.8499999999999995E-2</v>
      </c>
      <c r="K20" s="96">
        <v>4517000</v>
      </c>
      <c r="L20" s="110">
        <v>103.9355</v>
      </c>
      <c r="M20" s="96">
        <v>4695.0979500000003</v>
      </c>
      <c r="N20" s="86"/>
      <c r="O20" s="97">
        <f t="shared" si="0"/>
        <v>6.5972498348662511E-3</v>
      </c>
      <c r="P20" s="97">
        <f>M20/'סכום נכסי הקרן'!$C$42</f>
        <v>3.8969572144617352E-3</v>
      </c>
    </row>
    <row r="21" spans="2:16">
      <c r="B21" s="89" t="s">
        <v>1601</v>
      </c>
      <c r="C21" s="86" t="s">
        <v>1602</v>
      </c>
      <c r="D21" s="86" t="s">
        <v>269</v>
      </c>
      <c r="E21" s="86"/>
      <c r="F21" s="109">
        <v>43313</v>
      </c>
      <c r="G21" s="96">
        <v>10.210000000000001</v>
      </c>
      <c r="H21" s="99" t="s">
        <v>174</v>
      </c>
      <c r="I21" s="100">
        <v>4.8000000000000001E-2</v>
      </c>
      <c r="J21" s="100">
        <v>4.8499999999999995E-2</v>
      </c>
      <c r="K21" s="96">
        <v>223895000</v>
      </c>
      <c r="L21" s="110">
        <v>103.40179999999999</v>
      </c>
      <c r="M21" s="96">
        <v>231477.23652000001</v>
      </c>
      <c r="N21" s="86"/>
      <c r="O21" s="97">
        <f t="shared" si="0"/>
        <v>0.32525693322476179</v>
      </c>
      <c r="P21" s="97">
        <f>M21/'סכום נכסי הקרן'!$C$42</f>
        <v>0.19212738401768156</v>
      </c>
    </row>
    <row r="22" spans="2:16">
      <c r="B22" s="89" t="s">
        <v>1603</v>
      </c>
      <c r="C22" s="86" t="s">
        <v>1604</v>
      </c>
      <c r="D22" s="86" t="s">
        <v>269</v>
      </c>
      <c r="E22" s="86"/>
      <c r="F22" s="109">
        <v>43345</v>
      </c>
      <c r="G22" s="96">
        <v>10.29</v>
      </c>
      <c r="H22" s="99" t="s">
        <v>174</v>
      </c>
      <c r="I22" s="100">
        <v>4.8000000000000001E-2</v>
      </c>
      <c r="J22" s="100">
        <v>4.8500000000000008E-2</v>
      </c>
      <c r="K22" s="96">
        <v>119003000</v>
      </c>
      <c r="L22" s="110">
        <v>102.9936</v>
      </c>
      <c r="M22" s="96">
        <v>122545.42493000001</v>
      </c>
      <c r="N22" s="86"/>
      <c r="O22" s="97">
        <f t="shared" si="0"/>
        <v>0.17219295379834557</v>
      </c>
      <c r="P22" s="97">
        <f>M22/'סכום נכסי הקרן'!$C$42</f>
        <v>0.10171337911709435</v>
      </c>
    </row>
    <row r="23" spans="2:16">
      <c r="B23" s="89" t="s">
        <v>1605</v>
      </c>
      <c r="C23" s="86" t="s">
        <v>1606</v>
      </c>
      <c r="D23" s="86" t="s">
        <v>269</v>
      </c>
      <c r="E23" s="86"/>
      <c r="F23" s="109">
        <v>43375</v>
      </c>
      <c r="G23" s="96">
        <v>10.37</v>
      </c>
      <c r="H23" s="99" t="s">
        <v>174</v>
      </c>
      <c r="I23" s="100">
        <v>4.8000000000000001E-2</v>
      </c>
      <c r="J23" s="100">
        <v>4.8499999999999995E-2</v>
      </c>
      <c r="K23" s="96">
        <v>14353000</v>
      </c>
      <c r="L23" s="110">
        <v>102.49379999999999</v>
      </c>
      <c r="M23" s="96">
        <v>14710.946460000001</v>
      </c>
      <c r="N23" s="86"/>
      <c r="O23" s="97">
        <f t="shared" si="0"/>
        <v>2.0670876334744254E-2</v>
      </c>
      <c r="P23" s="97">
        <f>M23/'סכום נכסי הקרן'!$C$42</f>
        <v>1.2210166763157162E-2</v>
      </c>
    </row>
    <row r="24" spans="2:16">
      <c r="B24" s="89" t="s">
        <v>1607</v>
      </c>
      <c r="C24" s="86" t="s">
        <v>1608</v>
      </c>
      <c r="D24" s="86" t="s">
        <v>269</v>
      </c>
      <c r="E24" s="86"/>
      <c r="F24" s="109">
        <v>43435</v>
      </c>
      <c r="G24" s="96">
        <v>10.54</v>
      </c>
      <c r="H24" s="99" t="s">
        <v>174</v>
      </c>
      <c r="I24" s="100">
        <v>4.8000000000000001E-2</v>
      </c>
      <c r="J24" s="100">
        <v>4.8499999999999995E-2</v>
      </c>
      <c r="K24" s="96">
        <v>22160000</v>
      </c>
      <c r="L24" s="110">
        <v>101.3004</v>
      </c>
      <c r="M24" s="96">
        <v>22448.215700000001</v>
      </c>
      <c r="N24" s="86"/>
      <c r="O24" s="97">
        <f t="shared" si="0"/>
        <v>3.1542789713229935E-2</v>
      </c>
      <c r="P24" s="97">
        <f>M24/'סכום נכסי הקרן'!$C$42</f>
        <v>1.8632142940470112E-2</v>
      </c>
    </row>
    <row r="25" spans="2:16">
      <c r="B25" s="89" t="s">
        <v>1609</v>
      </c>
      <c r="C25" s="86" t="s">
        <v>1610</v>
      </c>
      <c r="D25" s="86" t="s">
        <v>269</v>
      </c>
      <c r="E25" s="86"/>
      <c r="F25" s="109">
        <v>43497</v>
      </c>
      <c r="G25" s="96">
        <v>10.459999999999999</v>
      </c>
      <c r="H25" s="99" t="s">
        <v>174</v>
      </c>
      <c r="I25" s="100">
        <v>4.8000000000000001E-2</v>
      </c>
      <c r="J25" s="100">
        <v>4.8500000000000008E-2</v>
      </c>
      <c r="K25" s="96">
        <v>4148000</v>
      </c>
      <c r="L25" s="110">
        <v>103.52500000000001</v>
      </c>
      <c r="M25" s="96">
        <v>4293.7317199999998</v>
      </c>
      <c r="N25" s="86"/>
      <c r="O25" s="97">
        <f t="shared" si="0"/>
        <v>6.033275808597343E-3</v>
      </c>
      <c r="P25" s="97">
        <f>M25/'סכום נכסי הקרן'!$C$42</f>
        <v>3.5638210281038318E-3</v>
      </c>
    </row>
    <row r="26" spans="2:16">
      <c r="B26" s="89" t="s">
        <v>1611</v>
      </c>
      <c r="C26" s="86" t="s">
        <v>1612</v>
      </c>
      <c r="D26" s="86" t="s">
        <v>269</v>
      </c>
      <c r="E26" s="86"/>
      <c r="F26" s="109">
        <v>43586</v>
      </c>
      <c r="G26" s="96">
        <v>10.709999999999999</v>
      </c>
      <c r="H26" s="99" t="s">
        <v>174</v>
      </c>
      <c r="I26" s="100">
        <v>4.8000000000000001E-2</v>
      </c>
      <c r="J26" s="100">
        <v>4.8499999999999995E-2</v>
      </c>
      <c r="K26" s="96">
        <v>19708000</v>
      </c>
      <c r="L26" s="110">
        <v>101.7927</v>
      </c>
      <c r="M26" s="96">
        <v>20061.719690000002</v>
      </c>
      <c r="N26" s="86"/>
      <c r="O26" s="97">
        <f t="shared" si="0"/>
        <v>2.81894389257599E-2</v>
      </c>
      <c r="P26" s="97">
        <f>M26/'סכום נכסי הקרן'!$C$42</f>
        <v>1.6651338079209731E-2</v>
      </c>
    </row>
    <row r="27" spans="2:16">
      <c r="B27" s="85"/>
      <c r="C27" s="86"/>
      <c r="D27" s="86"/>
      <c r="E27" s="86"/>
      <c r="F27" s="86"/>
      <c r="G27" s="86"/>
      <c r="H27" s="86"/>
      <c r="I27" s="86"/>
      <c r="J27" s="86"/>
      <c r="K27" s="96"/>
      <c r="L27" s="86"/>
      <c r="M27" s="86"/>
      <c r="N27" s="86"/>
      <c r="O27" s="97"/>
      <c r="P27" s="86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1" t="s">
        <v>121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1" t="s">
        <v>246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1" t="s">
        <v>254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  <row r="111" spans="2:16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</row>
    <row r="112" spans="2:16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</row>
    <row r="113" spans="2:16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</row>
    <row r="114" spans="2:16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</row>
    <row r="115" spans="2:16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</row>
    <row r="116" spans="2:16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</row>
    <row r="117" spans="2:16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</row>
    <row r="118" spans="2:16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</row>
    <row r="119" spans="2:16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20" spans="2:16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</row>
    <row r="121" spans="2:16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</row>
    <row r="122" spans="2:16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</row>
    <row r="123" spans="2:16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</row>
    <row r="124" spans="2:16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</row>
    <row r="125" spans="2:16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</row>
    <row r="126" spans="2:16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189</v>
      </c>
      <c r="C1" s="80" t="s" vm="1">
        <v>264</v>
      </c>
    </row>
    <row r="2" spans="2:65">
      <c r="B2" s="58" t="s">
        <v>188</v>
      </c>
      <c r="C2" s="80" t="s">
        <v>265</v>
      </c>
    </row>
    <row r="3" spans="2:65">
      <c r="B3" s="58" t="s">
        <v>190</v>
      </c>
      <c r="C3" s="80" t="s">
        <v>266</v>
      </c>
    </row>
    <row r="4" spans="2:65">
      <c r="B4" s="58" t="s">
        <v>191</v>
      </c>
      <c r="C4" s="80">
        <v>12145</v>
      </c>
    </row>
    <row r="6" spans="2:65" ht="26.25" customHeight="1">
      <c r="B6" s="165" t="s">
        <v>220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7"/>
    </row>
    <row r="7" spans="2:65" ht="26.25" customHeight="1">
      <c r="B7" s="165" t="s">
        <v>95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7"/>
    </row>
    <row r="8" spans="2:65" s="3" customFormat="1" ht="78.75">
      <c r="B8" s="23" t="s">
        <v>125</v>
      </c>
      <c r="C8" s="31" t="s">
        <v>47</v>
      </c>
      <c r="D8" s="31" t="s">
        <v>127</v>
      </c>
      <c r="E8" s="31" t="s">
        <v>126</v>
      </c>
      <c r="F8" s="31" t="s">
        <v>68</v>
      </c>
      <c r="G8" s="31" t="s">
        <v>15</v>
      </c>
      <c r="H8" s="31" t="s">
        <v>69</v>
      </c>
      <c r="I8" s="31" t="s">
        <v>110</v>
      </c>
      <c r="J8" s="31" t="s">
        <v>18</v>
      </c>
      <c r="K8" s="31" t="s">
        <v>109</v>
      </c>
      <c r="L8" s="31" t="s">
        <v>17</v>
      </c>
      <c r="M8" s="73" t="s">
        <v>19</v>
      </c>
      <c r="N8" s="31" t="s">
        <v>248</v>
      </c>
      <c r="O8" s="31" t="s">
        <v>247</v>
      </c>
      <c r="P8" s="31" t="s">
        <v>118</v>
      </c>
      <c r="Q8" s="31" t="s">
        <v>62</v>
      </c>
      <c r="R8" s="31" t="s">
        <v>192</v>
      </c>
      <c r="S8" s="32" t="s">
        <v>194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255</v>
      </c>
      <c r="O9" s="33"/>
      <c r="P9" s="33" t="s">
        <v>251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122</v>
      </c>
      <c r="R10" s="21" t="s">
        <v>123</v>
      </c>
      <c r="S10" s="21" t="s">
        <v>195</v>
      </c>
      <c r="T10" s="5"/>
      <c r="BJ10" s="1"/>
    </row>
    <row r="11" spans="2:6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"/>
      <c r="BJ11" s="1"/>
      <c r="BM11" s="1"/>
    </row>
    <row r="12" spans="2:65" ht="20.25" customHeight="1">
      <c r="B12" s="101" t="s">
        <v>263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65">
      <c r="B13" s="101" t="s">
        <v>121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2:65">
      <c r="B14" s="101" t="s">
        <v>246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65">
      <c r="B15" s="101" t="s">
        <v>254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6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9.1406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9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8" t="s">
        <v>189</v>
      </c>
      <c r="C1" s="80" t="s" vm="1">
        <v>264</v>
      </c>
    </row>
    <row r="2" spans="2:81">
      <c r="B2" s="58" t="s">
        <v>188</v>
      </c>
      <c r="C2" s="80" t="s">
        <v>265</v>
      </c>
    </row>
    <row r="3" spans="2:81">
      <c r="B3" s="58" t="s">
        <v>190</v>
      </c>
      <c r="C3" s="80" t="s">
        <v>266</v>
      </c>
    </row>
    <row r="4" spans="2:81">
      <c r="B4" s="58" t="s">
        <v>191</v>
      </c>
      <c r="C4" s="80">
        <v>12145</v>
      </c>
    </row>
    <row r="6" spans="2:81" ht="26.25" customHeight="1">
      <c r="B6" s="165" t="s">
        <v>220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7"/>
    </row>
    <row r="7" spans="2:81" ht="26.25" customHeight="1">
      <c r="B7" s="165" t="s">
        <v>96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7"/>
    </row>
    <row r="8" spans="2:81" s="3" customFormat="1" ht="78.75">
      <c r="B8" s="23" t="s">
        <v>125</v>
      </c>
      <c r="C8" s="31" t="s">
        <v>47</v>
      </c>
      <c r="D8" s="31" t="s">
        <v>127</v>
      </c>
      <c r="E8" s="31" t="s">
        <v>126</v>
      </c>
      <c r="F8" s="31" t="s">
        <v>68</v>
      </c>
      <c r="G8" s="31" t="s">
        <v>15</v>
      </c>
      <c r="H8" s="31" t="s">
        <v>69</v>
      </c>
      <c r="I8" s="31" t="s">
        <v>110</v>
      </c>
      <c r="J8" s="31" t="s">
        <v>18</v>
      </c>
      <c r="K8" s="31" t="s">
        <v>109</v>
      </c>
      <c r="L8" s="31" t="s">
        <v>17</v>
      </c>
      <c r="M8" s="73" t="s">
        <v>19</v>
      </c>
      <c r="N8" s="73" t="s">
        <v>248</v>
      </c>
      <c r="O8" s="31" t="s">
        <v>247</v>
      </c>
      <c r="P8" s="31" t="s">
        <v>118</v>
      </c>
      <c r="Q8" s="31" t="s">
        <v>62</v>
      </c>
      <c r="R8" s="31" t="s">
        <v>192</v>
      </c>
      <c r="S8" s="32" t="s">
        <v>194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255</v>
      </c>
      <c r="O9" s="33"/>
      <c r="P9" s="33" t="s">
        <v>251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122</v>
      </c>
      <c r="R10" s="21" t="s">
        <v>123</v>
      </c>
      <c r="S10" s="21" t="s">
        <v>195</v>
      </c>
      <c r="T10" s="5"/>
      <c r="BZ10" s="1"/>
    </row>
    <row r="11" spans="2:81" s="4" customFormat="1" ht="18" customHeight="1">
      <c r="B11" s="133" t="s">
        <v>54</v>
      </c>
      <c r="C11" s="84"/>
      <c r="D11" s="84"/>
      <c r="E11" s="84"/>
      <c r="F11" s="84"/>
      <c r="G11" s="84"/>
      <c r="H11" s="84"/>
      <c r="I11" s="84"/>
      <c r="J11" s="95">
        <v>9.8845784714961411</v>
      </c>
      <c r="K11" s="84"/>
      <c r="L11" s="84"/>
      <c r="M11" s="94">
        <v>1.9793422677700279E-2</v>
      </c>
      <c r="N11" s="93"/>
      <c r="O11" s="95"/>
      <c r="P11" s="93">
        <v>1269.6872100000001</v>
      </c>
      <c r="Q11" s="84"/>
      <c r="R11" s="94">
        <f>P11/$P$11</f>
        <v>1</v>
      </c>
      <c r="S11" s="94">
        <f>P11/'סכום נכסי הקרן'!$C$42</f>
        <v>1.0538473927086639E-3</v>
      </c>
      <c r="T11" s="5"/>
      <c r="BZ11" s="102"/>
      <c r="CC11" s="102"/>
    </row>
    <row r="12" spans="2:81" s="102" customFormat="1" ht="17.25" customHeight="1">
      <c r="B12" s="134" t="s">
        <v>243</v>
      </c>
      <c r="C12" s="84"/>
      <c r="D12" s="84"/>
      <c r="E12" s="84"/>
      <c r="F12" s="84"/>
      <c r="G12" s="84"/>
      <c r="H12" s="84"/>
      <c r="I12" s="84"/>
      <c r="J12" s="95">
        <v>9.8845784714961411</v>
      </c>
      <c r="K12" s="84"/>
      <c r="L12" s="84"/>
      <c r="M12" s="94">
        <v>1.9793422677700279E-2</v>
      </c>
      <c r="N12" s="93"/>
      <c r="O12" s="95"/>
      <c r="P12" s="93">
        <v>1269.6872100000001</v>
      </c>
      <c r="Q12" s="84"/>
      <c r="R12" s="94">
        <f t="shared" ref="R12:R14" si="0">P12/$P$11</f>
        <v>1</v>
      </c>
      <c r="S12" s="94">
        <f>P12/'סכום נכסי הקרן'!$C$42</f>
        <v>1.0538473927086639E-3</v>
      </c>
    </row>
    <row r="13" spans="2:81">
      <c r="B13" s="111" t="s">
        <v>63</v>
      </c>
      <c r="C13" s="84"/>
      <c r="D13" s="84"/>
      <c r="E13" s="84"/>
      <c r="F13" s="84"/>
      <c r="G13" s="84"/>
      <c r="H13" s="84"/>
      <c r="I13" s="84"/>
      <c r="J13" s="95">
        <v>11.45</v>
      </c>
      <c r="K13" s="84"/>
      <c r="L13" s="84"/>
      <c r="M13" s="94">
        <v>1.7600000000000001E-2</v>
      </c>
      <c r="N13" s="93"/>
      <c r="O13" s="95"/>
      <c r="P13" s="93">
        <v>910.02331000000004</v>
      </c>
      <c r="Q13" s="84"/>
      <c r="R13" s="94">
        <f t="shared" si="0"/>
        <v>0.71673031186948788</v>
      </c>
      <c r="S13" s="94">
        <f>P13/'סכום נכסי הקרן'!$C$42</f>
        <v>7.5532437043892729E-4</v>
      </c>
    </row>
    <row r="14" spans="2:81">
      <c r="B14" s="112" t="s">
        <v>1613</v>
      </c>
      <c r="C14" s="86" t="s">
        <v>1614</v>
      </c>
      <c r="D14" s="99" t="s">
        <v>1615</v>
      </c>
      <c r="E14" s="86" t="s">
        <v>358</v>
      </c>
      <c r="F14" s="99" t="s">
        <v>359</v>
      </c>
      <c r="G14" s="86" t="s">
        <v>331</v>
      </c>
      <c r="H14" s="86" t="s">
        <v>332</v>
      </c>
      <c r="I14" s="109">
        <v>43348</v>
      </c>
      <c r="J14" s="98">
        <v>11.45</v>
      </c>
      <c r="K14" s="99" t="s">
        <v>174</v>
      </c>
      <c r="L14" s="100">
        <v>4.0999999999999995E-2</v>
      </c>
      <c r="M14" s="97">
        <v>1.7600000000000001E-2</v>
      </c>
      <c r="N14" s="96">
        <v>652440</v>
      </c>
      <c r="O14" s="98">
        <v>139.47999999999999</v>
      </c>
      <c r="P14" s="96">
        <v>910.02331000000004</v>
      </c>
      <c r="Q14" s="97">
        <v>1.4972672662427888E-4</v>
      </c>
      <c r="R14" s="97">
        <f t="shared" si="0"/>
        <v>0.71673031186948788</v>
      </c>
      <c r="S14" s="97">
        <f>P14/'סכום נכסי הקרן'!$C$42</f>
        <v>7.5532437043892729E-4</v>
      </c>
    </row>
    <row r="15" spans="2:81">
      <c r="B15" s="113"/>
      <c r="C15" s="86"/>
      <c r="D15" s="86"/>
      <c r="E15" s="86"/>
      <c r="F15" s="86"/>
      <c r="G15" s="86"/>
      <c r="H15" s="86"/>
      <c r="I15" s="86"/>
      <c r="J15" s="98"/>
      <c r="K15" s="86"/>
      <c r="L15" s="86"/>
      <c r="M15" s="97"/>
      <c r="N15" s="96"/>
      <c r="O15" s="98"/>
      <c r="P15" s="86"/>
      <c r="Q15" s="86"/>
      <c r="R15" s="97"/>
      <c r="S15" s="86"/>
    </row>
    <row r="16" spans="2:81">
      <c r="B16" s="111" t="s">
        <v>64</v>
      </c>
      <c r="C16" s="84"/>
      <c r="D16" s="84"/>
      <c r="E16" s="84"/>
      <c r="F16" s="84"/>
      <c r="G16" s="84"/>
      <c r="H16" s="84"/>
      <c r="I16" s="84"/>
      <c r="J16" s="95">
        <v>5.9237414764172893</v>
      </c>
      <c r="K16" s="84"/>
      <c r="L16" s="84"/>
      <c r="M16" s="94">
        <v>2.5343231166653088E-2</v>
      </c>
      <c r="N16" s="93"/>
      <c r="O16" s="95"/>
      <c r="P16" s="93">
        <v>359.66390000000001</v>
      </c>
      <c r="Q16" s="84"/>
      <c r="R16" s="94">
        <f t="shared" ref="R16:R18" si="1">P16/$P$11</f>
        <v>0.28326968813051207</v>
      </c>
      <c r="S16" s="94">
        <f>P16/'סכום נכסי הקרן'!$C$42</f>
        <v>2.9852302226973648E-4</v>
      </c>
    </row>
    <row r="17" spans="2:19">
      <c r="B17" s="112" t="s">
        <v>1616</v>
      </c>
      <c r="C17" s="86" t="s">
        <v>1617</v>
      </c>
      <c r="D17" s="99" t="s">
        <v>1615</v>
      </c>
      <c r="E17" s="86" t="s">
        <v>1618</v>
      </c>
      <c r="F17" s="99" t="s">
        <v>359</v>
      </c>
      <c r="G17" s="86" t="s">
        <v>331</v>
      </c>
      <c r="H17" s="86" t="s">
        <v>170</v>
      </c>
      <c r="I17" s="109">
        <v>43636</v>
      </c>
      <c r="J17" s="98">
        <v>7.0600000000000014</v>
      </c>
      <c r="K17" s="99" t="s">
        <v>174</v>
      </c>
      <c r="L17" s="100">
        <v>3.7400000000000003E-2</v>
      </c>
      <c r="M17" s="97">
        <v>2.4799999999999999E-2</v>
      </c>
      <c r="N17" s="96">
        <v>178481</v>
      </c>
      <c r="O17" s="98">
        <v>110.29</v>
      </c>
      <c r="P17" s="96">
        <v>196.8467</v>
      </c>
      <c r="Q17" s="97">
        <v>3.4652602231205031E-4</v>
      </c>
      <c r="R17" s="97">
        <f t="shared" si="1"/>
        <v>0.15503558549668306</v>
      </c>
      <c r="S17" s="97">
        <f>P17/'סכום נכסי הקרן'!$C$42</f>
        <v>1.6338384755274057E-4</v>
      </c>
    </row>
    <row r="18" spans="2:19">
      <c r="B18" s="112" t="s">
        <v>1619</v>
      </c>
      <c r="C18" s="86" t="s">
        <v>1620</v>
      </c>
      <c r="D18" s="99" t="s">
        <v>1615</v>
      </c>
      <c r="E18" s="86" t="s">
        <v>1621</v>
      </c>
      <c r="F18" s="99" t="s">
        <v>378</v>
      </c>
      <c r="G18" s="86" t="s">
        <v>608</v>
      </c>
      <c r="H18" s="86" t="s">
        <v>332</v>
      </c>
      <c r="I18" s="109">
        <v>43312</v>
      </c>
      <c r="J18" s="98">
        <v>4.55</v>
      </c>
      <c r="K18" s="99" t="s">
        <v>174</v>
      </c>
      <c r="L18" s="100">
        <v>3.5499999999999997E-2</v>
      </c>
      <c r="M18" s="97">
        <v>2.5999999999999995E-2</v>
      </c>
      <c r="N18" s="96">
        <v>156000</v>
      </c>
      <c r="O18" s="98">
        <v>104.37</v>
      </c>
      <c r="P18" s="96">
        <v>162.81720000000001</v>
      </c>
      <c r="Q18" s="97">
        <v>4.8749999999999998E-4</v>
      </c>
      <c r="R18" s="97">
        <f t="shared" si="1"/>
        <v>0.12823410263382901</v>
      </c>
      <c r="S18" s="97">
        <f>P18/'סכום נכסי הקרן'!$C$42</f>
        <v>1.3513917471699588E-4</v>
      </c>
    </row>
    <row r="19" spans="2:19">
      <c r="B19" s="114"/>
      <c r="C19" s="115"/>
      <c r="D19" s="115"/>
      <c r="E19" s="115"/>
      <c r="F19" s="115"/>
      <c r="G19" s="115"/>
      <c r="H19" s="115"/>
      <c r="I19" s="115"/>
      <c r="J19" s="116"/>
      <c r="K19" s="115"/>
      <c r="L19" s="115"/>
      <c r="M19" s="117"/>
      <c r="N19" s="118"/>
      <c r="O19" s="116"/>
      <c r="P19" s="115"/>
      <c r="Q19" s="115"/>
      <c r="R19" s="117"/>
      <c r="S19" s="115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1" t="s">
        <v>263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1" t="s">
        <v>121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1" t="s">
        <v>246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1" t="s">
        <v>254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</row>
    <row r="112" spans="2:19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</row>
    <row r="113" spans="2:19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</row>
    <row r="114" spans="2:19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</row>
    <row r="115" spans="2:19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</row>
    <row r="116" spans="2:19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</row>
    <row r="117" spans="2:19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</row>
    <row r="118" spans="2:19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</row>
    <row r="119" spans="2:19">
      <c r="C119" s="1"/>
      <c r="D119" s="1"/>
      <c r="E119" s="1"/>
    </row>
    <row r="120" spans="2:19">
      <c r="C120" s="1"/>
      <c r="D120" s="1"/>
      <c r="E120" s="1"/>
    </row>
    <row r="121" spans="2:19">
      <c r="C121" s="1"/>
      <c r="D121" s="1"/>
      <c r="E121" s="1"/>
    </row>
    <row r="122" spans="2:19">
      <c r="C122" s="1"/>
      <c r="D122" s="1"/>
      <c r="E122" s="1"/>
    </row>
    <row r="123" spans="2:19">
      <c r="C123" s="1"/>
      <c r="D123" s="1"/>
      <c r="E123" s="1"/>
    </row>
    <row r="124" spans="2:19">
      <c r="C124" s="1"/>
      <c r="D124" s="1"/>
      <c r="E124" s="1"/>
    </row>
    <row r="125" spans="2:19">
      <c r="C125" s="1"/>
      <c r="D125" s="1"/>
      <c r="E125" s="1"/>
    </row>
    <row r="126" spans="2:19">
      <c r="C126" s="1"/>
      <c r="D126" s="1"/>
      <c r="E126" s="1"/>
    </row>
    <row r="127" spans="2:19">
      <c r="C127" s="1"/>
      <c r="D127" s="1"/>
      <c r="E127" s="1"/>
    </row>
    <row r="128" spans="2:19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5"/>
    </row>
    <row r="539" spans="2:5">
      <c r="B539" s="45"/>
    </row>
    <row r="540" spans="2:5">
      <c r="B540" s="3"/>
    </row>
  </sheetData>
  <sheetProtection sheet="1" objects="1" scenarios="1"/>
  <mergeCells count="2">
    <mergeCell ref="B6:S6"/>
    <mergeCell ref="B7:S7"/>
  </mergeCells>
  <phoneticPr fontId="4" type="noConversion"/>
  <conditionalFormatting sqref="B12:B21 B26:B118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2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1.710937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0.140625" style="1" bestFit="1" customWidth="1"/>
    <col min="9" max="9" width="9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8" t="s">
        <v>189</v>
      </c>
      <c r="C1" s="80" t="s" vm="1">
        <v>264</v>
      </c>
    </row>
    <row r="2" spans="2:98">
      <c r="B2" s="58" t="s">
        <v>188</v>
      </c>
      <c r="C2" s="80" t="s">
        <v>265</v>
      </c>
    </row>
    <row r="3" spans="2:98">
      <c r="B3" s="58" t="s">
        <v>190</v>
      </c>
      <c r="C3" s="80" t="s">
        <v>266</v>
      </c>
    </row>
    <row r="4" spans="2:98">
      <c r="B4" s="58" t="s">
        <v>191</v>
      </c>
      <c r="C4" s="80">
        <v>12145</v>
      </c>
    </row>
    <row r="6" spans="2:98" ht="26.25" customHeight="1">
      <c r="B6" s="165" t="s">
        <v>220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7"/>
    </row>
    <row r="7" spans="2:98" ht="26.25" customHeight="1">
      <c r="B7" s="165" t="s">
        <v>97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7"/>
    </row>
    <row r="8" spans="2:98" s="3" customFormat="1" ht="63">
      <c r="B8" s="23" t="s">
        <v>125</v>
      </c>
      <c r="C8" s="31" t="s">
        <v>47</v>
      </c>
      <c r="D8" s="31" t="s">
        <v>127</v>
      </c>
      <c r="E8" s="31" t="s">
        <v>126</v>
      </c>
      <c r="F8" s="31" t="s">
        <v>68</v>
      </c>
      <c r="G8" s="31" t="s">
        <v>109</v>
      </c>
      <c r="H8" s="31" t="s">
        <v>248</v>
      </c>
      <c r="I8" s="31" t="s">
        <v>247</v>
      </c>
      <c r="J8" s="31" t="s">
        <v>118</v>
      </c>
      <c r="K8" s="31" t="s">
        <v>62</v>
      </c>
      <c r="L8" s="31" t="s">
        <v>192</v>
      </c>
      <c r="M8" s="32" t="s">
        <v>194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255</v>
      </c>
      <c r="I9" s="33"/>
      <c r="J9" s="33" t="s">
        <v>251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30" t="s">
        <v>30</v>
      </c>
      <c r="C11" s="126"/>
      <c r="D11" s="126"/>
      <c r="E11" s="126"/>
      <c r="F11" s="126"/>
      <c r="G11" s="126"/>
      <c r="H11" s="127"/>
      <c r="I11" s="127"/>
      <c r="J11" s="127">
        <v>12096.72575</v>
      </c>
      <c r="K11" s="126"/>
      <c r="L11" s="128">
        <f>J11/$J$11</f>
        <v>1</v>
      </c>
      <c r="M11" s="128">
        <f>J11/'סכום נכסי הקרן'!$C$42</f>
        <v>1.0040349143903919E-2</v>
      </c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CT11" s="102"/>
    </row>
    <row r="12" spans="2:98" s="102" customFormat="1">
      <c r="B12" s="131" t="s">
        <v>242</v>
      </c>
      <c r="C12" s="126"/>
      <c r="D12" s="126"/>
      <c r="E12" s="126"/>
      <c r="F12" s="126"/>
      <c r="G12" s="126"/>
      <c r="H12" s="127"/>
      <c r="I12" s="127"/>
      <c r="J12" s="127">
        <v>12096.72575</v>
      </c>
      <c r="K12" s="126"/>
      <c r="L12" s="128">
        <f t="shared" ref="L12:L17" si="0">J12/$J$11</f>
        <v>1</v>
      </c>
      <c r="M12" s="128">
        <f>J12/'סכום נכסי הקרן'!$C$42</f>
        <v>1.0040349143903919E-2</v>
      </c>
    </row>
    <row r="13" spans="2:98">
      <c r="B13" s="104" t="s">
        <v>66</v>
      </c>
      <c r="C13" s="84"/>
      <c r="D13" s="84"/>
      <c r="E13" s="84"/>
      <c r="F13" s="84"/>
      <c r="G13" s="84"/>
      <c r="H13" s="93"/>
      <c r="I13" s="93"/>
      <c r="J13" s="93">
        <v>12096.72575</v>
      </c>
      <c r="K13" s="84"/>
      <c r="L13" s="94">
        <f t="shared" si="0"/>
        <v>1</v>
      </c>
      <c r="M13" s="94">
        <f>J13/'סכום נכסי הקרן'!$C$42</f>
        <v>1.0040349143903919E-2</v>
      </c>
    </row>
    <row r="14" spans="2:98">
      <c r="B14" s="89" t="s">
        <v>1622</v>
      </c>
      <c r="C14" s="86">
        <v>6824</v>
      </c>
      <c r="D14" s="99" t="s">
        <v>28</v>
      </c>
      <c r="E14" s="86"/>
      <c r="F14" s="99" t="s">
        <v>1260</v>
      </c>
      <c r="G14" s="99" t="s">
        <v>173</v>
      </c>
      <c r="H14" s="96">
        <v>11588.39</v>
      </c>
      <c r="I14" s="96">
        <v>9242.4130000000005</v>
      </c>
      <c r="J14" s="96">
        <v>3819.3531000000003</v>
      </c>
      <c r="K14" s="97">
        <v>7.0394760201315677E-3</v>
      </c>
      <c r="L14" s="97">
        <f t="shared" si="0"/>
        <v>0.3157344540112435</v>
      </c>
      <c r="M14" s="97">
        <f>J14/'סכום נכסי הקרן'!$C$42</f>
        <v>3.1700841550327602E-3</v>
      </c>
    </row>
    <row r="15" spans="2:98">
      <c r="B15" s="89" t="s">
        <v>1623</v>
      </c>
      <c r="C15" s="86">
        <v>6900</v>
      </c>
      <c r="D15" s="99" t="s">
        <v>28</v>
      </c>
      <c r="E15" s="86"/>
      <c r="F15" s="99" t="s">
        <v>1260</v>
      </c>
      <c r="G15" s="99" t="s">
        <v>173</v>
      </c>
      <c r="H15" s="96">
        <v>11333.65</v>
      </c>
      <c r="I15" s="96">
        <v>9875.2199999999993</v>
      </c>
      <c r="J15" s="96">
        <v>3991.1494600000001</v>
      </c>
      <c r="K15" s="97">
        <v>3.1616460572157887E-3</v>
      </c>
      <c r="L15" s="97">
        <f t="shared" si="0"/>
        <v>0.32993634331174287</v>
      </c>
      <c r="M15" s="97">
        <f>J15/'סכום נכסי הקרן'!$C$42</f>
        <v>3.3126760821128465E-3</v>
      </c>
    </row>
    <row r="16" spans="2:98">
      <c r="B16" s="89" t="s">
        <v>1624</v>
      </c>
      <c r="C16" s="86">
        <v>7019</v>
      </c>
      <c r="D16" s="99" t="s">
        <v>28</v>
      </c>
      <c r="E16" s="86"/>
      <c r="F16" s="99" t="s">
        <v>1260</v>
      </c>
      <c r="G16" s="99" t="s">
        <v>173</v>
      </c>
      <c r="H16" s="96">
        <v>7695.08</v>
      </c>
      <c r="I16" s="96">
        <v>9854.5624000000007</v>
      </c>
      <c r="J16" s="96">
        <v>2704.1565000000001</v>
      </c>
      <c r="K16" s="97">
        <v>3.1029498290125073E-3</v>
      </c>
      <c r="L16" s="97">
        <f t="shared" si="0"/>
        <v>0.22354449922120456</v>
      </c>
      <c r="M16" s="97">
        <f>J16/'סכום נכסי הקרן'!$C$42</f>
        <v>2.2444648213800515E-3</v>
      </c>
    </row>
    <row r="17" spans="2:13">
      <c r="B17" s="89" t="s">
        <v>1625</v>
      </c>
      <c r="C17" s="86">
        <v>6629</v>
      </c>
      <c r="D17" s="99" t="s">
        <v>28</v>
      </c>
      <c r="E17" s="86"/>
      <c r="F17" s="99" t="s">
        <v>1260</v>
      </c>
      <c r="G17" s="99" t="s">
        <v>176</v>
      </c>
      <c r="H17" s="96">
        <v>3608.54</v>
      </c>
      <c r="I17" s="96">
        <v>9696.1769000000004</v>
      </c>
      <c r="J17" s="96">
        <v>1582.0666899999999</v>
      </c>
      <c r="K17" s="97">
        <v>5.3223303834808262E-3</v>
      </c>
      <c r="L17" s="97">
        <f t="shared" si="0"/>
        <v>0.13078470345580909</v>
      </c>
      <c r="M17" s="97">
        <f>J17/'סכום נכסי הקרן'!$C$42</f>
        <v>1.3131240853782608E-3</v>
      </c>
    </row>
    <row r="18" spans="2:13">
      <c r="B18" s="85"/>
      <c r="C18" s="86"/>
      <c r="D18" s="86"/>
      <c r="E18" s="86"/>
      <c r="F18" s="86"/>
      <c r="G18" s="86"/>
      <c r="H18" s="96"/>
      <c r="I18" s="96"/>
      <c r="J18" s="86"/>
      <c r="K18" s="86"/>
      <c r="L18" s="97"/>
      <c r="M18" s="86"/>
    </row>
    <row r="19" spans="2:1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2:1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2:13">
      <c r="B21" s="101" t="s">
        <v>263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2:13">
      <c r="B22" s="101" t="s">
        <v>121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2:13">
      <c r="B23" s="101" t="s">
        <v>246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2:13">
      <c r="B24" s="101" t="s">
        <v>254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2:1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2:1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2:1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2:1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2:1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2:1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2:1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2:1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2:1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2:1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2:1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2:1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2:1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2:1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2:1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2:1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2:1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2:1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2:1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2:1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2:1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2:1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2:1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2:1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2:13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2:13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2:13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2:13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2:13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2:13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2:13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2:13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2:13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0" spans="2:13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2:13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2:13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</row>
    <row r="63" spans="2:13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2:13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</row>
    <row r="65" spans="2:13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2:13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spans="2:13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</row>
    <row r="68" spans="2:13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2:13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2:13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2:13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2:13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2:13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2:13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2:13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2:13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2:13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2:13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2:13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2:13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2:13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2:13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2:13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2:13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2:13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2:13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2:13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2:13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2:13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2:13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2:13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2:13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2:13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2:13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2:13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2:13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2:13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2:13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2:13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2:13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2:13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2:13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2:13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2:13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2:13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2:13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2:13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2:13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2:13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2:13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spans="2:13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</row>
    <row r="112" spans="2:13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2:13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2:13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</row>
    <row r="115" spans="2:13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</row>
    <row r="116" spans="2:13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</row>
    <row r="117" spans="2:13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</row>
    <row r="118" spans="2:13">
      <c r="C118" s="1"/>
      <c r="D118" s="1"/>
      <c r="E118" s="1"/>
    </row>
    <row r="119" spans="2:13">
      <c r="C119" s="1"/>
      <c r="D119" s="1"/>
      <c r="E119" s="1"/>
    </row>
    <row r="120" spans="2:13">
      <c r="C120" s="1"/>
      <c r="D120" s="1"/>
      <c r="E120" s="1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5"/>
      <c r="C400" s="1"/>
      <c r="D400" s="1"/>
      <c r="E400" s="1"/>
    </row>
    <row r="401" spans="2:5">
      <c r="B401" s="45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D22:XFD1048576 D18:AF21 AH18:XFD21 C5:C1048576 A1:B1048576 D1:XFD17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V637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8"/>
  <cols>
    <col min="1" max="1" width="6.28515625" style="1" customWidth="1"/>
    <col min="2" max="2" width="33.140625" style="2" bestFit="1" customWidth="1"/>
    <col min="3" max="3" width="41.7109375" style="2" bestFit="1" customWidth="1"/>
    <col min="4" max="4" width="12" style="1" bestFit="1" customWidth="1"/>
    <col min="5" max="6" width="11.28515625" style="1" bestFit="1" customWidth="1"/>
    <col min="7" max="7" width="7.285156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2" width="6.28515625" style="3" customWidth="1"/>
    <col min="13" max="13" width="8" style="3" customWidth="1"/>
    <col min="14" max="14" width="8.7109375" style="3" customWidth="1"/>
    <col min="15" max="15" width="10" style="3" customWidth="1"/>
    <col min="16" max="16" width="9.5703125" style="1" customWidth="1"/>
    <col min="17" max="17" width="6.140625" style="1" customWidth="1"/>
    <col min="18" max="19" width="5.7109375" style="1" customWidth="1"/>
    <col min="20" max="20" width="6.85546875" style="1" customWidth="1"/>
    <col min="21" max="21" width="6.42578125" style="1" customWidth="1"/>
    <col min="22" max="22" width="6.7109375" style="1" customWidth="1"/>
    <col min="23" max="23" width="7.28515625" style="1" customWidth="1"/>
    <col min="24" max="35" width="5.7109375" style="1" customWidth="1"/>
    <col min="36" max="16384" width="9.140625" style="1"/>
  </cols>
  <sheetData>
    <row r="1" spans="2:48">
      <c r="B1" s="58" t="s">
        <v>189</v>
      </c>
      <c r="C1" s="80" t="s" vm="1">
        <v>264</v>
      </c>
    </row>
    <row r="2" spans="2:48">
      <c r="B2" s="58" t="s">
        <v>188</v>
      </c>
      <c r="C2" s="80" t="s">
        <v>265</v>
      </c>
    </row>
    <row r="3" spans="2:48">
      <c r="B3" s="58" t="s">
        <v>190</v>
      </c>
      <c r="C3" s="80" t="s">
        <v>266</v>
      </c>
    </row>
    <row r="4" spans="2:48">
      <c r="B4" s="58" t="s">
        <v>191</v>
      </c>
      <c r="C4" s="80">
        <v>12145</v>
      </c>
    </row>
    <row r="6" spans="2:48" ht="26.25" customHeight="1">
      <c r="B6" s="165" t="s">
        <v>220</v>
      </c>
      <c r="C6" s="166"/>
      <c r="D6" s="166"/>
      <c r="E6" s="166"/>
      <c r="F6" s="166"/>
      <c r="G6" s="166"/>
      <c r="H6" s="166"/>
      <c r="I6" s="166"/>
      <c r="J6" s="166"/>
      <c r="K6" s="167"/>
    </row>
    <row r="7" spans="2:48" ht="26.25" customHeight="1">
      <c r="B7" s="165" t="s">
        <v>104</v>
      </c>
      <c r="C7" s="166"/>
      <c r="D7" s="166"/>
      <c r="E7" s="166"/>
      <c r="F7" s="166"/>
      <c r="G7" s="166"/>
      <c r="H7" s="166"/>
      <c r="I7" s="166"/>
      <c r="J7" s="166"/>
      <c r="K7" s="167"/>
    </row>
    <row r="8" spans="2:48" s="3" customFormat="1" ht="78.75">
      <c r="B8" s="23" t="s">
        <v>125</v>
      </c>
      <c r="C8" s="31" t="s">
        <v>47</v>
      </c>
      <c r="D8" s="31" t="s">
        <v>109</v>
      </c>
      <c r="E8" s="31" t="s">
        <v>110</v>
      </c>
      <c r="F8" s="31" t="s">
        <v>248</v>
      </c>
      <c r="G8" s="31" t="s">
        <v>247</v>
      </c>
      <c r="H8" s="31" t="s">
        <v>118</v>
      </c>
      <c r="I8" s="31" t="s">
        <v>62</v>
      </c>
      <c r="J8" s="31" t="s">
        <v>192</v>
      </c>
      <c r="K8" s="32" t="s">
        <v>194</v>
      </c>
      <c r="AV8" s="1"/>
    </row>
    <row r="9" spans="2:48" s="3" customFormat="1" ht="21" customHeight="1">
      <c r="B9" s="16"/>
      <c r="C9" s="17"/>
      <c r="D9" s="17"/>
      <c r="E9" s="33" t="s">
        <v>22</v>
      </c>
      <c r="F9" s="33" t="s">
        <v>255</v>
      </c>
      <c r="G9" s="33"/>
      <c r="H9" s="33" t="s">
        <v>251</v>
      </c>
      <c r="I9" s="33" t="s">
        <v>20</v>
      </c>
      <c r="J9" s="33" t="s">
        <v>20</v>
      </c>
      <c r="K9" s="34" t="s">
        <v>20</v>
      </c>
      <c r="AV9" s="1"/>
    </row>
    <row r="10" spans="2:48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AV10" s="1"/>
    </row>
    <row r="11" spans="2:48" s="4" customFormat="1" ht="18" customHeight="1">
      <c r="B11" s="130" t="s">
        <v>1626</v>
      </c>
      <c r="C11" s="126"/>
      <c r="D11" s="126"/>
      <c r="E11" s="126"/>
      <c r="F11" s="127"/>
      <c r="G11" s="129"/>
      <c r="H11" s="127">
        <v>4536.124600000001</v>
      </c>
      <c r="I11" s="126"/>
      <c r="J11" s="128">
        <f>H11/$H$11</f>
        <v>1</v>
      </c>
      <c r="K11" s="128">
        <f>H11/'סכום נכסי הקרן'!$C$42</f>
        <v>3.7650084564619904E-3</v>
      </c>
      <c r="L11" s="3"/>
      <c r="M11" s="3"/>
      <c r="N11" s="3"/>
      <c r="AV11" s="102"/>
    </row>
    <row r="12" spans="2:48" s="102" customFormat="1" ht="21" customHeight="1">
      <c r="B12" s="131" t="s">
        <v>1627</v>
      </c>
      <c r="C12" s="126"/>
      <c r="D12" s="126"/>
      <c r="E12" s="126"/>
      <c r="F12" s="127"/>
      <c r="G12" s="129"/>
      <c r="H12" s="127">
        <v>53.520019999999995</v>
      </c>
      <c r="I12" s="126"/>
      <c r="J12" s="128">
        <f t="shared" ref="J12:J14" si="0">H12/$H$11</f>
        <v>1.1798622110159845E-2</v>
      </c>
      <c r="K12" s="128">
        <f>H12/'סכום נכסי הקרן'!$C$42</f>
        <v>4.4421912019351235E-5</v>
      </c>
      <c r="L12" s="3"/>
      <c r="M12" s="3"/>
      <c r="N12" s="3"/>
    </row>
    <row r="13" spans="2:48">
      <c r="B13" s="104" t="s">
        <v>240</v>
      </c>
      <c r="C13" s="86"/>
      <c r="D13" s="86"/>
      <c r="E13" s="86"/>
      <c r="F13" s="96"/>
      <c r="G13" s="98"/>
      <c r="H13" s="96">
        <v>32.838500000000003</v>
      </c>
      <c r="I13" s="86"/>
      <c r="J13" s="97">
        <f t="shared" si="0"/>
        <v>7.2393293605735598E-3</v>
      </c>
      <c r="K13" s="97">
        <f>H13/'סכום נכסי הקרן'!$C$42</f>
        <v>2.7256136261673028E-5</v>
      </c>
      <c r="O13" s="1"/>
    </row>
    <row r="14" spans="2:48">
      <c r="B14" s="89" t="s">
        <v>1628</v>
      </c>
      <c r="C14" s="86">
        <v>7004</v>
      </c>
      <c r="D14" s="99" t="s">
        <v>174</v>
      </c>
      <c r="E14" s="109">
        <v>43614</v>
      </c>
      <c r="F14" s="96">
        <v>32838.5</v>
      </c>
      <c r="G14" s="98">
        <v>100</v>
      </c>
      <c r="H14" s="96">
        <v>32.838500000000003</v>
      </c>
      <c r="I14" s="97">
        <v>3.8664227533333328E-3</v>
      </c>
      <c r="J14" s="97">
        <f t="shared" si="0"/>
        <v>7.2393293605735598E-3</v>
      </c>
      <c r="K14" s="97">
        <f>H14/'סכום נכסי הקרן'!$C$42</f>
        <v>2.7256136261673028E-5</v>
      </c>
      <c r="O14" s="1"/>
    </row>
    <row r="15" spans="2:48">
      <c r="B15" s="85"/>
      <c r="C15" s="86"/>
      <c r="D15" s="86"/>
      <c r="E15" s="86"/>
      <c r="F15" s="96"/>
      <c r="G15" s="98"/>
      <c r="H15" s="86"/>
      <c r="I15" s="86"/>
      <c r="J15" s="97"/>
      <c r="K15" s="86"/>
      <c r="O15" s="1"/>
    </row>
    <row r="16" spans="2:48">
      <c r="B16" s="104" t="s">
        <v>241</v>
      </c>
      <c r="C16" s="84"/>
      <c r="D16" s="84"/>
      <c r="E16" s="84"/>
      <c r="F16" s="93"/>
      <c r="G16" s="95"/>
      <c r="H16" s="93">
        <v>20.681519999999999</v>
      </c>
      <c r="I16" s="84"/>
      <c r="J16" s="94">
        <f t="shared" ref="J16:J17" si="1">H16/$H$11</f>
        <v>4.5592927495862866E-3</v>
      </c>
      <c r="K16" s="94">
        <f>H16/'סכום נכסי הקרן'!$C$42</f>
        <v>1.7165775757678211E-5</v>
      </c>
      <c r="O16" s="1"/>
    </row>
    <row r="17" spans="2:15">
      <c r="B17" s="89" t="s">
        <v>1629</v>
      </c>
      <c r="C17" s="86">
        <v>6662</v>
      </c>
      <c r="D17" s="99" t="s">
        <v>173</v>
      </c>
      <c r="E17" s="109">
        <v>43573</v>
      </c>
      <c r="F17" s="96">
        <v>5799.64</v>
      </c>
      <c r="G17" s="98">
        <v>100</v>
      </c>
      <c r="H17" s="96">
        <v>20.681519999999999</v>
      </c>
      <c r="I17" s="97">
        <v>2.5215798695652171E-3</v>
      </c>
      <c r="J17" s="97">
        <f t="shared" si="1"/>
        <v>4.5592927495862866E-3</v>
      </c>
      <c r="K17" s="97">
        <f>H17/'סכום נכסי הקרן'!$C$42</f>
        <v>1.7165775757678211E-5</v>
      </c>
      <c r="O17" s="1"/>
    </row>
    <row r="18" spans="2:15">
      <c r="B18" s="85"/>
      <c r="C18" s="86"/>
      <c r="D18" s="86"/>
      <c r="E18" s="86"/>
      <c r="F18" s="96"/>
      <c r="G18" s="98"/>
      <c r="H18" s="86"/>
      <c r="I18" s="86"/>
      <c r="J18" s="97"/>
      <c r="K18" s="86"/>
      <c r="O18" s="1"/>
    </row>
    <row r="19" spans="2:15" s="102" customFormat="1">
      <c r="B19" s="131" t="s">
        <v>1630</v>
      </c>
      <c r="C19" s="126"/>
      <c r="D19" s="126"/>
      <c r="E19" s="126"/>
      <c r="F19" s="127"/>
      <c r="G19" s="129"/>
      <c r="H19" s="127">
        <v>4482.6045800000002</v>
      </c>
      <c r="I19" s="126"/>
      <c r="J19" s="128">
        <f t="shared" ref="J19:J32" si="2">H19/$H$11</f>
        <v>0.98820137788983997</v>
      </c>
      <c r="K19" s="128">
        <f>H19/'סכום נכסי הקרן'!$C$42</f>
        <v>3.7205865444426387E-3</v>
      </c>
      <c r="L19" s="3"/>
      <c r="M19" s="3"/>
      <c r="N19" s="3"/>
    </row>
    <row r="20" spans="2:15">
      <c r="B20" s="104" t="s">
        <v>241</v>
      </c>
      <c r="C20" s="84"/>
      <c r="D20" s="84"/>
      <c r="E20" s="84"/>
      <c r="F20" s="93"/>
      <c r="G20" s="95"/>
      <c r="H20" s="93">
        <v>4482.6045800000002</v>
      </c>
      <c r="I20" s="84"/>
      <c r="J20" s="94">
        <f t="shared" si="2"/>
        <v>0.98820137788983997</v>
      </c>
      <c r="K20" s="94">
        <f>H20/'סכום נכסי הקרן'!$C$42</f>
        <v>3.7205865444426387E-3</v>
      </c>
      <c r="O20" s="1"/>
    </row>
    <row r="21" spans="2:15">
      <c r="B21" s="89" t="s">
        <v>1631</v>
      </c>
      <c r="C21" s="86">
        <v>5339</v>
      </c>
      <c r="D21" s="99" t="s">
        <v>173</v>
      </c>
      <c r="E21" s="109">
        <v>43399</v>
      </c>
      <c r="F21" s="96">
        <v>90553.97</v>
      </c>
      <c r="G21" s="98">
        <v>100.54259999999999</v>
      </c>
      <c r="H21" s="96">
        <v>324.66760999999997</v>
      </c>
      <c r="I21" s="97">
        <v>4.2320813103807032E-4</v>
      </c>
      <c r="J21" s="97">
        <f t="shared" si="2"/>
        <v>7.1573785693629294E-2</v>
      </c>
      <c r="K21" s="97">
        <f>H21/'סכום נכסי הקרן'!$C$42</f>
        <v>2.6947590839751252E-4</v>
      </c>
      <c r="O21" s="1"/>
    </row>
    <row r="22" spans="2:15" ht="16.5" customHeight="1">
      <c r="B22" s="89" t="s">
        <v>1632</v>
      </c>
      <c r="C22" s="86">
        <v>6650</v>
      </c>
      <c r="D22" s="99" t="s">
        <v>175</v>
      </c>
      <c r="E22" s="109">
        <v>43637</v>
      </c>
      <c r="F22" s="96">
        <v>44226.91</v>
      </c>
      <c r="G22" s="98">
        <v>100</v>
      </c>
      <c r="H22" s="96">
        <v>179.63201999999998</v>
      </c>
      <c r="I22" s="97">
        <v>1.9629585075981042E-4</v>
      </c>
      <c r="J22" s="97">
        <f t="shared" si="2"/>
        <v>3.9600327557139839E-2</v>
      </c>
      <c r="K22" s="97">
        <f>H22/'סכום נכסי הקרן'!$C$42</f>
        <v>1.4909556813129632E-4</v>
      </c>
      <c r="O22" s="1"/>
    </row>
    <row r="23" spans="2:15" ht="16.5" customHeight="1">
      <c r="B23" s="89" t="s">
        <v>1633</v>
      </c>
      <c r="C23" s="86">
        <v>6665</v>
      </c>
      <c r="D23" s="99" t="s">
        <v>173</v>
      </c>
      <c r="E23" s="109">
        <v>43578</v>
      </c>
      <c r="F23" s="96">
        <v>98050.62</v>
      </c>
      <c r="G23" s="98">
        <v>100</v>
      </c>
      <c r="H23" s="96">
        <v>349.64852000000002</v>
      </c>
      <c r="I23" s="97">
        <v>2.4942910815939281E-4</v>
      </c>
      <c r="J23" s="97">
        <f t="shared" si="2"/>
        <v>7.7080889709246508E-2</v>
      </c>
      <c r="K23" s="97">
        <f>H23/'סכום נכסי הקרן'!$C$42</f>
        <v>2.9021020158692711E-4</v>
      </c>
      <c r="O23" s="1"/>
    </row>
    <row r="24" spans="2:15" ht="16.5" customHeight="1">
      <c r="B24" s="89" t="s">
        <v>1634</v>
      </c>
      <c r="C24" s="86">
        <v>6657</v>
      </c>
      <c r="D24" s="99" t="s">
        <v>173</v>
      </c>
      <c r="E24" s="109">
        <v>43558</v>
      </c>
      <c r="F24" s="96">
        <v>21008.720000000001</v>
      </c>
      <c r="G24" s="98">
        <v>100</v>
      </c>
      <c r="H24" s="96">
        <v>74.917100000000005</v>
      </c>
      <c r="I24" s="97">
        <v>2.4884836984657311E-3</v>
      </c>
      <c r="J24" s="97">
        <f t="shared" si="2"/>
        <v>1.6515661849323977E-2</v>
      </c>
      <c r="K24" s="97">
        <f>H24/'סכום נכסי הקרן'!$C$42</f>
        <v>6.2181606526771454E-5</v>
      </c>
      <c r="O24" s="1"/>
    </row>
    <row r="25" spans="2:15">
      <c r="B25" s="89" t="s">
        <v>1635</v>
      </c>
      <c r="C25" s="86">
        <v>7001</v>
      </c>
      <c r="D25" s="99" t="s">
        <v>175</v>
      </c>
      <c r="E25" s="109">
        <v>43612</v>
      </c>
      <c r="F25" s="96">
        <v>34309.29</v>
      </c>
      <c r="G25" s="98">
        <v>100</v>
      </c>
      <c r="H25" s="96">
        <v>139.35060999999999</v>
      </c>
      <c r="I25" s="97">
        <v>9.3741221666666659E-4</v>
      </c>
      <c r="J25" s="97">
        <f t="shared" si="2"/>
        <v>3.0720190093543716E-2</v>
      </c>
      <c r="K25" s="97">
        <f>H25/'סכום נכסי הקרן'!$C$42</f>
        <v>1.1566177548631197E-4</v>
      </c>
      <c r="O25" s="1"/>
    </row>
    <row r="26" spans="2:15">
      <c r="B26" s="89" t="s">
        <v>1636</v>
      </c>
      <c r="C26" s="86">
        <v>6885</v>
      </c>
      <c r="D26" s="99" t="s">
        <v>175</v>
      </c>
      <c r="E26" s="109">
        <v>43608</v>
      </c>
      <c r="F26" s="96">
        <v>42183.55</v>
      </c>
      <c r="G26" s="98">
        <v>100</v>
      </c>
      <c r="H26" s="96">
        <v>171.33270999999999</v>
      </c>
      <c r="I26" s="97">
        <v>1.4061183333333334E-3</v>
      </c>
      <c r="J26" s="97">
        <f t="shared" si="2"/>
        <v>3.7770723934699664E-2</v>
      </c>
      <c r="K26" s="97">
        <f>H26/'סכום נכסי הקרן'!$C$42</f>
        <v>1.4220709502083556E-4</v>
      </c>
      <c r="O26" s="1"/>
    </row>
    <row r="27" spans="2:15">
      <c r="B27" s="89" t="s">
        <v>1637</v>
      </c>
      <c r="C27" s="86">
        <v>6651</v>
      </c>
      <c r="D27" s="99" t="s">
        <v>175</v>
      </c>
      <c r="E27" s="109">
        <v>43503</v>
      </c>
      <c r="F27" s="96">
        <v>81258.179999999993</v>
      </c>
      <c r="G27" s="98">
        <v>100.2062</v>
      </c>
      <c r="H27" s="96">
        <v>330.71873999999997</v>
      </c>
      <c r="I27" s="97">
        <v>2.4773834107776828E-3</v>
      </c>
      <c r="J27" s="97">
        <f t="shared" si="2"/>
        <v>7.2907772418773484E-2</v>
      </c>
      <c r="K27" s="97">
        <f>H27/'סכום נכסי הקרן'!$C$42</f>
        <v>2.7449837969848844E-4</v>
      </c>
      <c r="O27" s="1"/>
    </row>
    <row r="28" spans="2:15">
      <c r="B28" s="89" t="s">
        <v>1638</v>
      </c>
      <c r="C28" s="86">
        <v>6646</v>
      </c>
      <c r="D28" s="99" t="s">
        <v>175</v>
      </c>
      <c r="E28" s="109">
        <v>43460</v>
      </c>
      <c r="F28" s="96">
        <v>248585.8</v>
      </c>
      <c r="G28" s="98">
        <v>98.691699999999997</v>
      </c>
      <c r="H28" s="96">
        <v>996.44679000000008</v>
      </c>
      <c r="I28" s="97">
        <v>3.3857573280628335E-4</v>
      </c>
      <c r="J28" s="97">
        <f t="shared" si="2"/>
        <v>0.2196691841313177</v>
      </c>
      <c r="K28" s="97">
        <f>H28/'סכום נכסי הקרן'!$C$42</f>
        <v>8.2705633587851722E-4</v>
      </c>
      <c r="O28" s="1"/>
    </row>
    <row r="29" spans="2:15">
      <c r="B29" s="89" t="s">
        <v>1639</v>
      </c>
      <c r="C29" s="86">
        <v>6647</v>
      </c>
      <c r="D29" s="99" t="s">
        <v>173</v>
      </c>
      <c r="E29" s="109">
        <v>43510</v>
      </c>
      <c r="F29" s="96">
        <v>326288.5</v>
      </c>
      <c r="G29" s="98">
        <v>98.237799999999993</v>
      </c>
      <c r="H29" s="96">
        <v>1143.04079</v>
      </c>
      <c r="I29" s="97">
        <v>8.3449443801272065E-5</v>
      </c>
      <c r="J29" s="97">
        <f t="shared" si="2"/>
        <v>0.25198619764545266</v>
      </c>
      <c r="K29" s="97">
        <f>H29/'סכום נכסי הקרן'!$C$42</f>
        <v>9.4873016504683173E-4</v>
      </c>
      <c r="O29" s="1"/>
    </row>
    <row r="30" spans="2:15">
      <c r="B30" s="89" t="s">
        <v>1640</v>
      </c>
      <c r="C30" s="86">
        <v>5337</v>
      </c>
      <c r="D30" s="99" t="s">
        <v>173</v>
      </c>
      <c r="E30" s="109">
        <v>43490</v>
      </c>
      <c r="F30" s="96">
        <v>100214.96</v>
      </c>
      <c r="G30" s="98">
        <v>93.751000000000005</v>
      </c>
      <c r="H30" s="96">
        <v>335.03467999999998</v>
      </c>
      <c r="I30" s="97">
        <v>8.1373280000000001E-5</v>
      </c>
      <c r="J30" s="97">
        <f t="shared" si="2"/>
        <v>7.3859232173648828E-2</v>
      </c>
      <c r="K30" s="97">
        <f>H30/'סכום נכסי הקרן'!$C$42</f>
        <v>2.7808063372157738E-4</v>
      </c>
      <c r="O30" s="1"/>
    </row>
    <row r="31" spans="2:15">
      <c r="B31" s="89" t="s">
        <v>1641</v>
      </c>
      <c r="C31" s="86">
        <v>7005</v>
      </c>
      <c r="D31" s="99" t="s">
        <v>173</v>
      </c>
      <c r="E31" s="109">
        <v>43636</v>
      </c>
      <c r="F31" s="96">
        <v>24869.08</v>
      </c>
      <c r="G31" s="98">
        <v>100</v>
      </c>
      <c r="H31" s="96">
        <v>88.683139999999995</v>
      </c>
      <c r="I31" s="97">
        <v>1.6718706823529413E-4</v>
      </c>
      <c r="J31" s="97">
        <f t="shared" si="2"/>
        <v>1.9550419756988152E-2</v>
      </c>
      <c r="K31" s="97">
        <f>H31/'סכום נכסי הקרן'!$C$42</f>
        <v>7.3607495712441962E-5</v>
      </c>
      <c r="O31" s="1"/>
    </row>
    <row r="32" spans="2:15">
      <c r="B32" s="89" t="s">
        <v>1642</v>
      </c>
      <c r="C32" s="86">
        <v>6658</v>
      </c>
      <c r="D32" s="99" t="s">
        <v>173</v>
      </c>
      <c r="E32" s="109">
        <v>43633</v>
      </c>
      <c r="F32" s="96">
        <v>97905.74</v>
      </c>
      <c r="G32" s="98">
        <v>100</v>
      </c>
      <c r="H32" s="96">
        <v>349.13186999999999</v>
      </c>
      <c r="I32" s="97">
        <v>1.5664920000000001E-3</v>
      </c>
      <c r="J32" s="97">
        <f t="shared" si="2"/>
        <v>7.696699292607613E-2</v>
      </c>
      <c r="K32" s="97">
        <f>H32/'סכום נכסי הקרן'!$C$42</f>
        <v>2.8978137923512683E-4</v>
      </c>
      <c r="O32" s="1"/>
    </row>
    <row r="33" spans="2:15">
      <c r="B33" s="85"/>
      <c r="C33" s="86"/>
      <c r="D33" s="86"/>
      <c r="E33" s="86"/>
      <c r="F33" s="96"/>
      <c r="G33" s="98"/>
      <c r="H33" s="86"/>
      <c r="I33" s="86"/>
      <c r="J33" s="97"/>
      <c r="K33" s="86"/>
      <c r="O33" s="1"/>
    </row>
    <row r="34" spans="2:1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O34" s="1"/>
    </row>
    <row r="35" spans="2:1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O35" s="1"/>
    </row>
    <row r="36" spans="2:15">
      <c r="B36" s="101" t="s">
        <v>121</v>
      </c>
      <c r="C36" s="103"/>
      <c r="D36" s="103"/>
      <c r="E36" s="103"/>
      <c r="F36" s="103"/>
      <c r="G36" s="103"/>
      <c r="H36" s="103"/>
      <c r="I36" s="103"/>
      <c r="J36" s="103"/>
      <c r="K36" s="103"/>
      <c r="O36" s="1"/>
    </row>
    <row r="37" spans="2:15">
      <c r="B37" s="101" t="s">
        <v>246</v>
      </c>
      <c r="C37" s="103"/>
      <c r="D37" s="103"/>
      <c r="E37" s="103"/>
      <c r="F37" s="103"/>
      <c r="G37" s="103"/>
      <c r="H37" s="103"/>
      <c r="I37" s="103"/>
      <c r="J37" s="103"/>
      <c r="K37" s="103"/>
      <c r="O37" s="1"/>
    </row>
    <row r="38" spans="2:15">
      <c r="B38" s="101" t="s">
        <v>254</v>
      </c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5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5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5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5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5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5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5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5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5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5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2:11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2:11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2:11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</row>
    <row r="116" spans="2:11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</row>
    <row r="117" spans="2:11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</row>
    <row r="118" spans="2:11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</row>
    <row r="119" spans="2:11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</row>
    <row r="120" spans="2:11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</row>
    <row r="121" spans="2:11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</row>
    <row r="122" spans="2:11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</row>
    <row r="123" spans="2:11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</row>
    <row r="124" spans="2:11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</row>
    <row r="125" spans="2:11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</row>
    <row r="126" spans="2:11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</row>
    <row r="127" spans="2:11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</row>
    <row r="128" spans="2:11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</row>
    <row r="129" spans="2:11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</row>
    <row r="130" spans="2:11"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</row>
    <row r="131" spans="2:11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</row>
    <row r="132" spans="2:11"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</row>
    <row r="133" spans="2:11">
      <c r="C133" s="1"/>
    </row>
    <row r="134" spans="2:11">
      <c r="C134" s="1"/>
    </row>
    <row r="135" spans="2:11">
      <c r="C135" s="1"/>
    </row>
    <row r="136" spans="2:11">
      <c r="C136" s="1"/>
    </row>
    <row r="137" spans="2:11">
      <c r="C137" s="1"/>
    </row>
    <row r="138" spans="2:11">
      <c r="C138" s="1"/>
    </row>
    <row r="139" spans="2:11">
      <c r="C139" s="1"/>
    </row>
    <row r="140" spans="2:11">
      <c r="C140" s="1"/>
    </row>
    <row r="141" spans="2:11">
      <c r="C141" s="1"/>
    </row>
    <row r="142" spans="2:11">
      <c r="C142" s="1"/>
    </row>
    <row r="143" spans="2:11">
      <c r="C143" s="1"/>
    </row>
    <row r="144" spans="2:11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AA39:XFD41 D1:XFD38 D39:Y41 D42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8" t="s">
        <v>189</v>
      </c>
      <c r="C1" s="80" t="s" vm="1">
        <v>264</v>
      </c>
    </row>
    <row r="2" spans="2:59">
      <c r="B2" s="58" t="s">
        <v>188</v>
      </c>
      <c r="C2" s="80" t="s">
        <v>265</v>
      </c>
    </row>
    <row r="3" spans="2:59">
      <c r="B3" s="58" t="s">
        <v>190</v>
      </c>
      <c r="C3" s="80" t="s">
        <v>266</v>
      </c>
    </row>
    <row r="4" spans="2:59">
      <c r="B4" s="58" t="s">
        <v>191</v>
      </c>
      <c r="C4" s="80">
        <v>12145</v>
      </c>
    </row>
    <row r="6" spans="2:59" ht="26.25" customHeight="1">
      <c r="B6" s="165" t="s">
        <v>220</v>
      </c>
      <c r="C6" s="166"/>
      <c r="D6" s="166"/>
      <c r="E6" s="166"/>
      <c r="F6" s="166"/>
      <c r="G6" s="166"/>
      <c r="H6" s="166"/>
      <c r="I6" s="166"/>
      <c r="J6" s="166"/>
      <c r="K6" s="166"/>
      <c r="L6" s="167"/>
    </row>
    <row r="7" spans="2:59" ht="26.25" customHeight="1">
      <c r="B7" s="165" t="s">
        <v>105</v>
      </c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59" s="3" customFormat="1" ht="78.75">
      <c r="B8" s="23" t="s">
        <v>125</v>
      </c>
      <c r="C8" s="31" t="s">
        <v>47</v>
      </c>
      <c r="D8" s="31" t="s">
        <v>68</v>
      </c>
      <c r="E8" s="31" t="s">
        <v>109</v>
      </c>
      <c r="F8" s="31" t="s">
        <v>110</v>
      </c>
      <c r="G8" s="31" t="s">
        <v>248</v>
      </c>
      <c r="H8" s="31" t="s">
        <v>247</v>
      </c>
      <c r="I8" s="31" t="s">
        <v>118</v>
      </c>
      <c r="J8" s="31" t="s">
        <v>62</v>
      </c>
      <c r="K8" s="31" t="s">
        <v>192</v>
      </c>
      <c r="L8" s="32" t="s">
        <v>194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255</v>
      </c>
      <c r="H9" s="17"/>
      <c r="I9" s="17" t="s">
        <v>251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"/>
      <c r="N11" s="1"/>
      <c r="O11" s="1"/>
      <c r="P11" s="1"/>
      <c r="BG11" s="1"/>
    </row>
    <row r="12" spans="2:59" ht="21" customHeight="1">
      <c r="B12" s="119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9">
      <c r="B13" s="119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9">
      <c r="B14" s="119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9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9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12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1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1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12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12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12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1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1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1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1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1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1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1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91</v>
      </c>
      <c r="C6" s="14" t="s">
        <v>47</v>
      </c>
      <c r="E6" s="14" t="s">
        <v>126</v>
      </c>
      <c r="I6" s="14" t="s">
        <v>15</v>
      </c>
      <c r="J6" s="14" t="s">
        <v>69</v>
      </c>
      <c r="M6" s="14" t="s">
        <v>109</v>
      </c>
      <c r="Q6" s="14" t="s">
        <v>17</v>
      </c>
      <c r="R6" s="14" t="s">
        <v>19</v>
      </c>
      <c r="U6" s="14" t="s">
        <v>65</v>
      </c>
      <c r="W6" s="15" t="s">
        <v>61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94</v>
      </c>
      <c r="C8" s="31" t="s">
        <v>47</v>
      </c>
      <c r="D8" s="31" t="s">
        <v>129</v>
      </c>
      <c r="I8" s="31" t="s">
        <v>15</v>
      </c>
      <c r="J8" s="31" t="s">
        <v>69</v>
      </c>
      <c r="K8" s="31" t="s">
        <v>110</v>
      </c>
      <c r="L8" s="31" t="s">
        <v>18</v>
      </c>
      <c r="M8" s="31" t="s">
        <v>109</v>
      </c>
      <c r="Q8" s="31" t="s">
        <v>17</v>
      </c>
      <c r="R8" s="31" t="s">
        <v>19</v>
      </c>
      <c r="S8" s="31" t="s">
        <v>0</v>
      </c>
      <c r="T8" s="31" t="s">
        <v>113</v>
      </c>
      <c r="U8" s="31" t="s">
        <v>65</v>
      </c>
      <c r="V8" s="31" t="s">
        <v>62</v>
      </c>
      <c r="W8" s="32" t="s">
        <v>120</v>
      </c>
    </row>
    <row r="9" spans="2:25" ht="31.5">
      <c r="B9" s="50" t="str">
        <f>'תעודות חוב מסחריות '!B7:T7</f>
        <v>2. תעודות חוב מסחריות</v>
      </c>
      <c r="C9" s="14" t="s">
        <v>47</v>
      </c>
      <c r="D9" s="14" t="s">
        <v>129</v>
      </c>
      <c r="E9" s="43" t="s">
        <v>126</v>
      </c>
      <c r="G9" s="14" t="s">
        <v>68</v>
      </c>
      <c r="I9" s="14" t="s">
        <v>15</v>
      </c>
      <c r="J9" s="14" t="s">
        <v>69</v>
      </c>
      <c r="K9" s="14" t="s">
        <v>110</v>
      </c>
      <c r="L9" s="14" t="s">
        <v>18</v>
      </c>
      <c r="M9" s="14" t="s">
        <v>109</v>
      </c>
      <c r="Q9" s="14" t="s">
        <v>17</v>
      </c>
      <c r="R9" s="14" t="s">
        <v>19</v>
      </c>
      <c r="S9" s="14" t="s">
        <v>0</v>
      </c>
      <c r="T9" s="14" t="s">
        <v>113</v>
      </c>
      <c r="U9" s="14" t="s">
        <v>65</v>
      </c>
      <c r="V9" s="14" t="s">
        <v>62</v>
      </c>
      <c r="W9" s="40" t="s">
        <v>120</v>
      </c>
    </row>
    <row r="10" spans="2:25" ht="31.5">
      <c r="B10" s="50" t="str">
        <f>'אג"ח קונצרני'!B7:U7</f>
        <v>3. אג"ח קונצרני</v>
      </c>
      <c r="C10" s="31" t="s">
        <v>47</v>
      </c>
      <c r="D10" s="14" t="s">
        <v>129</v>
      </c>
      <c r="E10" s="43" t="s">
        <v>126</v>
      </c>
      <c r="G10" s="31" t="s">
        <v>68</v>
      </c>
      <c r="I10" s="31" t="s">
        <v>15</v>
      </c>
      <c r="J10" s="31" t="s">
        <v>69</v>
      </c>
      <c r="K10" s="31" t="s">
        <v>110</v>
      </c>
      <c r="L10" s="31" t="s">
        <v>18</v>
      </c>
      <c r="M10" s="31" t="s">
        <v>109</v>
      </c>
      <c r="Q10" s="31" t="s">
        <v>17</v>
      </c>
      <c r="R10" s="31" t="s">
        <v>19</v>
      </c>
      <c r="S10" s="31" t="s">
        <v>0</v>
      </c>
      <c r="T10" s="31" t="s">
        <v>113</v>
      </c>
      <c r="U10" s="31" t="s">
        <v>65</v>
      </c>
      <c r="V10" s="14" t="s">
        <v>62</v>
      </c>
      <c r="W10" s="32" t="s">
        <v>120</v>
      </c>
    </row>
    <row r="11" spans="2:25" ht="31.5">
      <c r="B11" s="50" t="str">
        <f>מניות!B7</f>
        <v>4. מניות</v>
      </c>
      <c r="C11" s="31" t="s">
        <v>47</v>
      </c>
      <c r="D11" s="14" t="s">
        <v>129</v>
      </c>
      <c r="E11" s="43" t="s">
        <v>126</v>
      </c>
      <c r="H11" s="31" t="s">
        <v>109</v>
      </c>
      <c r="S11" s="31" t="s">
        <v>0</v>
      </c>
      <c r="T11" s="14" t="s">
        <v>113</v>
      </c>
      <c r="U11" s="14" t="s">
        <v>65</v>
      </c>
      <c r="V11" s="14" t="s">
        <v>62</v>
      </c>
      <c r="W11" s="15" t="s">
        <v>120</v>
      </c>
    </row>
    <row r="12" spans="2:25" ht="31.5">
      <c r="B12" s="50" t="str">
        <f>'תעודות סל'!B7:N7</f>
        <v>5. תעודות סל</v>
      </c>
      <c r="C12" s="31" t="s">
        <v>47</v>
      </c>
      <c r="D12" s="14" t="s">
        <v>129</v>
      </c>
      <c r="E12" s="43" t="s">
        <v>126</v>
      </c>
      <c r="H12" s="31" t="s">
        <v>109</v>
      </c>
      <c r="S12" s="31" t="s">
        <v>0</v>
      </c>
      <c r="T12" s="31" t="s">
        <v>113</v>
      </c>
      <c r="U12" s="31" t="s">
        <v>65</v>
      </c>
      <c r="V12" s="31" t="s">
        <v>62</v>
      </c>
      <c r="W12" s="32" t="s">
        <v>120</v>
      </c>
    </row>
    <row r="13" spans="2:25" ht="31.5">
      <c r="B13" s="50" t="str">
        <f>'קרנות נאמנות'!B7:O7</f>
        <v>6. קרנות נאמנות</v>
      </c>
      <c r="C13" s="31" t="s">
        <v>47</v>
      </c>
      <c r="D13" s="31" t="s">
        <v>129</v>
      </c>
      <c r="G13" s="31" t="s">
        <v>68</v>
      </c>
      <c r="H13" s="31" t="s">
        <v>109</v>
      </c>
      <c r="S13" s="31" t="s">
        <v>0</v>
      </c>
      <c r="T13" s="31" t="s">
        <v>113</v>
      </c>
      <c r="U13" s="31" t="s">
        <v>65</v>
      </c>
      <c r="V13" s="31" t="s">
        <v>62</v>
      </c>
      <c r="W13" s="32" t="s">
        <v>120</v>
      </c>
    </row>
    <row r="14" spans="2:25" ht="31.5">
      <c r="B14" s="50" t="str">
        <f>'כתבי אופציה'!B7:L7</f>
        <v>7. כתבי אופציה</v>
      </c>
      <c r="C14" s="31" t="s">
        <v>47</v>
      </c>
      <c r="D14" s="31" t="s">
        <v>129</v>
      </c>
      <c r="G14" s="31" t="s">
        <v>68</v>
      </c>
      <c r="H14" s="31" t="s">
        <v>109</v>
      </c>
      <c r="S14" s="31" t="s">
        <v>0</v>
      </c>
      <c r="T14" s="31" t="s">
        <v>113</v>
      </c>
      <c r="U14" s="31" t="s">
        <v>65</v>
      </c>
      <c r="V14" s="31" t="s">
        <v>62</v>
      </c>
      <c r="W14" s="32" t="s">
        <v>120</v>
      </c>
    </row>
    <row r="15" spans="2:25" ht="31.5">
      <c r="B15" s="50" t="str">
        <f>אופציות!B7</f>
        <v>8. אופציות</v>
      </c>
      <c r="C15" s="31" t="s">
        <v>47</v>
      </c>
      <c r="D15" s="31" t="s">
        <v>129</v>
      </c>
      <c r="G15" s="31" t="s">
        <v>68</v>
      </c>
      <c r="H15" s="31" t="s">
        <v>109</v>
      </c>
      <c r="S15" s="31" t="s">
        <v>0</v>
      </c>
      <c r="T15" s="31" t="s">
        <v>113</v>
      </c>
      <c r="U15" s="31" t="s">
        <v>65</v>
      </c>
      <c r="V15" s="31" t="s">
        <v>62</v>
      </c>
      <c r="W15" s="32" t="s">
        <v>120</v>
      </c>
    </row>
    <row r="16" spans="2:25" ht="31.5">
      <c r="B16" s="50" t="str">
        <f>'חוזים עתידיים'!B7:I7</f>
        <v>9. חוזים עתידיים</v>
      </c>
      <c r="C16" s="31" t="s">
        <v>47</v>
      </c>
      <c r="D16" s="31" t="s">
        <v>129</v>
      </c>
      <c r="G16" s="31" t="s">
        <v>68</v>
      </c>
      <c r="H16" s="31" t="s">
        <v>109</v>
      </c>
      <c r="S16" s="31" t="s">
        <v>0</v>
      </c>
      <c r="T16" s="32" t="s">
        <v>113</v>
      </c>
    </row>
    <row r="17" spans="2:25" ht="31.5">
      <c r="B17" s="50" t="str">
        <f>'מוצרים מובנים'!B7:Q7</f>
        <v>10. מוצרים מובנים</v>
      </c>
      <c r="C17" s="31" t="s">
        <v>47</v>
      </c>
      <c r="F17" s="14" t="s">
        <v>53</v>
      </c>
      <c r="I17" s="31" t="s">
        <v>15</v>
      </c>
      <c r="J17" s="31" t="s">
        <v>69</v>
      </c>
      <c r="K17" s="31" t="s">
        <v>110</v>
      </c>
      <c r="L17" s="31" t="s">
        <v>18</v>
      </c>
      <c r="M17" s="31" t="s">
        <v>109</v>
      </c>
      <c r="Q17" s="31" t="s">
        <v>17</v>
      </c>
      <c r="R17" s="31" t="s">
        <v>19</v>
      </c>
      <c r="S17" s="31" t="s">
        <v>0</v>
      </c>
      <c r="T17" s="31" t="s">
        <v>113</v>
      </c>
      <c r="U17" s="31" t="s">
        <v>65</v>
      </c>
      <c r="V17" s="31" t="s">
        <v>62</v>
      </c>
      <c r="W17" s="32" t="s">
        <v>120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47</v>
      </c>
      <c r="I19" s="31" t="s">
        <v>15</v>
      </c>
      <c r="J19" s="31" t="s">
        <v>69</v>
      </c>
      <c r="K19" s="31" t="s">
        <v>110</v>
      </c>
      <c r="L19" s="31" t="s">
        <v>18</v>
      </c>
      <c r="M19" s="31" t="s">
        <v>109</v>
      </c>
      <c r="Q19" s="31" t="s">
        <v>17</v>
      </c>
      <c r="R19" s="31" t="s">
        <v>19</v>
      </c>
      <c r="S19" s="31" t="s">
        <v>0</v>
      </c>
      <c r="T19" s="31" t="s">
        <v>113</v>
      </c>
      <c r="U19" s="31" t="s">
        <v>118</v>
      </c>
      <c r="V19" s="31" t="s">
        <v>62</v>
      </c>
      <c r="W19" s="32" t="s">
        <v>120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47</v>
      </c>
      <c r="D20" s="43" t="s">
        <v>127</v>
      </c>
      <c r="E20" s="43" t="s">
        <v>126</v>
      </c>
      <c r="G20" s="31" t="s">
        <v>68</v>
      </c>
      <c r="I20" s="31" t="s">
        <v>15</v>
      </c>
      <c r="J20" s="31" t="s">
        <v>69</v>
      </c>
      <c r="K20" s="31" t="s">
        <v>110</v>
      </c>
      <c r="L20" s="31" t="s">
        <v>18</v>
      </c>
      <c r="M20" s="31" t="s">
        <v>109</v>
      </c>
      <c r="Q20" s="31" t="s">
        <v>17</v>
      </c>
      <c r="R20" s="31" t="s">
        <v>19</v>
      </c>
      <c r="S20" s="31" t="s">
        <v>0</v>
      </c>
      <c r="T20" s="31" t="s">
        <v>113</v>
      </c>
      <c r="U20" s="31" t="s">
        <v>118</v>
      </c>
      <c r="V20" s="31" t="s">
        <v>62</v>
      </c>
      <c r="W20" s="32" t="s">
        <v>120</v>
      </c>
    </row>
    <row r="21" spans="2:25" ht="31.5">
      <c r="B21" s="50" t="str">
        <f>'לא סחיר - אג"ח קונצרני'!B7:S7</f>
        <v>3. אג"ח קונצרני</v>
      </c>
      <c r="C21" s="31" t="s">
        <v>47</v>
      </c>
      <c r="D21" s="43" t="s">
        <v>127</v>
      </c>
      <c r="E21" s="43" t="s">
        <v>126</v>
      </c>
      <c r="G21" s="31" t="s">
        <v>68</v>
      </c>
      <c r="I21" s="31" t="s">
        <v>15</v>
      </c>
      <c r="J21" s="31" t="s">
        <v>69</v>
      </c>
      <c r="K21" s="31" t="s">
        <v>110</v>
      </c>
      <c r="L21" s="31" t="s">
        <v>18</v>
      </c>
      <c r="M21" s="31" t="s">
        <v>109</v>
      </c>
      <c r="Q21" s="31" t="s">
        <v>17</v>
      </c>
      <c r="R21" s="31" t="s">
        <v>19</v>
      </c>
      <c r="S21" s="31" t="s">
        <v>0</v>
      </c>
      <c r="T21" s="31" t="s">
        <v>113</v>
      </c>
      <c r="U21" s="31" t="s">
        <v>118</v>
      </c>
      <c r="V21" s="31" t="s">
        <v>62</v>
      </c>
      <c r="W21" s="32" t="s">
        <v>120</v>
      </c>
    </row>
    <row r="22" spans="2:25" ht="31.5">
      <c r="B22" s="50" t="str">
        <f>'לא סחיר - מניות'!B7:M7</f>
        <v>4. מניות</v>
      </c>
      <c r="C22" s="31" t="s">
        <v>47</v>
      </c>
      <c r="D22" s="43" t="s">
        <v>127</v>
      </c>
      <c r="E22" s="43" t="s">
        <v>126</v>
      </c>
      <c r="G22" s="31" t="s">
        <v>68</v>
      </c>
      <c r="H22" s="31" t="s">
        <v>109</v>
      </c>
      <c r="S22" s="31" t="s">
        <v>0</v>
      </c>
      <c r="T22" s="31" t="s">
        <v>113</v>
      </c>
      <c r="U22" s="31" t="s">
        <v>118</v>
      </c>
      <c r="V22" s="31" t="s">
        <v>62</v>
      </c>
      <c r="W22" s="32" t="s">
        <v>120</v>
      </c>
    </row>
    <row r="23" spans="2:25" ht="31.5">
      <c r="B23" s="50" t="str">
        <f>'לא סחיר - קרנות השקעה'!B7:K7</f>
        <v>5. קרנות השקעה</v>
      </c>
      <c r="C23" s="31" t="s">
        <v>47</v>
      </c>
      <c r="G23" s="31" t="s">
        <v>68</v>
      </c>
      <c r="H23" s="31" t="s">
        <v>109</v>
      </c>
      <c r="K23" s="31" t="s">
        <v>110</v>
      </c>
      <c r="S23" s="31" t="s">
        <v>0</v>
      </c>
      <c r="T23" s="31" t="s">
        <v>113</v>
      </c>
      <c r="U23" s="31" t="s">
        <v>118</v>
      </c>
      <c r="V23" s="31" t="s">
        <v>62</v>
      </c>
      <c r="W23" s="32" t="s">
        <v>120</v>
      </c>
    </row>
    <row r="24" spans="2:25" ht="31.5">
      <c r="B24" s="50" t="str">
        <f>'לא סחיר - כתבי אופציה'!B7:L7</f>
        <v>6. כתבי אופציה</v>
      </c>
      <c r="C24" s="31" t="s">
        <v>47</v>
      </c>
      <c r="G24" s="31" t="s">
        <v>68</v>
      </c>
      <c r="H24" s="31" t="s">
        <v>109</v>
      </c>
      <c r="K24" s="31" t="s">
        <v>110</v>
      </c>
      <c r="S24" s="31" t="s">
        <v>0</v>
      </c>
      <c r="T24" s="31" t="s">
        <v>113</v>
      </c>
      <c r="U24" s="31" t="s">
        <v>118</v>
      </c>
      <c r="V24" s="31" t="s">
        <v>62</v>
      </c>
      <c r="W24" s="32" t="s">
        <v>120</v>
      </c>
    </row>
    <row r="25" spans="2:25" ht="31.5">
      <c r="B25" s="50" t="str">
        <f>'לא סחיר - אופציות'!B7:L7</f>
        <v>7. אופציות</v>
      </c>
      <c r="C25" s="31" t="s">
        <v>47</v>
      </c>
      <c r="G25" s="31" t="s">
        <v>68</v>
      </c>
      <c r="H25" s="31" t="s">
        <v>109</v>
      </c>
      <c r="K25" s="31" t="s">
        <v>110</v>
      </c>
      <c r="S25" s="31" t="s">
        <v>0</v>
      </c>
      <c r="T25" s="31" t="s">
        <v>113</v>
      </c>
      <c r="U25" s="31" t="s">
        <v>118</v>
      </c>
      <c r="V25" s="31" t="s">
        <v>62</v>
      </c>
      <c r="W25" s="32" t="s">
        <v>120</v>
      </c>
    </row>
    <row r="26" spans="2:25" ht="31.5">
      <c r="B26" s="50" t="str">
        <f>'לא סחיר - חוזים עתידיים'!B7:K7</f>
        <v>8. חוזים עתידיים</v>
      </c>
      <c r="C26" s="31" t="s">
        <v>47</v>
      </c>
      <c r="G26" s="31" t="s">
        <v>68</v>
      </c>
      <c r="H26" s="31" t="s">
        <v>109</v>
      </c>
      <c r="K26" s="31" t="s">
        <v>110</v>
      </c>
      <c r="S26" s="31" t="s">
        <v>0</v>
      </c>
      <c r="T26" s="31" t="s">
        <v>113</v>
      </c>
      <c r="U26" s="31" t="s">
        <v>118</v>
      </c>
      <c r="V26" s="32" t="s">
        <v>120</v>
      </c>
    </row>
    <row r="27" spans="2:25" ht="31.5">
      <c r="B27" s="50" t="str">
        <f>'לא סחיר - מוצרים מובנים'!B7:Q7</f>
        <v>9. מוצרים מובנים</v>
      </c>
      <c r="C27" s="31" t="s">
        <v>47</v>
      </c>
      <c r="F27" s="31" t="s">
        <v>53</v>
      </c>
      <c r="I27" s="31" t="s">
        <v>15</v>
      </c>
      <c r="J27" s="31" t="s">
        <v>69</v>
      </c>
      <c r="K27" s="31" t="s">
        <v>110</v>
      </c>
      <c r="L27" s="31" t="s">
        <v>18</v>
      </c>
      <c r="M27" s="31" t="s">
        <v>109</v>
      </c>
      <c r="Q27" s="31" t="s">
        <v>17</v>
      </c>
      <c r="R27" s="31" t="s">
        <v>19</v>
      </c>
      <c r="S27" s="31" t="s">
        <v>0</v>
      </c>
      <c r="T27" s="31" t="s">
        <v>113</v>
      </c>
      <c r="U27" s="31" t="s">
        <v>118</v>
      </c>
      <c r="V27" s="31" t="s">
        <v>62</v>
      </c>
      <c r="W27" s="32" t="s">
        <v>120</v>
      </c>
    </row>
    <row r="28" spans="2:25" ht="31.5">
      <c r="B28" s="54" t="str">
        <f>הלוואות!B6</f>
        <v>1.ד. הלוואות:</v>
      </c>
      <c r="C28" s="31" t="s">
        <v>47</v>
      </c>
      <c r="I28" s="31" t="s">
        <v>15</v>
      </c>
      <c r="J28" s="31" t="s">
        <v>69</v>
      </c>
      <c r="L28" s="31" t="s">
        <v>18</v>
      </c>
      <c r="M28" s="31" t="s">
        <v>109</v>
      </c>
      <c r="Q28" s="14" t="s">
        <v>36</v>
      </c>
      <c r="R28" s="31" t="s">
        <v>19</v>
      </c>
      <c r="S28" s="31" t="s">
        <v>0</v>
      </c>
      <c r="T28" s="31" t="s">
        <v>113</v>
      </c>
      <c r="U28" s="31" t="s">
        <v>118</v>
      </c>
      <c r="V28" s="32" t="s">
        <v>120</v>
      </c>
    </row>
    <row r="29" spans="2:25" ht="47.25">
      <c r="B29" s="54" t="str">
        <f>'פקדונות מעל 3 חודשים'!B6:O6</f>
        <v>1.ה. פקדונות מעל 3 חודשים:</v>
      </c>
      <c r="C29" s="31" t="s">
        <v>47</v>
      </c>
      <c r="E29" s="31" t="s">
        <v>126</v>
      </c>
      <c r="I29" s="31" t="s">
        <v>15</v>
      </c>
      <c r="J29" s="31" t="s">
        <v>69</v>
      </c>
      <c r="L29" s="31" t="s">
        <v>18</v>
      </c>
      <c r="M29" s="31" t="s">
        <v>109</v>
      </c>
      <c r="O29" s="51" t="s">
        <v>55</v>
      </c>
      <c r="P29" s="52"/>
      <c r="R29" s="31" t="s">
        <v>19</v>
      </c>
      <c r="S29" s="31" t="s">
        <v>0</v>
      </c>
      <c r="T29" s="31" t="s">
        <v>113</v>
      </c>
      <c r="U29" s="31" t="s">
        <v>118</v>
      </c>
      <c r="V29" s="32" t="s">
        <v>120</v>
      </c>
    </row>
    <row r="30" spans="2:25" ht="63">
      <c r="B30" s="54" t="str">
        <f>'זכויות מקרקעין'!B6</f>
        <v>1. ו. זכויות במקרקעין:</v>
      </c>
      <c r="C30" s="14" t="s">
        <v>57</v>
      </c>
      <c r="N30" s="51" t="s">
        <v>92</v>
      </c>
      <c r="P30" s="52" t="s">
        <v>58</v>
      </c>
      <c r="U30" s="31" t="s">
        <v>118</v>
      </c>
      <c r="V30" s="15" t="s">
        <v>61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60</v>
      </c>
      <c r="R31" s="14" t="s">
        <v>56</v>
      </c>
      <c r="U31" s="31" t="s">
        <v>118</v>
      </c>
      <c r="V31" s="15" t="s">
        <v>61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115</v>
      </c>
      <c r="Y32" s="15" t="s">
        <v>114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189</v>
      </c>
      <c r="C1" s="80" t="s" vm="1">
        <v>264</v>
      </c>
    </row>
    <row r="2" spans="2:54">
      <c r="B2" s="58" t="s">
        <v>188</v>
      </c>
      <c r="C2" s="80" t="s">
        <v>265</v>
      </c>
    </row>
    <row r="3" spans="2:54">
      <c r="B3" s="58" t="s">
        <v>190</v>
      </c>
      <c r="C3" s="80" t="s">
        <v>266</v>
      </c>
    </row>
    <row r="4" spans="2:54">
      <c r="B4" s="58" t="s">
        <v>191</v>
      </c>
      <c r="C4" s="80">
        <v>12145</v>
      </c>
    </row>
    <row r="6" spans="2:54" ht="26.25" customHeight="1">
      <c r="B6" s="165" t="s">
        <v>220</v>
      </c>
      <c r="C6" s="166"/>
      <c r="D6" s="166"/>
      <c r="E6" s="166"/>
      <c r="F6" s="166"/>
      <c r="G6" s="166"/>
      <c r="H6" s="166"/>
      <c r="I6" s="166"/>
      <c r="J6" s="166"/>
      <c r="K6" s="166"/>
      <c r="L6" s="167"/>
    </row>
    <row r="7" spans="2:54" ht="26.25" customHeight="1">
      <c r="B7" s="165" t="s">
        <v>106</v>
      </c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54" s="3" customFormat="1" ht="78.75">
      <c r="B8" s="23" t="s">
        <v>125</v>
      </c>
      <c r="C8" s="31" t="s">
        <v>47</v>
      </c>
      <c r="D8" s="31" t="s">
        <v>68</v>
      </c>
      <c r="E8" s="31" t="s">
        <v>109</v>
      </c>
      <c r="F8" s="31" t="s">
        <v>110</v>
      </c>
      <c r="G8" s="31" t="s">
        <v>248</v>
      </c>
      <c r="H8" s="31" t="s">
        <v>247</v>
      </c>
      <c r="I8" s="31" t="s">
        <v>118</v>
      </c>
      <c r="J8" s="31" t="s">
        <v>62</v>
      </c>
      <c r="K8" s="31" t="s">
        <v>192</v>
      </c>
      <c r="L8" s="32" t="s">
        <v>194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255</v>
      </c>
      <c r="H9" s="17"/>
      <c r="I9" s="17" t="s">
        <v>251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AZ11" s="1"/>
    </row>
    <row r="12" spans="2:54" ht="19.5" customHeight="1">
      <c r="B12" s="101" t="s">
        <v>263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4">
      <c r="B13" s="101" t="s">
        <v>121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4">
      <c r="B14" s="101" t="s">
        <v>246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4">
      <c r="B15" s="101" t="s">
        <v>254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4" s="7" customFormat="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AZ16" s="1"/>
      <c r="BB16" s="1"/>
    </row>
    <row r="17" spans="2:54" s="7" customFormat="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AZ17" s="1"/>
      <c r="BB17" s="1"/>
    </row>
    <row r="18" spans="2:54" s="7" customFormat="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AZ18" s="1"/>
      <c r="BB18" s="1"/>
    </row>
    <row r="19" spans="2:54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4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4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4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4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4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4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4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4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4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4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4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4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4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1.710937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8" t="s">
        <v>189</v>
      </c>
      <c r="C1" s="80" t="s" vm="1">
        <v>264</v>
      </c>
    </row>
    <row r="2" spans="2:51">
      <c r="B2" s="58" t="s">
        <v>188</v>
      </c>
      <c r="C2" s="80" t="s">
        <v>265</v>
      </c>
    </row>
    <row r="3" spans="2:51">
      <c r="B3" s="58" t="s">
        <v>190</v>
      </c>
      <c r="C3" s="80" t="s">
        <v>266</v>
      </c>
    </row>
    <row r="4" spans="2:51">
      <c r="B4" s="58" t="s">
        <v>191</v>
      </c>
      <c r="C4" s="80">
        <v>12145</v>
      </c>
    </row>
    <row r="6" spans="2:51" ht="26.25" customHeight="1">
      <c r="B6" s="165" t="s">
        <v>220</v>
      </c>
      <c r="C6" s="166"/>
      <c r="D6" s="166"/>
      <c r="E6" s="166"/>
      <c r="F6" s="166"/>
      <c r="G6" s="166"/>
      <c r="H6" s="166"/>
      <c r="I6" s="166"/>
      <c r="J6" s="166"/>
      <c r="K6" s="167"/>
    </row>
    <row r="7" spans="2:51" ht="26.25" customHeight="1">
      <c r="B7" s="165" t="s">
        <v>107</v>
      </c>
      <c r="C7" s="166"/>
      <c r="D7" s="166"/>
      <c r="E7" s="166"/>
      <c r="F7" s="166"/>
      <c r="G7" s="166"/>
      <c r="H7" s="166"/>
      <c r="I7" s="166"/>
      <c r="J7" s="166"/>
      <c r="K7" s="167"/>
    </row>
    <row r="8" spans="2:51" s="3" customFormat="1" ht="63">
      <c r="B8" s="23" t="s">
        <v>125</v>
      </c>
      <c r="C8" s="31" t="s">
        <v>47</v>
      </c>
      <c r="D8" s="31" t="s">
        <v>68</v>
      </c>
      <c r="E8" s="31" t="s">
        <v>109</v>
      </c>
      <c r="F8" s="31" t="s">
        <v>110</v>
      </c>
      <c r="G8" s="31" t="s">
        <v>248</v>
      </c>
      <c r="H8" s="31" t="s">
        <v>247</v>
      </c>
      <c r="I8" s="31" t="s">
        <v>118</v>
      </c>
      <c r="J8" s="31" t="s">
        <v>192</v>
      </c>
      <c r="K8" s="32" t="s">
        <v>194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255</v>
      </c>
      <c r="H9" s="17"/>
      <c r="I9" s="17" t="s">
        <v>251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81" t="s">
        <v>51</v>
      </c>
      <c r="C11" s="82"/>
      <c r="D11" s="82"/>
      <c r="E11" s="82"/>
      <c r="F11" s="82"/>
      <c r="G11" s="90"/>
      <c r="H11" s="92"/>
      <c r="I11" s="90">
        <v>242.85506710300001</v>
      </c>
      <c r="J11" s="91">
        <f>I11/$I$11</f>
        <v>1</v>
      </c>
      <c r="K11" s="91">
        <f>I11/'סכום נכסי הקרן'!$C$42</f>
        <v>2.0157104620482404E-4</v>
      </c>
      <c r="AW11" s="1"/>
    </row>
    <row r="12" spans="2:51" ht="19.5" customHeight="1">
      <c r="B12" s="83" t="s">
        <v>35</v>
      </c>
      <c r="C12" s="84"/>
      <c r="D12" s="84"/>
      <c r="E12" s="84"/>
      <c r="F12" s="84"/>
      <c r="G12" s="93"/>
      <c r="H12" s="95"/>
      <c r="I12" s="93">
        <v>242.85506710299998</v>
      </c>
      <c r="J12" s="94">
        <f t="shared" ref="J12:J54" si="0">I12/$I$11</f>
        <v>0.99999999999999989</v>
      </c>
      <c r="K12" s="94">
        <f>I12/'סכום נכסי הקרן'!$C$42</f>
        <v>2.0157104620482404E-4</v>
      </c>
    </row>
    <row r="13" spans="2:51">
      <c r="B13" s="104" t="s">
        <v>1643</v>
      </c>
      <c r="C13" s="84"/>
      <c r="D13" s="84"/>
      <c r="E13" s="84"/>
      <c r="F13" s="84"/>
      <c r="G13" s="93"/>
      <c r="H13" s="95"/>
      <c r="I13" s="93">
        <v>298.47057000000007</v>
      </c>
      <c r="J13" s="94">
        <f t="shared" si="0"/>
        <v>1.2290069693024455</v>
      </c>
      <c r="K13" s="94">
        <f>I13/'סכום נכסי הקרן'!$C$42</f>
        <v>2.4773222059531401E-4</v>
      </c>
    </row>
    <row r="14" spans="2:51">
      <c r="B14" s="89" t="s">
        <v>1644</v>
      </c>
      <c r="C14" s="86" t="s">
        <v>1645</v>
      </c>
      <c r="D14" s="99" t="s">
        <v>1563</v>
      </c>
      <c r="E14" s="99" t="s">
        <v>173</v>
      </c>
      <c r="F14" s="109">
        <v>43643</v>
      </c>
      <c r="G14" s="96">
        <v>244524</v>
      </c>
      <c r="H14" s="98">
        <v>0.2228</v>
      </c>
      <c r="I14" s="96">
        <v>0.54488000000000003</v>
      </c>
      <c r="J14" s="97">
        <f t="shared" si="0"/>
        <v>2.2436427063261761E-3</v>
      </c>
      <c r="K14" s="97">
        <f>I14/'סכום נכסי הקרן'!$C$42</f>
        <v>4.5225340762399013E-7</v>
      </c>
    </row>
    <row r="15" spans="2:51">
      <c r="B15" s="89" t="s">
        <v>1646</v>
      </c>
      <c r="C15" s="86" t="s">
        <v>1647</v>
      </c>
      <c r="D15" s="99" t="s">
        <v>1563</v>
      </c>
      <c r="E15" s="99" t="s">
        <v>173</v>
      </c>
      <c r="F15" s="109">
        <v>43621</v>
      </c>
      <c r="G15" s="96">
        <v>5285100</v>
      </c>
      <c r="H15" s="98">
        <v>0.61870000000000003</v>
      </c>
      <c r="I15" s="96">
        <v>32.697409999999998</v>
      </c>
      <c r="J15" s="97">
        <f t="shared" si="0"/>
        <v>0.13463754489475951</v>
      </c>
      <c r="K15" s="97">
        <f>I15/'סכום נכסי הקרן'!$C$42</f>
        <v>2.7139030782885642E-5</v>
      </c>
    </row>
    <row r="16" spans="2:51" s="7" customFormat="1">
      <c r="B16" s="89" t="s">
        <v>1648</v>
      </c>
      <c r="C16" s="86" t="s">
        <v>1649</v>
      </c>
      <c r="D16" s="99" t="s">
        <v>1563</v>
      </c>
      <c r="E16" s="99" t="s">
        <v>173</v>
      </c>
      <c r="F16" s="109">
        <v>43641</v>
      </c>
      <c r="G16" s="96">
        <v>1412000</v>
      </c>
      <c r="H16" s="98">
        <v>0.81340000000000001</v>
      </c>
      <c r="I16" s="96">
        <v>11.485700000000001</v>
      </c>
      <c r="J16" s="97">
        <f t="shared" si="0"/>
        <v>4.7294463059849072E-2</v>
      </c>
      <c r="K16" s="97">
        <f>I16/'סכום נכסי הקרן'!$C$42</f>
        <v>9.5331943986691813E-6</v>
      </c>
      <c r="AW16" s="1"/>
      <c r="AY16" s="1"/>
    </row>
    <row r="17" spans="2:51" s="7" customFormat="1">
      <c r="B17" s="89" t="s">
        <v>1650</v>
      </c>
      <c r="C17" s="86" t="s">
        <v>1651</v>
      </c>
      <c r="D17" s="99" t="s">
        <v>1563</v>
      </c>
      <c r="E17" s="99" t="s">
        <v>173</v>
      </c>
      <c r="F17" s="109">
        <v>43621</v>
      </c>
      <c r="G17" s="96">
        <v>5297250</v>
      </c>
      <c r="H17" s="98">
        <v>0.84589999999999999</v>
      </c>
      <c r="I17" s="96">
        <v>44.812040000000003</v>
      </c>
      <c r="J17" s="97">
        <f t="shared" si="0"/>
        <v>0.18452174185434747</v>
      </c>
      <c r="K17" s="97">
        <f>I17/'סכום נכסי הקרן'!$C$42</f>
        <v>3.7194240553117292E-5</v>
      </c>
      <c r="AW17" s="1"/>
      <c r="AY17" s="1"/>
    </row>
    <row r="18" spans="2:51" s="7" customFormat="1">
      <c r="B18" s="89" t="s">
        <v>1652</v>
      </c>
      <c r="C18" s="86" t="s">
        <v>1653</v>
      </c>
      <c r="D18" s="99" t="s">
        <v>1563</v>
      </c>
      <c r="E18" s="99" t="s">
        <v>173</v>
      </c>
      <c r="F18" s="109">
        <v>43571</v>
      </c>
      <c r="G18" s="96">
        <v>1766650</v>
      </c>
      <c r="H18" s="98">
        <v>-0.73250000000000004</v>
      </c>
      <c r="I18" s="96">
        <v>-12.94089</v>
      </c>
      <c r="J18" s="97">
        <f t="shared" si="0"/>
        <v>-5.3286473098424138E-2</v>
      </c>
      <c r="K18" s="97">
        <f>I18/'סכום נכסי הקרן'!$C$42</f>
        <v>-1.0741010131014567E-5</v>
      </c>
      <c r="AW18" s="1"/>
      <c r="AY18" s="1"/>
    </row>
    <row r="19" spans="2:51">
      <c r="B19" s="89" t="s">
        <v>1654</v>
      </c>
      <c r="C19" s="86" t="s">
        <v>1655</v>
      </c>
      <c r="D19" s="99" t="s">
        <v>1563</v>
      </c>
      <c r="E19" s="99" t="s">
        <v>173</v>
      </c>
      <c r="F19" s="109">
        <v>43635</v>
      </c>
      <c r="G19" s="96">
        <v>4275535</v>
      </c>
      <c r="H19" s="98">
        <v>0.81130000000000002</v>
      </c>
      <c r="I19" s="96">
        <v>34.688650000000003</v>
      </c>
      <c r="J19" s="97">
        <f t="shared" si="0"/>
        <v>0.14283683850536175</v>
      </c>
      <c r="K19" s="97">
        <f>I19/'סכום נכסי הקרן'!$C$42</f>
        <v>2.8791770974115264E-5</v>
      </c>
    </row>
    <row r="20" spans="2:51">
      <c r="B20" s="89" t="s">
        <v>1656</v>
      </c>
      <c r="C20" s="86" t="s">
        <v>1657</v>
      </c>
      <c r="D20" s="99" t="s">
        <v>1563</v>
      </c>
      <c r="E20" s="99" t="s">
        <v>173</v>
      </c>
      <c r="F20" s="109">
        <v>43592</v>
      </c>
      <c r="G20" s="96">
        <v>4385319</v>
      </c>
      <c r="H20" s="98">
        <v>0.1714</v>
      </c>
      <c r="I20" s="96">
        <v>7.5167799999999998</v>
      </c>
      <c r="J20" s="97">
        <f t="shared" si="0"/>
        <v>3.0951711610003069E-2</v>
      </c>
      <c r="K20" s="97">
        <f>I20/'סכום נכסי הקרן'!$C$42</f>
        <v>6.2389688910583172E-6</v>
      </c>
    </row>
    <row r="21" spans="2:51">
      <c r="B21" s="89" t="s">
        <v>1658</v>
      </c>
      <c r="C21" s="86" t="s">
        <v>1659</v>
      </c>
      <c r="D21" s="99" t="s">
        <v>1563</v>
      </c>
      <c r="E21" s="99" t="s">
        <v>173</v>
      </c>
      <c r="F21" s="109">
        <v>43587</v>
      </c>
      <c r="G21" s="96">
        <v>2390225</v>
      </c>
      <c r="H21" s="98">
        <v>0.4178</v>
      </c>
      <c r="I21" s="96">
        <v>9.9852999999999987</v>
      </c>
      <c r="J21" s="97">
        <f t="shared" si="0"/>
        <v>4.1116292606590006E-2</v>
      </c>
      <c r="K21" s="97">
        <f>I21/'סכום נכסי הקרן'!$C$42</f>
        <v>8.2878541167740186E-6</v>
      </c>
    </row>
    <row r="22" spans="2:51">
      <c r="B22" s="89" t="s">
        <v>1660</v>
      </c>
      <c r="C22" s="86" t="s">
        <v>1661</v>
      </c>
      <c r="D22" s="99" t="s">
        <v>1563</v>
      </c>
      <c r="E22" s="99" t="s">
        <v>173</v>
      </c>
      <c r="F22" s="109">
        <v>43538</v>
      </c>
      <c r="G22" s="96">
        <v>2679450</v>
      </c>
      <c r="H22" s="98">
        <v>0.24959999999999999</v>
      </c>
      <c r="I22" s="96">
        <v>6.6891999999999996</v>
      </c>
      <c r="J22" s="97">
        <f t="shared" si="0"/>
        <v>2.7544000130592158E-2</v>
      </c>
      <c r="K22" s="97">
        <f>I22/'סכום נכסי הקרן'!$C$42</f>
        <v>5.5520729229892714E-6</v>
      </c>
    </row>
    <row r="23" spans="2:51">
      <c r="B23" s="89" t="s">
        <v>1662</v>
      </c>
      <c r="C23" s="86" t="s">
        <v>1663</v>
      </c>
      <c r="D23" s="99" t="s">
        <v>1563</v>
      </c>
      <c r="E23" s="99" t="s">
        <v>173</v>
      </c>
      <c r="F23" s="109">
        <v>43606</v>
      </c>
      <c r="G23" s="96">
        <v>1787250</v>
      </c>
      <c r="H23" s="98">
        <v>0.69620000000000004</v>
      </c>
      <c r="I23" s="96">
        <v>12.4434</v>
      </c>
      <c r="J23" s="97">
        <f t="shared" si="0"/>
        <v>5.1237967354094735E-2</v>
      </c>
      <c r="K23" s="97">
        <f>I23/'סכום נכסי הקרן'!$C$42</f>
        <v>1.0328090684973496E-5</v>
      </c>
    </row>
    <row r="24" spans="2:51">
      <c r="B24" s="89" t="s">
        <v>1664</v>
      </c>
      <c r="C24" s="86" t="s">
        <v>1665</v>
      </c>
      <c r="D24" s="99" t="s">
        <v>1563</v>
      </c>
      <c r="E24" s="99" t="s">
        <v>173</v>
      </c>
      <c r="F24" s="109">
        <v>43558</v>
      </c>
      <c r="G24" s="96">
        <v>10738200</v>
      </c>
      <c r="H24" s="98">
        <v>0.51659999999999995</v>
      </c>
      <c r="I24" s="96">
        <v>55.47824</v>
      </c>
      <c r="J24" s="97">
        <f t="shared" si="0"/>
        <v>0.22844176430739449</v>
      </c>
      <c r="K24" s="97">
        <f>I24/'סכום נכסי הקרן'!$C$42</f>
        <v>4.6047245428317339E-5</v>
      </c>
    </row>
    <row r="25" spans="2:51">
      <c r="B25" s="89" t="s">
        <v>1666</v>
      </c>
      <c r="C25" s="86" t="s">
        <v>1667</v>
      </c>
      <c r="D25" s="99" t="s">
        <v>1563</v>
      </c>
      <c r="E25" s="99" t="s">
        <v>173</v>
      </c>
      <c r="F25" s="109">
        <v>43607</v>
      </c>
      <c r="G25" s="96">
        <v>895475</v>
      </c>
      <c r="H25" s="98">
        <v>0.90129999999999999</v>
      </c>
      <c r="I25" s="96">
        <v>8.070689999999999</v>
      </c>
      <c r="J25" s="97">
        <f t="shared" si="0"/>
        <v>3.3232536987078995E-2</v>
      </c>
      <c r="K25" s="97">
        <f>I25/'סכום נכסי הקרן'!$C$42</f>
        <v>6.6987172485260242E-6</v>
      </c>
    </row>
    <row r="26" spans="2:51">
      <c r="B26" s="89" t="s">
        <v>1668</v>
      </c>
      <c r="C26" s="86" t="s">
        <v>1669</v>
      </c>
      <c r="D26" s="99" t="s">
        <v>1563</v>
      </c>
      <c r="E26" s="99" t="s">
        <v>173</v>
      </c>
      <c r="F26" s="109">
        <v>43550</v>
      </c>
      <c r="G26" s="96">
        <v>2765609</v>
      </c>
      <c r="H26" s="98">
        <v>0.84530000000000005</v>
      </c>
      <c r="I26" s="96">
        <v>23.37848</v>
      </c>
      <c r="J26" s="97">
        <f t="shared" si="0"/>
        <v>9.6265152211482116E-2</v>
      </c>
      <c r="K26" s="97">
        <f>I26/'סכום נכסי הקרן'!$C$42</f>
        <v>1.9404267444335083E-5</v>
      </c>
    </row>
    <row r="27" spans="2:51">
      <c r="B27" s="89" t="s">
        <v>1670</v>
      </c>
      <c r="C27" s="86" t="s">
        <v>1671</v>
      </c>
      <c r="D27" s="99" t="s">
        <v>1563</v>
      </c>
      <c r="E27" s="99" t="s">
        <v>173</v>
      </c>
      <c r="F27" s="109">
        <v>43535</v>
      </c>
      <c r="G27" s="96">
        <v>2517550</v>
      </c>
      <c r="H27" s="98">
        <v>0.91249999999999998</v>
      </c>
      <c r="I27" s="96">
        <v>22.972000000000001</v>
      </c>
      <c r="J27" s="97">
        <f t="shared" si="0"/>
        <v>9.4591396729050273E-2</v>
      </c>
      <c r="K27" s="97">
        <f>I27/'סכום נכסי הקרן'!$C$42</f>
        <v>1.9066886800650237E-5</v>
      </c>
    </row>
    <row r="28" spans="2:51">
      <c r="B28" s="89" t="s">
        <v>1672</v>
      </c>
      <c r="C28" s="86" t="s">
        <v>1673</v>
      </c>
      <c r="D28" s="99" t="s">
        <v>1563</v>
      </c>
      <c r="E28" s="99" t="s">
        <v>173</v>
      </c>
      <c r="F28" s="109">
        <v>43551</v>
      </c>
      <c r="G28" s="96">
        <v>7204000</v>
      </c>
      <c r="H28" s="98">
        <v>1.1288</v>
      </c>
      <c r="I28" s="96">
        <v>81.320220000000006</v>
      </c>
      <c r="J28" s="97">
        <f t="shared" si="0"/>
        <v>0.33485082675055061</v>
      </c>
      <c r="K28" s="97">
        <f>I28/'סכום נכסי הקרן'!$C$42</f>
        <v>6.7496231470658781E-5</v>
      </c>
    </row>
    <row r="29" spans="2:51">
      <c r="B29" s="89" t="s">
        <v>1674</v>
      </c>
      <c r="C29" s="86" t="s">
        <v>1675</v>
      </c>
      <c r="D29" s="99" t="s">
        <v>1563</v>
      </c>
      <c r="E29" s="99" t="s">
        <v>173</v>
      </c>
      <c r="F29" s="109">
        <v>43633</v>
      </c>
      <c r="G29" s="96">
        <v>180190</v>
      </c>
      <c r="H29" s="98">
        <v>1.1132</v>
      </c>
      <c r="I29" s="96">
        <v>2.00583</v>
      </c>
      <c r="J29" s="97">
        <f t="shared" si="0"/>
        <v>8.2593705946818266E-3</v>
      </c>
      <c r="K29" s="97">
        <f>I29/'סכום נכסי הקרן'!$C$42</f>
        <v>1.6648499717633756E-6</v>
      </c>
    </row>
    <row r="30" spans="2:51">
      <c r="B30" s="89" t="s">
        <v>1676</v>
      </c>
      <c r="C30" s="86" t="s">
        <v>1677</v>
      </c>
      <c r="D30" s="99" t="s">
        <v>1563</v>
      </c>
      <c r="E30" s="99" t="s">
        <v>173</v>
      </c>
      <c r="F30" s="109">
        <v>43598</v>
      </c>
      <c r="G30" s="96">
        <v>1604700</v>
      </c>
      <c r="H30" s="98">
        <v>0.14249999999999999</v>
      </c>
      <c r="I30" s="96">
        <v>2.286</v>
      </c>
      <c r="J30" s="97">
        <f t="shared" si="0"/>
        <v>9.4130216316650247E-3</v>
      </c>
      <c r="K30" s="97">
        <f>I30/'סכום נכסי הקרן'!$C$42</f>
        <v>1.8973926182433589E-6</v>
      </c>
    </row>
    <row r="31" spans="2:51">
      <c r="B31" s="89" t="s">
        <v>1678</v>
      </c>
      <c r="C31" s="86" t="s">
        <v>1679</v>
      </c>
      <c r="D31" s="99" t="s">
        <v>1563</v>
      </c>
      <c r="E31" s="99" t="s">
        <v>173</v>
      </c>
      <c r="F31" s="109">
        <v>43556</v>
      </c>
      <c r="G31" s="96">
        <v>4421840</v>
      </c>
      <c r="H31" s="98">
        <v>-1.0167999999999999</v>
      </c>
      <c r="I31" s="96">
        <v>-44.963360000000002</v>
      </c>
      <c r="J31" s="97">
        <f t="shared" si="0"/>
        <v>-0.18514482953295794</v>
      </c>
      <c r="K31" s="97">
        <f>I31/'סכום נכסי הקרן'!$C$42</f>
        <v>-3.7319836988372138E-5</v>
      </c>
    </row>
    <row r="32" spans="2:51">
      <c r="B32" s="85"/>
      <c r="C32" s="86"/>
      <c r="D32" s="86"/>
      <c r="E32" s="86"/>
      <c r="F32" s="86"/>
      <c r="G32" s="96"/>
      <c r="H32" s="98"/>
      <c r="I32" s="86"/>
      <c r="J32" s="97"/>
      <c r="K32" s="86"/>
    </row>
    <row r="33" spans="2:11">
      <c r="B33" s="104" t="s">
        <v>239</v>
      </c>
      <c r="C33" s="84"/>
      <c r="D33" s="84"/>
      <c r="E33" s="84"/>
      <c r="F33" s="84"/>
      <c r="G33" s="93"/>
      <c r="H33" s="95"/>
      <c r="I33" s="93">
        <v>-56.054169999999999</v>
      </c>
      <c r="J33" s="94">
        <f t="shared" si="0"/>
        <v>-0.23081326104769406</v>
      </c>
      <c r="K33" s="94">
        <f>I33/'סכום נכסי הקרן'!$C$42</f>
        <v>-4.6525270507330856E-5</v>
      </c>
    </row>
    <row r="34" spans="2:11">
      <c r="B34" s="89" t="s">
        <v>1680</v>
      </c>
      <c r="C34" s="86" t="s">
        <v>1681</v>
      </c>
      <c r="D34" s="99" t="s">
        <v>1563</v>
      </c>
      <c r="E34" s="99" t="s">
        <v>176</v>
      </c>
      <c r="F34" s="109">
        <v>43643</v>
      </c>
      <c r="G34" s="96">
        <v>316512</v>
      </c>
      <c r="H34" s="98">
        <v>-2.8799999999999999E-2</v>
      </c>
      <c r="I34" s="96">
        <v>-9.1240000000000002E-2</v>
      </c>
      <c r="J34" s="97">
        <f t="shared" si="0"/>
        <v>-3.7569732881588661E-4</v>
      </c>
      <c r="K34" s="97">
        <f>I34/'סכום נכסי הקרן'!$C$42</f>
        <v>-7.5729703625776055E-8</v>
      </c>
    </row>
    <row r="35" spans="2:11">
      <c r="B35" s="89" t="s">
        <v>1682</v>
      </c>
      <c r="C35" s="86" t="s">
        <v>1683</v>
      </c>
      <c r="D35" s="99" t="s">
        <v>1563</v>
      </c>
      <c r="E35" s="99" t="s">
        <v>173</v>
      </c>
      <c r="F35" s="109">
        <v>43591</v>
      </c>
      <c r="G35" s="96">
        <v>138604.42000000001</v>
      </c>
      <c r="H35" s="98">
        <v>2.8986000000000001</v>
      </c>
      <c r="I35" s="96">
        <v>4.0175999999999998</v>
      </c>
      <c r="J35" s="97">
        <f t="shared" si="0"/>
        <v>1.6543200221949869E-2</v>
      </c>
      <c r="K35" s="97">
        <f>I35/'סכום נכסי הקרן'!$C$42</f>
        <v>3.3346301763143123E-6</v>
      </c>
    </row>
    <row r="36" spans="2:11">
      <c r="B36" s="89" t="s">
        <v>1684</v>
      </c>
      <c r="C36" s="86" t="s">
        <v>1685</v>
      </c>
      <c r="D36" s="99" t="s">
        <v>1563</v>
      </c>
      <c r="E36" s="99" t="s">
        <v>173</v>
      </c>
      <c r="F36" s="109">
        <v>43556</v>
      </c>
      <c r="G36" s="96">
        <v>235379.54</v>
      </c>
      <c r="H36" s="98">
        <v>-1.7887</v>
      </c>
      <c r="I36" s="96">
        <v>-4.21021</v>
      </c>
      <c r="J36" s="97">
        <f t="shared" si="0"/>
        <v>-1.7336307000810323E-2</v>
      </c>
      <c r="K36" s="97">
        <f>I36/'סכום נכסי הקרן'!$C$42</f>
        <v>-3.4944975394813525E-6</v>
      </c>
    </row>
    <row r="37" spans="2:11">
      <c r="B37" s="89" t="s">
        <v>1686</v>
      </c>
      <c r="C37" s="86" t="s">
        <v>1687</v>
      </c>
      <c r="D37" s="99" t="s">
        <v>1563</v>
      </c>
      <c r="E37" s="99" t="s">
        <v>173</v>
      </c>
      <c r="F37" s="109">
        <v>43622</v>
      </c>
      <c r="G37" s="96">
        <v>293726.5</v>
      </c>
      <c r="H37" s="98">
        <v>-2.0648</v>
      </c>
      <c r="I37" s="96">
        <v>-6.0648599999999995</v>
      </c>
      <c r="J37" s="97">
        <f t="shared" si="0"/>
        <v>-2.4973166392397172E-2</v>
      </c>
      <c r="K37" s="97">
        <f>I37/'סכום נכסי הקרן'!$C$42</f>
        <v>-5.0338672767626495E-6</v>
      </c>
    </row>
    <row r="38" spans="2:11">
      <c r="B38" s="89" t="s">
        <v>1688</v>
      </c>
      <c r="C38" s="86" t="s">
        <v>1689</v>
      </c>
      <c r="D38" s="99" t="s">
        <v>1563</v>
      </c>
      <c r="E38" s="99" t="s">
        <v>175</v>
      </c>
      <c r="F38" s="109">
        <v>43628</v>
      </c>
      <c r="G38" s="96">
        <v>862387.18</v>
      </c>
      <c r="H38" s="98">
        <v>-0.38579999999999998</v>
      </c>
      <c r="I38" s="96">
        <v>-3.3273000000000001</v>
      </c>
      <c r="J38" s="97">
        <f t="shared" si="0"/>
        <v>-1.370076416230929E-2</v>
      </c>
      <c r="K38" s="97">
        <f>I38/'סכום נכסי הקרן'!$C$42</f>
        <v>-2.7616773660022434E-6</v>
      </c>
    </row>
    <row r="39" spans="2:11">
      <c r="B39" s="89" t="s">
        <v>1690</v>
      </c>
      <c r="C39" s="86" t="s">
        <v>1691</v>
      </c>
      <c r="D39" s="99" t="s">
        <v>1563</v>
      </c>
      <c r="E39" s="99" t="s">
        <v>175</v>
      </c>
      <c r="F39" s="109">
        <v>43641</v>
      </c>
      <c r="G39" s="96">
        <v>1577245.37</v>
      </c>
      <c r="H39" s="98">
        <v>0.03</v>
      </c>
      <c r="I39" s="96">
        <v>0.47310000000000002</v>
      </c>
      <c r="J39" s="97">
        <f t="shared" si="0"/>
        <v>1.9480754741647956E-3</v>
      </c>
      <c r="K39" s="97">
        <f>I39/'סכום נכסי הקרן'!$C$42</f>
        <v>3.9267561141335653E-7</v>
      </c>
    </row>
    <row r="40" spans="2:11">
      <c r="B40" s="89" t="s">
        <v>1692</v>
      </c>
      <c r="C40" s="86" t="s">
        <v>1693</v>
      </c>
      <c r="D40" s="99" t="s">
        <v>1563</v>
      </c>
      <c r="E40" s="99" t="s">
        <v>176</v>
      </c>
      <c r="F40" s="109">
        <v>43629</v>
      </c>
      <c r="G40" s="96">
        <v>346805.62</v>
      </c>
      <c r="H40" s="98">
        <v>9.4899999999999998E-2</v>
      </c>
      <c r="I40" s="96">
        <v>0.32912999999999998</v>
      </c>
      <c r="J40" s="97">
        <f t="shared" si="0"/>
        <v>1.3552527601180704E-3</v>
      </c>
      <c r="K40" s="97">
        <f>I40/'סכום נכסי הקרן'!$C$42</f>
        <v>2.7317971672897492E-7</v>
      </c>
    </row>
    <row r="41" spans="2:11">
      <c r="B41" s="89" t="s">
        <v>1694</v>
      </c>
      <c r="C41" s="86" t="s">
        <v>1695</v>
      </c>
      <c r="D41" s="99" t="s">
        <v>1563</v>
      </c>
      <c r="E41" s="99" t="s">
        <v>176</v>
      </c>
      <c r="F41" s="109">
        <v>43643</v>
      </c>
      <c r="G41" s="96">
        <v>182965.75</v>
      </c>
      <c r="H41" s="98">
        <v>0.2228</v>
      </c>
      <c r="I41" s="96">
        <v>0.40767999999999999</v>
      </c>
      <c r="J41" s="97">
        <f t="shared" si="0"/>
        <v>1.6786967011361315E-3</v>
      </c>
      <c r="K41" s="97">
        <f>I41/'סכום נכסי הקרן'!$C$42</f>
        <v>3.3837665030859688E-7</v>
      </c>
    </row>
    <row r="42" spans="2:11">
      <c r="B42" s="89" t="s">
        <v>1696</v>
      </c>
      <c r="C42" s="86" t="s">
        <v>1697</v>
      </c>
      <c r="D42" s="99" t="s">
        <v>1563</v>
      </c>
      <c r="E42" s="99" t="s">
        <v>176</v>
      </c>
      <c r="F42" s="109">
        <v>43586</v>
      </c>
      <c r="G42" s="96">
        <v>352162.11</v>
      </c>
      <c r="H42" s="98">
        <v>3.2768000000000002</v>
      </c>
      <c r="I42" s="96">
        <v>11.53974</v>
      </c>
      <c r="J42" s="97">
        <f t="shared" si="0"/>
        <v>4.7516982608832081E-2</v>
      </c>
      <c r="K42" s="97">
        <f>I42/'סכום נכסי הקרן'!$C$42</f>
        <v>9.5780478969587131E-6</v>
      </c>
    </row>
    <row r="43" spans="2:11">
      <c r="B43" s="89" t="s">
        <v>1698</v>
      </c>
      <c r="C43" s="86" t="s">
        <v>1699</v>
      </c>
      <c r="D43" s="99" t="s">
        <v>1563</v>
      </c>
      <c r="E43" s="99" t="s">
        <v>176</v>
      </c>
      <c r="F43" s="109">
        <v>43536</v>
      </c>
      <c r="G43" s="96">
        <v>517414.48</v>
      </c>
      <c r="H43" s="98">
        <v>3.8681000000000001</v>
      </c>
      <c r="I43" s="96">
        <v>20.01397</v>
      </c>
      <c r="J43" s="97">
        <f t="shared" si="0"/>
        <v>8.2411169092517431E-2</v>
      </c>
      <c r="K43" s="97">
        <f>I43/'סכום נכסי הקרן'!$C$42</f>
        <v>1.6611705572941399E-5</v>
      </c>
    </row>
    <row r="44" spans="2:11">
      <c r="B44" s="89" t="s">
        <v>1700</v>
      </c>
      <c r="C44" s="86" t="s">
        <v>1701</v>
      </c>
      <c r="D44" s="99" t="s">
        <v>1563</v>
      </c>
      <c r="E44" s="99" t="s">
        <v>173</v>
      </c>
      <c r="F44" s="109">
        <v>43633</v>
      </c>
      <c r="G44" s="96">
        <v>1054861.71</v>
      </c>
      <c r="H44" s="98">
        <v>-0.60109999999999997</v>
      </c>
      <c r="I44" s="96">
        <v>-6.3408599999999993</v>
      </c>
      <c r="J44" s="97">
        <f t="shared" si="0"/>
        <v>-2.6109646694382972E-2</v>
      </c>
      <c r="K44" s="97">
        <f>I44/'סכום נכסי הקרן'!$C$42</f>
        <v>-5.2629488002251016E-6</v>
      </c>
    </row>
    <row r="45" spans="2:11">
      <c r="B45" s="89" t="s">
        <v>1702</v>
      </c>
      <c r="C45" s="86" t="s">
        <v>1703</v>
      </c>
      <c r="D45" s="99" t="s">
        <v>1563</v>
      </c>
      <c r="E45" s="99" t="s">
        <v>173</v>
      </c>
      <c r="F45" s="109">
        <v>43566</v>
      </c>
      <c r="G45" s="96">
        <v>2162799.7200000002</v>
      </c>
      <c r="H45" s="98">
        <v>-2.4230999999999998</v>
      </c>
      <c r="I45" s="96">
        <v>-52.406769999999995</v>
      </c>
      <c r="J45" s="97">
        <f t="shared" si="0"/>
        <v>-0.21579442679601643</v>
      </c>
      <c r="K45" s="97">
        <f>I45/'סכום נכסי הקרן'!$C$42</f>
        <v>-4.3497908374443346E-5</v>
      </c>
    </row>
    <row r="46" spans="2:11">
      <c r="B46" s="89" t="s">
        <v>1704</v>
      </c>
      <c r="C46" s="86" t="s">
        <v>1705</v>
      </c>
      <c r="D46" s="99" t="s">
        <v>1563</v>
      </c>
      <c r="E46" s="99" t="s">
        <v>173</v>
      </c>
      <c r="F46" s="109">
        <v>43556</v>
      </c>
      <c r="G46" s="96">
        <v>656877.63</v>
      </c>
      <c r="H46" s="98">
        <v>-2.3079999999999998</v>
      </c>
      <c r="I46" s="96">
        <v>-15.16067</v>
      </c>
      <c r="J46" s="97">
        <f t="shared" si="0"/>
        <v>-6.2426821811257645E-2</v>
      </c>
      <c r="K46" s="97">
        <f>I46/'סכום נכסי הקרן'!$C$42</f>
        <v>-1.2583439783737332E-5</v>
      </c>
    </row>
    <row r="47" spans="2:11">
      <c r="B47" s="89" t="s">
        <v>1706</v>
      </c>
      <c r="C47" s="86" t="s">
        <v>1707</v>
      </c>
      <c r="D47" s="99" t="s">
        <v>1563</v>
      </c>
      <c r="E47" s="99" t="s">
        <v>173</v>
      </c>
      <c r="F47" s="109">
        <v>43543</v>
      </c>
      <c r="G47" s="96">
        <v>395465.87</v>
      </c>
      <c r="H47" s="98">
        <v>-2.6332</v>
      </c>
      <c r="I47" s="96">
        <v>-10.413260000000001</v>
      </c>
      <c r="J47" s="97">
        <f t="shared" si="0"/>
        <v>-4.2878495903828584E-2</v>
      </c>
      <c r="K47" s="97">
        <f>I47/'סכום נכסי הקרן'!$C$42</f>
        <v>-8.6430632790239903E-6</v>
      </c>
    </row>
    <row r="48" spans="2:11">
      <c r="B48" s="89" t="s">
        <v>1708</v>
      </c>
      <c r="C48" s="86" t="s">
        <v>1709</v>
      </c>
      <c r="D48" s="99" t="s">
        <v>1563</v>
      </c>
      <c r="E48" s="99" t="s">
        <v>173</v>
      </c>
      <c r="F48" s="109">
        <v>43474</v>
      </c>
      <c r="G48" s="96">
        <v>101516.78</v>
      </c>
      <c r="H48" s="98">
        <v>5.093</v>
      </c>
      <c r="I48" s="96">
        <v>5.1702599999999999</v>
      </c>
      <c r="J48" s="97">
        <f t="shared" si="0"/>
        <v>2.1289487848351885E-2</v>
      </c>
      <c r="K48" s="97">
        <f>I48/'סכום נכסי הקרן'!$C$42</f>
        <v>4.2913443387571776E-6</v>
      </c>
    </row>
    <row r="49" spans="2:11">
      <c r="B49" s="89" t="s">
        <v>1710</v>
      </c>
      <c r="C49" s="86" t="s">
        <v>1711</v>
      </c>
      <c r="D49" s="99" t="s">
        <v>1563</v>
      </c>
      <c r="E49" s="99" t="s">
        <v>173</v>
      </c>
      <c r="F49" s="109">
        <v>43507</v>
      </c>
      <c r="G49" s="96">
        <v>42792</v>
      </c>
      <c r="H49" s="98">
        <v>1.0106999999999999</v>
      </c>
      <c r="I49" s="96">
        <v>0.4325</v>
      </c>
      <c r="J49" s="97">
        <f t="shared" si="0"/>
        <v>1.7808975746697825E-3</v>
      </c>
      <c r="K49" s="97">
        <f>I49/'סכום נכסי הקרן'!$C$42</f>
        <v>3.5897738730982184E-7</v>
      </c>
    </row>
    <row r="50" spans="2:11">
      <c r="B50" s="89" t="s">
        <v>1712</v>
      </c>
      <c r="C50" s="86" t="s">
        <v>1713</v>
      </c>
      <c r="D50" s="99" t="s">
        <v>1563</v>
      </c>
      <c r="E50" s="99" t="s">
        <v>176</v>
      </c>
      <c r="F50" s="109">
        <v>43643</v>
      </c>
      <c r="G50" s="96">
        <v>180864</v>
      </c>
      <c r="H50" s="98">
        <v>-0.2339</v>
      </c>
      <c r="I50" s="96">
        <v>-0.42298000000000002</v>
      </c>
      <c r="J50" s="97">
        <f t="shared" si="0"/>
        <v>-1.7416972396157794E-3</v>
      </c>
      <c r="K50" s="97">
        <f>I50/'סכום נכסי הקרן'!$C$42</f>
        <v>-3.5107573476140678E-7</v>
      </c>
    </row>
    <row r="51" spans="2:11">
      <c r="B51" s="85"/>
      <c r="C51" s="86"/>
      <c r="D51" s="86"/>
      <c r="E51" s="86"/>
      <c r="F51" s="86"/>
      <c r="G51" s="96"/>
      <c r="H51" s="98"/>
      <c r="I51" s="86"/>
      <c r="J51" s="97"/>
      <c r="K51" s="86"/>
    </row>
    <row r="52" spans="2:11">
      <c r="B52" s="104" t="s">
        <v>238</v>
      </c>
      <c r="C52" s="84"/>
      <c r="D52" s="84"/>
      <c r="E52" s="84"/>
      <c r="F52" s="84"/>
      <c r="G52" s="93"/>
      <c r="H52" s="95"/>
      <c r="I52" s="93">
        <v>0.438667103</v>
      </c>
      <c r="J52" s="94">
        <f t="shared" si="0"/>
        <v>1.8062917452488316E-3</v>
      </c>
      <c r="K52" s="94">
        <f>I52/'סכום נכסי הקרן'!$C$42</f>
        <v>3.640961168409445E-7</v>
      </c>
    </row>
    <row r="53" spans="2:11">
      <c r="B53" s="89" t="s">
        <v>1714</v>
      </c>
      <c r="C53" s="86" t="s">
        <v>1715</v>
      </c>
      <c r="D53" s="99" t="s">
        <v>1563</v>
      </c>
      <c r="E53" s="99" t="s">
        <v>174</v>
      </c>
      <c r="F53" s="109">
        <v>43614</v>
      </c>
      <c r="G53" s="96">
        <v>3780.183</v>
      </c>
      <c r="H53" s="98">
        <v>3.5099999999999999E-2</v>
      </c>
      <c r="I53" s="96">
        <v>1.327487E-3</v>
      </c>
      <c r="J53" s="97">
        <f t="shared" si="0"/>
        <v>5.4661696617472036E-6</v>
      </c>
      <c r="K53" s="97">
        <f>I53/'סכום נכסי הקרן'!$C$42</f>
        <v>1.1018215374514531E-9</v>
      </c>
    </row>
    <row r="54" spans="2:11">
      <c r="B54" s="89" t="s">
        <v>1714</v>
      </c>
      <c r="C54" s="86" t="s">
        <v>1716</v>
      </c>
      <c r="D54" s="99" t="s">
        <v>1563</v>
      </c>
      <c r="E54" s="99" t="s">
        <v>174</v>
      </c>
      <c r="F54" s="109">
        <v>43626</v>
      </c>
      <c r="G54" s="96">
        <v>756036.6</v>
      </c>
      <c r="H54" s="98">
        <v>5.7799999999999997E-2</v>
      </c>
      <c r="I54" s="96">
        <v>0.43733961599999999</v>
      </c>
      <c r="J54" s="97">
        <f t="shared" si="0"/>
        <v>1.8008255755870843E-3</v>
      </c>
      <c r="K54" s="97">
        <f>I54/'סכום נכסי הקרן'!$C$42</f>
        <v>3.6299429530349303E-7</v>
      </c>
    </row>
    <row r="55" spans="2:11">
      <c r="C55" s="1"/>
      <c r="D55" s="1"/>
    </row>
    <row r="56" spans="2:11">
      <c r="C56" s="1"/>
      <c r="D56" s="1"/>
    </row>
    <row r="57" spans="2:11">
      <c r="C57" s="1"/>
      <c r="D57" s="1"/>
    </row>
    <row r="58" spans="2:11">
      <c r="B58" s="101" t="s">
        <v>263</v>
      </c>
      <c r="C58" s="1"/>
      <c r="D58" s="1"/>
    </row>
    <row r="59" spans="2:11">
      <c r="B59" s="101" t="s">
        <v>121</v>
      </c>
      <c r="C59" s="1"/>
      <c r="D59" s="1"/>
    </row>
    <row r="60" spans="2:11">
      <c r="B60" s="101" t="s">
        <v>246</v>
      </c>
      <c r="C60" s="1"/>
      <c r="D60" s="1"/>
    </row>
    <row r="61" spans="2:11">
      <c r="B61" s="101" t="s">
        <v>254</v>
      </c>
      <c r="C61" s="1"/>
      <c r="D61" s="1"/>
    </row>
    <row r="62" spans="2:11">
      <c r="C62" s="1"/>
      <c r="D62" s="1"/>
    </row>
    <row r="63" spans="2:11">
      <c r="C63" s="1"/>
      <c r="D63" s="1"/>
    </row>
    <row r="64" spans="2:11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189</v>
      </c>
      <c r="C1" s="80" t="s" vm="1">
        <v>264</v>
      </c>
    </row>
    <row r="2" spans="2:78">
      <c r="B2" s="58" t="s">
        <v>188</v>
      </c>
      <c r="C2" s="80" t="s">
        <v>265</v>
      </c>
    </row>
    <row r="3" spans="2:78">
      <c r="B3" s="58" t="s">
        <v>190</v>
      </c>
      <c r="C3" s="80" t="s">
        <v>266</v>
      </c>
    </row>
    <row r="4" spans="2:78">
      <c r="B4" s="58" t="s">
        <v>191</v>
      </c>
      <c r="C4" s="80">
        <v>12145</v>
      </c>
    </row>
    <row r="6" spans="2:78" ht="26.25" customHeight="1">
      <c r="B6" s="165" t="s">
        <v>220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</row>
    <row r="7" spans="2:78" ht="26.25" customHeight="1">
      <c r="B7" s="165" t="s">
        <v>108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7"/>
    </row>
    <row r="8" spans="2:78" s="3" customFormat="1" ht="47.25">
      <c r="B8" s="23" t="s">
        <v>125</v>
      </c>
      <c r="C8" s="31" t="s">
        <v>47</v>
      </c>
      <c r="D8" s="31" t="s">
        <v>53</v>
      </c>
      <c r="E8" s="31" t="s">
        <v>15</v>
      </c>
      <c r="F8" s="31" t="s">
        <v>69</v>
      </c>
      <c r="G8" s="31" t="s">
        <v>110</v>
      </c>
      <c r="H8" s="31" t="s">
        <v>18</v>
      </c>
      <c r="I8" s="31" t="s">
        <v>109</v>
      </c>
      <c r="J8" s="31" t="s">
        <v>17</v>
      </c>
      <c r="K8" s="31" t="s">
        <v>19</v>
      </c>
      <c r="L8" s="31" t="s">
        <v>248</v>
      </c>
      <c r="M8" s="31" t="s">
        <v>247</v>
      </c>
      <c r="N8" s="31" t="s">
        <v>118</v>
      </c>
      <c r="O8" s="31" t="s">
        <v>62</v>
      </c>
      <c r="P8" s="31" t="s">
        <v>192</v>
      </c>
      <c r="Q8" s="32" t="s">
        <v>194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255</v>
      </c>
      <c r="M9" s="17"/>
      <c r="N9" s="17" t="s">
        <v>251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122</v>
      </c>
      <c r="R10" s="1"/>
      <c r="S10" s="1"/>
      <c r="T10" s="1"/>
      <c r="U10" s="1"/>
      <c r="V10" s="1"/>
    </row>
    <row r="11" spans="2:7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BZ11" s="1"/>
    </row>
    <row r="12" spans="2:78" ht="18" customHeight="1">
      <c r="B12" s="101" t="s">
        <v>263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78">
      <c r="B13" s="101" t="s">
        <v>121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78">
      <c r="B14" s="101" t="s">
        <v>246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78">
      <c r="B15" s="101" t="s">
        <v>254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7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31"/>
  <sheetViews>
    <sheetView rightToLeft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8"/>
  <cols>
    <col min="1" max="1" width="6.28515625" style="1" customWidth="1"/>
    <col min="2" max="2" width="44.85546875" style="2" bestFit="1" customWidth="1"/>
    <col min="3" max="3" width="41.7109375" style="2" bestFit="1" customWidth="1"/>
    <col min="4" max="4" width="10.140625" style="2" bestFit="1" customWidth="1"/>
    <col min="5" max="5" width="11.28515625" style="2" bestFit="1" customWidth="1"/>
    <col min="6" max="6" width="4.5703125" style="1" bestFit="1" customWidth="1"/>
    <col min="7" max="7" width="11.28515625" style="1" bestFit="1" customWidth="1"/>
    <col min="8" max="8" width="9.5703125" style="1" bestFit="1" customWidth="1"/>
    <col min="9" max="9" width="5.14062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3.140625" style="1" bestFit="1" customWidth="1"/>
    <col min="14" max="14" width="7.28515625" style="1" bestFit="1" customWidth="1"/>
    <col min="15" max="15" width="10.140625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8" t="s">
        <v>189</v>
      </c>
      <c r="C1" s="80" t="s" vm="1">
        <v>264</v>
      </c>
    </row>
    <row r="2" spans="2:61">
      <c r="B2" s="58" t="s">
        <v>188</v>
      </c>
      <c r="C2" s="80" t="s">
        <v>265</v>
      </c>
    </row>
    <row r="3" spans="2:61">
      <c r="B3" s="58" t="s">
        <v>190</v>
      </c>
      <c r="C3" s="80" t="s">
        <v>266</v>
      </c>
    </row>
    <row r="4" spans="2:61">
      <c r="B4" s="58" t="s">
        <v>191</v>
      </c>
      <c r="C4" s="80">
        <v>12145</v>
      </c>
    </row>
    <row r="6" spans="2:61" ht="26.25" customHeight="1">
      <c r="B6" s="165" t="s">
        <v>221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</row>
    <row r="7" spans="2:61" s="3" customFormat="1" ht="63">
      <c r="B7" s="23" t="s">
        <v>125</v>
      </c>
      <c r="C7" s="31" t="s">
        <v>233</v>
      </c>
      <c r="D7" s="31" t="s">
        <v>47</v>
      </c>
      <c r="E7" s="31" t="s">
        <v>126</v>
      </c>
      <c r="F7" s="31" t="s">
        <v>15</v>
      </c>
      <c r="G7" s="31" t="s">
        <v>110</v>
      </c>
      <c r="H7" s="31" t="s">
        <v>69</v>
      </c>
      <c r="I7" s="31" t="s">
        <v>18</v>
      </c>
      <c r="J7" s="31" t="s">
        <v>109</v>
      </c>
      <c r="K7" s="14" t="s">
        <v>36</v>
      </c>
      <c r="L7" s="73" t="s">
        <v>19</v>
      </c>
      <c r="M7" s="31" t="s">
        <v>248</v>
      </c>
      <c r="N7" s="31" t="s">
        <v>247</v>
      </c>
      <c r="O7" s="31" t="s">
        <v>118</v>
      </c>
      <c r="P7" s="31" t="s">
        <v>192</v>
      </c>
      <c r="Q7" s="32" t="s">
        <v>194</v>
      </c>
      <c r="R7" s="1"/>
      <c r="S7" s="1"/>
      <c r="T7" s="1"/>
      <c r="U7" s="1"/>
      <c r="V7" s="1"/>
      <c r="W7" s="1"/>
      <c r="BH7" s="3" t="s">
        <v>172</v>
      </c>
      <c r="BI7" s="3" t="s">
        <v>174</v>
      </c>
    </row>
    <row r="8" spans="2:61" s="3" customFormat="1" ht="24" customHeight="1">
      <c r="B8" s="16"/>
      <c r="C8" s="72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255</v>
      </c>
      <c r="N8" s="17"/>
      <c r="O8" s="17" t="s">
        <v>251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170</v>
      </c>
      <c r="BI8" s="3" t="s">
        <v>173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122</v>
      </c>
      <c r="R9" s="1"/>
      <c r="S9" s="1"/>
      <c r="T9" s="1"/>
      <c r="U9" s="1"/>
      <c r="V9" s="1"/>
      <c r="W9" s="1"/>
      <c r="BH9" s="4" t="s">
        <v>171</v>
      </c>
      <c r="BI9" s="4" t="s">
        <v>175</v>
      </c>
    </row>
    <row r="10" spans="2:61" s="143" customFormat="1" ht="18" customHeight="1">
      <c r="B10" s="130" t="s">
        <v>41</v>
      </c>
      <c r="C10" s="126"/>
      <c r="D10" s="126"/>
      <c r="E10" s="126"/>
      <c r="F10" s="126"/>
      <c r="G10" s="126"/>
      <c r="H10" s="126"/>
      <c r="I10" s="127">
        <v>5.4726060505340905</v>
      </c>
      <c r="J10" s="126"/>
      <c r="K10" s="126"/>
      <c r="L10" s="132">
        <v>2.4991467903680759E-2</v>
      </c>
      <c r="M10" s="127"/>
      <c r="N10" s="129"/>
      <c r="O10" s="127">
        <f>O11+O29</f>
        <v>15453.808309999999</v>
      </c>
      <c r="P10" s="128">
        <f>O10/$O$10</f>
        <v>1</v>
      </c>
      <c r="Q10" s="128">
        <f>O10/'סכום נכסי הקרן'!$C$42</f>
        <v>1.2826746199099681E-2</v>
      </c>
      <c r="R10" s="142"/>
      <c r="S10" s="142"/>
      <c r="T10" s="142"/>
      <c r="U10" s="142"/>
      <c r="V10" s="142"/>
      <c r="W10" s="142"/>
      <c r="BH10" s="142" t="s">
        <v>28</v>
      </c>
      <c r="BI10" s="143" t="s">
        <v>176</v>
      </c>
    </row>
    <row r="11" spans="2:61" s="142" customFormat="1" ht="21.75" customHeight="1">
      <c r="B11" s="131" t="s">
        <v>39</v>
      </c>
      <c r="C11" s="126"/>
      <c r="D11" s="126"/>
      <c r="E11" s="126"/>
      <c r="F11" s="126"/>
      <c r="G11" s="126"/>
      <c r="H11" s="126"/>
      <c r="I11" s="127">
        <v>5.3655261789408017</v>
      </c>
      <c r="J11" s="126"/>
      <c r="K11" s="126"/>
      <c r="L11" s="132">
        <v>2.2068245255861613E-2</v>
      </c>
      <c r="M11" s="127"/>
      <c r="N11" s="129"/>
      <c r="O11" s="127">
        <f>O12+O20</f>
        <v>13104.832719999999</v>
      </c>
      <c r="P11" s="128">
        <f t="shared" ref="P11:P18" si="0">O11/$O$10</f>
        <v>0.84800021180022001</v>
      </c>
      <c r="Q11" s="128">
        <f>O11/'סכום נכסי הקרן'!$C$42</f>
        <v>1.0877083493544198E-2</v>
      </c>
      <c r="BI11" s="142" t="s">
        <v>182</v>
      </c>
    </row>
    <row r="12" spans="2:61" s="144" customFormat="1">
      <c r="B12" s="104" t="s">
        <v>37</v>
      </c>
      <c r="C12" s="84"/>
      <c r="D12" s="84"/>
      <c r="E12" s="84"/>
      <c r="F12" s="84"/>
      <c r="G12" s="84"/>
      <c r="H12" s="84"/>
      <c r="I12" s="93">
        <v>6.671548321300004</v>
      </c>
      <c r="J12" s="84"/>
      <c r="K12" s="84"/>
      <c r="L12" s="106">
        <v>1.8595313002756093E-2</v>
      </c>
      <c r="M12" s="93"/>
      <c r="N12" s="95"/>
      <c r="O12" s="93">
        <f>SUM(O13:O18)</f>
        <v>7233.0053199999993</v>
      </c>
      <c r="P12" s="94">
        <f t="shared" si="0"/>
        <v>0.46804031568837284</v>
      </c>
      <c r="Q12" s="94">
        <f>O12/'סכום נכסי הקרן'!$C$42</f>
        <v>6.0034343402812522E-3</v>
      </c>
      <c r="BI12" s="144" t="s">
        <v>177</v>
      </c>
    </row>
    <row r="13" spans="2:61" s="144" customFormat="1">
      <c r="B13" s="89" t="s">
        <v>1771</v>
      </c>
      <c r="C13" s="99" t="s">
        <v>1747</v>
      </c>
      <c r="D13" s="86">
        <v>6869</v>
      </c>
      <c r="E13" s="86"/>
      <c r="F13" s="86" t="s">
        <v>1543</v>
      </c>
      <c r="G13" s="109">
        <v>43555</v>
      </c>
      <c r="H13" s="86"/>
      <c r="I13" s="96">
        <v>5.0100000000000007</v>
      </c>
      <c r="J13" s="99" t="s">
        <v>174</v>
      </c>
      <c r="K13" s="100">
        <v>3.960000000000001E-2</v>
      </c>
      <c r="L13" s="100">
        <v>3.960000000000001E-2</v>
      </c>
      <c r="M13" s="96">
        <v>254862.78</v>
      </c>
      <c r="N13" s="98">
        <v>109.1</v>
      </c>
      <c r="O13" s="96">
        <v>278.05528999999996</v>
      </c>
      <c r="P13" s="97">
        <f t="shared" si="0"/>
        <v>1.7992671089369815E-2</v>
      </c>
      <c r="Q13" s="97">
        <f>O13/'סכום נכסי הקרן'!$C$42</f>
        <v>2.3078742550722498E-4</v>
      </c>
      <c r="BI13" s="144" t="s">
        <v>178</v>
      </c>
    </row>
    <row r="14" spans="2:61" s="144" customFormat="1">
      <c r="B14" s="89" t="s">
        <v>1771</v>
      </c>
      <c r="C14" s="99" t="s">
        <v>1747</v>
      </c>
      <c r="D14" s="86">
        <v>6870</v>
      </c>
      <c r="E14" s="86"/>
      <c r="F14" s="86" t="s">
        <v>1543</v>
      </c>
      <c r="G14" s="109">
        <v>43555</v>
      </c>
      <c r="H14" s="86"/>
      <c r="I14" s="96">
        <v>6.8800000000000008</v>
      </c>
      <c r="J14" s="99" t="s">
        <v>174</v>
      </c>
      <c r="K14" s="100">
        <v>2.2400000000000003E-2</v>
      </c>
      <c r="L14" s="100">
        <v>2.2400000000000003E-2</v>
      </c>
      <c r="M14" s="96">
        <v>2348771.96</v>
      </c>
      <c r="N14" s="98">
        <v>100.79</v>
      </c>
      <c r="O14" s="96">
        <v>2367.3272599999996</v>
      </c>
      <c r="P14" s="97">
        <f t="shared" si="0"/>
        <v>0.15318730584150747</v>
      </c>
      <c r="Q14" s="97">
        <f>O14/'סכום נכסי הקרן'!$C$42</f>
        <v>1.9648946929528765E-3</v>
      </c>
      <c r="BI14" s="144" t="s">
        <v>179</v>
      </c>
    </row>
    <row r="15" spans="2:61" s="144" customFormat="1">
      <c r="B15" s="89" t="s">
        <v>1771</v>
      </c>
      <c r="C15" s="99" t="s">
        <v>1747</v>
      </c>
      <c r="D15" s="86">
        <v>6868</v>
      </c>
      <c r="E15" s="86"/>
      <c r="F15" s="86" t="s">
        <v>1543</v>
      </c>
      <c r="G15" s="109">
        <v>43555</v>
      </c>
      <c r="H15" s="86"/>
      <c r="I15" s="96">
        <v>7.13</v>
      </c>
      <c r="J15" s="99" t="s">
        <v>174</v>
      </c>
      <c r="K15" s="100">
        <v>1.6200000000000003E-2</v>
      </c>
      <c r="L15" s="100">
        <v>1.6200000000000003E-2</v>
      </c>
      <c r="M15" s="96">
        <v>437437.42</v>
      </c>
      <c r="N15" s="98">
        <v>110.76</v>
      </c>
      <c r="O15" s="96">
        <v>484.50563</v>
      </c>
      <c r="P15" s="97">
        <f t="shared" si="0"/>
        <v>3.1351859702212138E-2</v>
      </c>
      <c r="Q15" s="97">
        <f>O15/'סכום נכסי הקרן'!$C$42</f>
        <v>4.02142347270056E-4</v>
      </c>
      <c r="BI15" s="144" t="s">
        <v>181</v>
      </c>
    </row>
    <row r="16" spans="2:61" s="144" customFormat="1">
      <c r="B16" s="89" t="s">
        <v>1771</v>
      </c>
      <c r="C16" s="99" t="s">
        <v>1747</v>
      </c>
      <c r="D16" s="86">
        <v>6867</v>
      </c>
      <c r="E16" s="86"/>
      <c r="F16" s="86" t="s">
        <v>1543</v>
      </c>
      <c r="G16" s="109">
        <v>43555</v>
      </c>
      <c r="H16" s="86"/>
      <c r="I16" s="96">
        <v>6.97</v>
      </c>
      <c r="J16" s="99" t="s">
        <v>174</v>
      </c>
      <c r="K16" s="100">
        <v>1.4800000000000001E-2</v>
      </c>
      <c r="L16" s="100">
        <v>1.4800000000000001E-2</v>
      </c>
      <c r="M16" s="96">
        <v>1089220.48</v>
      </c>
      <c r="N16" s="98">
        <v>109.47</v>
      </c>
      <c r="O16" s="96">
        <v>1192.36952</v>
      </c>
      <c r="P16" s="97">
        <f t="shared" si="0"/>
        <v>7.7157002085267878E-2</v>
      </c>
      <c r="Q16" s="97">
        <f>O16/'סכום נכסי הקרן'!$C$42</f>
        <v>9.8967328323113597E-4</v>
      </c>
      <c r="BI16" s="144" t="s">
        <v>180</v>
      </c>
    </row>
    <row r="17" spans="2:61" s="144" customFormat="1">
      <c r="B17" s="89" t="s">
        <v>1771</v>
      </c>
      <c r="C17" s="99" t="s">
        <v>1747</v>
      </c>
      <c r="D17" s="86">
        <v>6866</v>
      </c>
      <c r="E17" s="86"/>
      <c r="F17" s="86" t="s">
        <v>1543</v>
      </c>
      <c r="G17" s="109">
        <v>43555</v>
      </c>
      <c r="H17" s="86"/>
      <c r="I17" s="96">
        <v>7.5699999999999985</v>
      </c>
      <c r="J17" s="99" t="s">
        <v>174</v>
      </c>
      <c r="K17" s="100">
        <v>1.0699999999999998E-2</v>
      </c>
      <c r="L17" s="100">
        <v>1.0699999999999998E-2</v>
      </c>
      <c r="M17" s="96">
        <v>1515361.41</v>
      </c>
      <c r="N17" s="98">
        <v>107.64</v>
      </c>
      <c r="O17" s="96">
        <v>1631.13483</v>
      </c>
      <c r="P17" s="97">
        <f t="shared" si="0"/>
        <v>0.10554905284702604</v>
      </c>
      <c r="Q17" s="97">
        <f>O17/'סכום נכסי הקרן'!$C$42</f>
        <v>1.3538509124241627E-3</v>
      </c>
      <c r="BI17" s="144" t="s">
        <v>183</v>
      </c>
    </row>
    <row r="18" spans="2:61" s="144" customFormat="1">
      <c r="B18" s="89" t="s">
        <v>1771</v>
      </c>
      <c r="C18" s="99" t="s">
        <v>1747</v>
      </c>
      <c r="D18" s="86">
        <v>6865</v>
      </c>
      <c r="E18" s="86"/>
      <c r="F18" s="86" t="s">
        <v>1543</v>
      </c>
      <c r="G18" s="109">
        <v>43555</v>
      </c>
      <c r="H18" s="86"/>
      <c r="I18" s="96">
        <v>5.0499999999999989</v>
      </c>
      <c r="J18" s="99" t="s">
        <v>174</v>
      </c>
      <c r="K18" s="100">
        <v>2.1499999999999998E-2</v>
      </c>
      <c r="L18" s="100">
        <v>2.1499999999999998E-2</v>
      </c>
      <c r="M18" s="96">
        <v>1111546.79</v>
      </c>
      <c r="N18" s="98">
        <v>115.12</v>
      </c>
      <c r="O18" s="96">
        <v>1279.6127900000001</v>
      </c>
      <c r="P18" s="97">
        <f t="shared" si="0"/>
        <v>8.2802424122989549E-2</v>
      </c>
      <c r="Q18" s="97">
        <f>O18/'סכום נכסי הקרן'!$C$42</f>
        <v>1.0620856788957959E-3</v>
      </c>
      <c r="BI18" s="144" t="s">
        <v>184</v>
      </c>
    </row>
    <row r="19" spans="2:61" s="144" customFormat="1"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96"/>
      <c r="N19" s="98"/>
      <c r="O19" s="86"/>
      <c r="P19" s="97"/>
      <c r="Q19" s="86"/>
      <c r="BI19" s="144" t="s">
        <v>185</v>
      </c>
    </row>
    <row r="20" spans="2:61" s="144" customFormat="1">
      <c r="B20" s="104" t="s">
        <v>38</v>
      </c>
      <c r="C20" s="84"/>
      <c r="D20" s="84"/>
      <c r="E20" s="84"/>
      <c r="F20" s="84"/>
      <c r="G20" s="84"/>
      <c r="H20" s="84"/>
      <c r="I20" s="93">
        <v>3.7567484577629107</v>
      </c>
      <c r="J20" s="84"/>
      <c r="K20" s="84"/>
      <c r="L20" s="106">
        <v>2.6346255447835542E-2</v>
      </c>
      <c r="M20" s="93"/>
      <c r="N20" s="95"/>
      <c r="O20" s="93">
        <f>SUM(O21:O27)</f>
        <v>5871.8274000000001</v>
      </c>
      <c r="P20" s="94">
        <f t="shared" ref="P20:P27" si="1">O20/$O$10</f>
        <v>0.37995989611184716</v>
      </c>
      <c r="Q20" s="94">
        <f>O20/'סכום נכסי הקרן'!$C$42</f>
        <v>4.8736491532629456E-3</v>
      </c>
      <c r="BI20" s="144" t="s">
        <v>186</v>
      </c>
    </row>
    <row r="21" spans="2:61" s="144" customFormat="1">
      <c r="B21" s="89" t="s">
        <v>1772</v>
      </c>
      <c r="C21" s="99" t="s">
        <v>1747</v>
      </c>
      <c r="D21" s="86">
        <v>6686</v>
      </c>
      <c r="E21" s="86"/>
      <c r="F21" s="86" t="s">
        <v>1748</v>
      </c>
      <c r="G21" s="109">
        <v>43471</v>
      </c>
      <c r="H21" s="86" t="s">
        <v>1746</v>
      </c>
      <c r="I21" s="96">
        <v>1.49</v>
      </c>
      <c r="J21" s="99" t="s">
        <v>174</v>
      </c>
      <c r="K21" s="100">
        <v>2.2970000000000001E-2</v>
      </c>
      <c r="L21" s="100">
        <v>1.5300000000000001E-2</v>
      </c>
      <c r="M21" s="96">
        <v>1639310</v>
      </c>
      <c r="N21" s="98">
        <v>102.26</v>
      </c>
      <c r="O21" s="96">
        <v>1676.3584699999999</v>
      </c>
      <c r="P21" s="97">
        <f t="shared" si="1"/>
        <v>0.10847542795747284</v>
      </c>
      <c r="Q21" s="97">
        <f>O21/'סכום נכסי הקרן'!$C$42</f>
        <v>1.391386783249226E-3</v>
      </c>
      <c r="BI21" s="144" t="s">
        <v>187</v>
      </c>
    </row>
    <row r="22" spans="2:61" s="144" customFormat="1">
      <c r="B22" s="89" t="s">
        <v>1773</v>
      </c>
      <c r="C22" s="99" t="s">
        <v>1747</v>
      </c>
      <c r="D22" s="86">
        <v>523632</v>
      </c>
      <c r="E22" s="86"/>
      <c r="F22" s="86" t="s">
        <v>1749</v>
      </c>
      <c r="G22" s="109">
        <v>43321</v>
      </c>
      <c r="H22" s="86" t="s">
        <v>1746</v>
      </c>
      <c r="I22" s="96">
        <v>1.58</v>
      </c>
      <c r="J22" s="99" t="s">
        <v>174</v>
      </c>
      <c r="K22" s="100">
        <v>2.3980000000000001E-2</v>
      </c>
      <c r="L22" s="100">
        <v>1.8500000000000003E-2</v>
      </c>
      <c r="M22" s="96">
        <v>64953.62</v>
      </c>
      <c r="N22" s="98">
        <v>101.22</v>
      </c>
      <c r="O22" s="96">
        <v>65.74606</v>
      </c>
      <c r="P22" s="97">
        <f t="shared" si="1"/>
        <v>4.2543597462287924E-3</v>
      </c>
      <c r="Q22" s="97">
        <f>O22/'סכום נכסי הקרן'!$C$42</f>
        <v>5.4569592704542854E-5</v>
      </c>
      <c r="BI22" s="144" t="s">
        <v>28</v>
      </c>
    </row>
    <row r="23" spans="2:61" s="144" customFormat="1">
      <c r="B23" s="89" t="s">
        <v>1773</v>
      </c>
      <c r="C23" s="99" t="s">
        <v>1747</v>
      </c>
      <c r="D23" s="86">
        <v>524747</v>
      </c>
      <c r="E23" s="86"/>
      <c r="F23" s="86" t="s">
        <v>1749</v>
      </c>
      <c r="G23" s="109">
        <v>43343</v>
      </c>
      <c r="H23" s="86" t="s">
        <v>1746</v>
      </c>
      <c r="I23" s="96">
        <v>1.63</v>
      </c>
      <c r="J23" s="99" t="s">
        <v>174</v>
      </c>
      <c r="K23" s="100">
        <v>2.3789999999999999E-2</v>
      </c>
      <c r="L23" s="100">
        <v>1.9599999999999999E-2</v>
      </c>
      <c r="M23" s="96">
        <v>64953.62</v>
      </c>
      <c r="N23" s="98">
        <v>100.91</v>
      </c>
      <c r="O23" s="96">
        <v>65.544699999999992</v>
      </c>
      <c r="P23" s="97">
        <f t="shared" si="1"/>
        <v>4.2413299482682663E-3</v>
      </c>
      <c r="Q23" s="97">
        <f>O23/'סכום נכסי הקרן'!$C$42</f>
        <v>5.4402462793077629E-5</v>
      </c>
    </row>
    <row r="24" spans="2:61" s="144" customFormat="1">
      <c r="B24" s="89" t="s">
        <v>1773</v>
      </c>
      <c r="C24" s="99" t="s">
        <v>1747</v>
      </c>
      <c r="D24" s="86">
        <v>545876</v>
      </c>
      <c r="E24" s="86"/>
      <c r="F24" s="86" t="s">
        <v>1749</v>
      </c>
      <c r="G24" s="109">
        <v>43614</v>
      </c>
      <c r="H24" s="86" t="s">
        <v>1746</v>
      </c>
      <c r="I24" s="96">
        <v>1.9799999999999998</v>
      </c>
      <c r="J24" s="99" t="s">
        <v>174</v>
      </c>
      <c r="K24" s="100">
        <v>2.427E-2</v>
      </c>
      <c r="L24" s="100">
        <v>2.1500000000000005E-2</v>
      </c>
      <c r="M24" s="96">
        <v>79942.91</v>
      </c>
      <c r="N24" s="98">
        <v>100.79</v>
      </c>
      <c r="O24" s="96">
        <v>80.574460000000002</v>
      </c>
      <c r="P24" s="97">
        <f t="shared" si="1"/>
        <v>5.2138902194005547E-3</v>
      </c>
      <c r="Q24" s="97">
        <f>O24/'סכום נכסי הקרן'!$C$42</f>
        <v>6.6877246554219061E-5</v>
      </c>
    </row>
    <row r="25" spans="2:61" s="144" customFormat="1">
      <c r="B25" s="89" t="s">
        <v>1774</v>
      </c>
      <c r="C25" s="99" t="s">
        <v>1750</v>
      </c>
      <c r="D25" s="86">
        <v>84666730</v>
      </c>
      <c r="E25" s="86"/>
      <c r="F25" s="86" t="s">
        <v>652</v>
      </c>
      <c r="G25" s="109">
        <v>43552</v>
      </c>
      <c r="H25" s="86" t="s">
        <v>170</v>
      </c>
      <c r="I25" s="96">
        <v>6.7599999999999989</v>
      </c>
      <c r="J25" s="99" t="s">
        <v>174</v>
      </c>
      <c r="K25" s="100">
        <v>3.5499999999999997E-2</v>
      </c>
      <c r="L25" s="100">
        <v>3.2099999999999997E-2</v>
      </c>
      <c r="M25" s="96">
        <v>456005.46</v>
      </c>
      <c r="N25" s="98">
        <v>102.52</v>
      </c>
      <c r="O25" s="96">
        <v>467.49680000000001</v>
      </c>
      <c r="P25" s="97">
        <f t="shared" si="1"/>
        <v>3.0251235852167758E-2</v>
      </c>
      <c r="Q25" s="97">
        <f>O25/'סכום נכסי הקרן'!$C$42</f>
        <v>3.8802492448486084E-4</v>
      </c>
    </row>
    <row r="26" spans="2:61" s="144" customFormat="1">
      <c r="B26" s="89" t="s">
        <v>1775</v>
      </c>
      <c r="C26" s="99" t="s">
        <v>1750</v>
      </c>
      <c r="D26" s="86">
        <v>84666732</v>
      </c>
      <c r="E26" s="86"/>
      <c r="F26" s="86" t="s">
        <v>652</v>
      </c>
      <c r="G26" s="109">
        <v>43552</v>
      </c>
      <c r="H26" s="86" t="s">
        <v>170</v>
      </c>
      <c r="I26" s="96">
        <v>6.97</v>
      </c>
      <c r="J26" s="99" t="s">
        <v>174</v>
      </c>
      <c r="K26" s="100">
        <v>3.5499999999999997E-2</v>
      </c>
      <c r="L26" s="100">
        <v>3.2099999999999997E-2</v>
      </c>
      <c r="M26" s="96">
        <v>946079.96</v>
      </c>
      <c r="N26" s="98">
        <v>102.59</v>
      </c>
      <c r="O26" s="96">
        <v>970.58343000000002</v>
      </c>
      <c r="P26" s="97">
        <f t="shared" si="1"/>
        <v>6.2805452903925668E-2</v>
      </c>
      <c r="Q26" s="97">
        <f>O26/'סכום נכסי הקרן'!$C$42</f>
        <v>8.0558960431816268E-4</v>
      </c>
    </row>
    <row r="27" spans="2:61" s="144" customFormat="1">
      <c r="B27" s="89" t="s">
        <v>1776</v>
      </c>
      <c r="C27" s="99" t="s">
        <v>1747</v>
      </c>
      <c r="D27" s="86">
        <v>6718</v>
      </c>
      <c r="E27" s="86"/>
      <c r="F27" s="86" t="s">
        <v>1543</v>
      </c>
      <c r="G27" s="109">
        <v>43482</v>
      </c>
      <c r="H27" s="86"/>
      <c r="I27" s="96">
        <v>3.64</v>
      </c>
      <c r="J27" s="99" t="s">
        <v>174</v>
      </c>
      <c r="K27" s="100">
        <v>4.1299999999999996E-2</v>
      </c>
      <c r="L27" s="100">
        <v>3.0900000000000004E-2</v>
      </c>
      <c r="M27" s="96">
        <v>2407080.84</v>
      </c>
      <c r="N27" s="98">
        <v>105.74</v>
      </c>
      <c r="O27" s="96">
        <v>2545.5234799999998</v>
      </c>
      <c r="P27" s="97">
        <f t="shared" si="1"/>
        <v>0.16471819948438329</v>
      </c>
      <c r="Q27" s="97">
        <f>O27/'סכום נכסי הקרן'!$C$42</f>
        <v>2.1127985391588564E-3</v>
      </c>
    </row>
    <row r="28" spans="2:61" s="144" customFormat="1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96"/>
      <c r="N28" s="98"/>
      <c r="O28" s="86"/>
      <c r="P28" s="97"/>
      <c r="Q28" s="86"/>
    </row>
    <row r="29" spans="2:61" s="142" customFormat="1">
      <c r="B29" s="131" t="s">
        <v>40</v>
      </c>
      <c r="C29" s="126"/>
      <c r="D29" s="126"/>
      <c r="E29" s="126"/>
      <c r="F29" s="126"/>
      <c r="G29" s="126"/>
      <c r="H29" s="126"/>
      <c r="I29" s="127">
        <v>6.0699999999999994</v>
      </c>
      <c r="J29" s="126"/>
      <c r="K29" s="126"/>
      <c r="L29" s="132">
        <v>4.1299999999999996E-2</v>
      </c>
      <c r="M29" s="127"/>
      <c r="N29" s="129"/>
      <c r="O29" s="127">
        <f>O30</f>
        <v>2348.97559</v>
      </c>
      <c r="P29" s="128">
        <f t="shared" ref="P29:P31" si="2">O29/$O$10</f>
        <v>0.15199978819977999</v>
      </c>
      <c r="Q29" s="128">
        <f>O29/'סכום נכסי הקרן'!$C$42</f>
        <v>1.9496627055554849E-3</v>
      </c>
    </row>
    <row r="30" spans="2:61" s="144" customFormat="1">
      <c r="B30" s="104" t="s">
        <v>38</v>
      </c>
      <c r="C30" s="84"/>
      <c r="D30" s="84"/>
      <c r="E30" s="84"/>
      <c r="F30" s="84"/>
      <c r="G30" s="84"/>
      <c r="H30" s="84"/>
      <c r="I30" s="93">
        <v>6.0699999999999994</v>
      </c>
      <c r="J30" s="84"/>
      <c r="K30" s="84"/>
      <c r="L30" s="106">
        <v>4.1299999999999996E-2</v>
      </c>
      <c r="M30" s="93"/>
      <c r="N30" s="95"/>
      <c r="O30" s="93">
        <f>O31</f>
        <v>2348.97559</v>
      </c>
      <c r="P30" s="94">
        <f t="shared" si="2"/>
        <v>0.15199978819977999</v>
      </c>
      <c r="Q30" s="94">
        <f>O30/'סכום נכסי הקרן'!$C$42</f>
        <v>1.9496627055554849E-3</v>
      </c>
    </row>
    <row r="31" spans="2:61" s="144" customFormat="1">
      <c r="B31" s="89" t="s">
        <v>1777</v>
      </c>
      <c r="C31" s="99" t="s">
        <v>1747</v>
      </c>
      <c r="D31" s="86">
        <v>6831</v>
      </c>
      <c r="E31" s="86"/>
      <c r="F31" s="86" t="s">
        <v>1751</v>
      </c>
      <c r="G31" s="109">
        <v>43552</v>
      </c>
      <c r="H31" s="86" t="s">
        <v>1746</v>
      </c>
      <c r="I31" s="96">
        <v>6.0699999999999994</v>
      </c>
      <c r="J31" s="99" t="s">
        <v>173</v>
      </c>
      <c r="K31" s="100">
        <v>4.5999999999999999E-2</v>
      </c>
      <c r="L31" s="100">
        <v>4.1299999999999996E-2</v>
      </c>
      <c r="M31" s="96">
        <v>631436.35</v>
      </c>
      <c r="N31" s="98">
        <v>104.32</v>
      </c>
      <c r="O31" s="96">
        <v>2348.97559</v>
      </c>
      <c r="P31" s="97">
        <f t="shared" si="2"/>
        <v>0.15199978819977999</v>
      </c>
      <c r="Q31" s="97">
        <f>O31/'סכום נכסי הקרן'!$C$42</f>
        <v>1.9496627055554849E-3</v>
      </c>
    </row>
    <row r="32" spans="2:61" s="144" customFormat="1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96"/>
      <c r="N32" s="98"/>
      <c r="O32" s="86"/>
      <c r="P32" s="97"/>
      <c r="Q32" s="86"/>
    </row>
    <row r="33" spans="2:17" s="144" customFormat="1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 s="144" customFormat="1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 s="144" customFormat="1">
      <c r="B35" s="145" t="s">
        <v>263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 s="144" customFormat="1">
      <c r="B36" s="145" t="s">
        <v>121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1" t="s">
        <v>246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1" t="s">
        <v>254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</row>
    <row r="112" spans="2:17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</row>
    <row r="113" spans="2:17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</row>
    <row r="114" spans="2:17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</row>
    <row r="115" spans="2:17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</row>
    <row r="116" spans="2:17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</row>
    <row r="117" spans="2:17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</row>
    <row r="118" spans="2:17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</row>
    <row r="119" spans="2:17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</row>
    <row r="120" spans="2:17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</row>
    <row r="121" spans="2:17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</row>
    <row r="122" spans="2:17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</row>
    <row r="123" spans="2:17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</row>
    <row r="124" spans="2:17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</row>
    <row r="125" spans="2:17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</row>
    <row r="126" spans="2:17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</row>
    <row r="127" spans="2:17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</row>
    <row r="128" spans="2:17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2:17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</row>
    <row r="130" spans="2:17"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</row>
    <row r="131" spans="2:17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</row>
  </sheetData>
  <sheetProtection sheet="1" objects="1" scenarios="1"/>
  <mergeCells count="1">
    <mergeCell ref="B6:Q6"/>
  </mergeCells>
  <phoneticPr fontId="4" type="noConversion"/>
  <conditionalFormatting sqref="B58:B131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31">
    <cfRule type="cellIs" dxfId="1" priority="2" operator="equal">
      <formula>2958465</formula>
    </cfRule>
  </conditionalFormatting>
  <conditionalFormatting sqref="B39:B43 B11:B34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32:Q1048576 B35:B38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8" t="s">
        <v>189</v>
      </c>
      <c r="C1" s="80" t="s" vm="1">
        <v>264</v>
      </c>
    </row>
    <row r="2" spans="2:64">
      <c r="B2" s="58" t="s">
        <v>188</v>
      </c>
      <c r="C2" s="80" t="s">
        <v>265</v>
      </c>
    </row>
    <row r="3" spans="2:64">
      <c r="B3" s="58" t="s">
        <v>190</v>
      </c>
      <c r="C3" s="80" t="s">
        <v>266</v>
      </c>
    </row>
    <row r="4" spans="2:64">
      <c r="B4" s="58" t="s">
        <v>191</v>
      </c>
      <c r="C4" s="80">
        <v>12145</v>
      </c>
    </row>
    <row r="6" spans="2:64" ht="26.25" customHeight="1">
      <c r="B6" s="165" t="s">
        <v>222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</row>
    <row r="7" spans="2:64" s="3" customFormat="1" ht="78.75">
      <c r="B7" s="61" t="s">
        <v>125</v>
      </c>
      <c r="C7" s="62" t="s">
        <v>47</v>
      </c>
      <c r="D7" s="62" t="s">
        <v>126</v>
      </c>
      <c r="E7" s="62" t="s">
        <v>15</v>
      </c>
      <c r="F7" s="62" t="s">
        <v>69</v>
      </c>
      <c r="G7" s="62" t="s">
        <v>18</v>
      </c>
      <c r="H7" s="62" t="s">
        <v>109</v>
      </c>
      <c r="I7" s="62" t="s">
        <v>55</v>
      </c>
      <c r="J7" s="62" t="s">
        <v>19</v>
      </c>
      <c r="K7" s="62" t="s">
        <v>248</v>
      </c>
      <c r="L7" s="62" t="s">
        <v>247</v>
      </c>
      <c r="M7" s="62" t="s">
        <v>118</v>
      </c>
      <c r="N7" s="62" t="s">
        <v>192</v>
      </c>
      <c r="O7" s="64" t="s">
        <v>194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255</v>
      </c>
      <c r="L8" s="33"/>
      <c r="M8" s="33" t="s">
        <v>251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"/>
      <c r="Q10" s="1"/>
      <c r="R10" s="1"/>
      <c r="S10" s="1"/>
      <c r="T10" s="1"/>
      <c r="U10" s="1"/>
      <c r="BL10" s="1"/>
    </row>
    <row r="11" spans="2:64" ht="20.25" customHeight="1">
      <c r="B11" s="101" t="s">
        <v>263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2:64">
      <c r="B12" s="101" t="s">
        <v>121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2:64">
      <c r="B13" s="101" t="s">
        <v>246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2:64">
      <c r="B14" s="101" t="s">
        <v>254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2:64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4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1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1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1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2: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2: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1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1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1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1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1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1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1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1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1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" customWidth="1"/>
    <col min="2" max="2" width="25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6" width="9.7109375" style="1" bestFit="1" customWidth="1"/>
    <col min="7" max="7" width="8" style="1" bestFit="1" customWidth="1"/>
    <col min="8" max="8" width="9.7109375" style="1" bestFit="1" customWidth="1"/>
    <col min="9" max="9" width="10.42578125" style="1" bestFit="1" customWidth="1"/>
    <col min="10" max="10" width="20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8" t="s">
        <v>189</v>
      </c>
      <c r="C1" s="80" t="s" vm="1">
        <v>264</v>
      </c>
    </row>
    <row r="2" spans="2:56">
      <c r="B2" s="58" t="s">
        <v>188</v>
      </c>
      <c r="C2" s="80" t="s">
        <v>265</v>
      </c>
    </row>
    <row r="3" spans="2:56">
      <c r="B3" s="58" t="s">
        <v>190</v>
      </c>
      <c r="C3" s="80" t="s">
        <v>266</v>
      </c>
    </row>
    <row r="4" spans="2:56">
      <c r="B4" s="58" t="s">
        <v>191</v>
      </c>
      <c r="C4" s="80">
        <v>12145</v>
      </c>
    </row>
    <row r="6" spans="2:56" ht="26.25" customHeight="1">
      <c r="B6" s="165" t="s">
        <v>223</v>
      </c>
      <c r="C6" s="166"/>
      <c r="D6" s="166"/>
      <c r="E6" s="166"/>
      <c r="F6" s="166"/>
      <c r="G6" s="166"/>
      <c r="H6" s="166"/>
      <c r="I6" s="166"/>
      <c r="J6" s="167"/>
    </row>
    <row r="7" spans="2:56" s="3" customFormat="1" ht="78.75">
      <c r="B7" s="61" t="s">
        <v>125</v>
      </c>
      <c r="C7" s="63" t="s">
        <v>57</v>
      </c>
      <c r="D7" s="63" t="s">
        <v>92</v>
      </c>
      <c r="E7" s="63" t="s">
        <v>58</v>
      </c>
      <c r="F7" s="63" t="s">
        <v>109</v>
      </c>
      <c r="G7" s="63" t="s">
        <v>234</v>
      </c>
      <c r="H7" s="63" t="s">
        <v>192</v>
      </c>
      <c r="I7" s="65" t="s">
        <v>193</v>
      </c>
      <c r="J7" s="79" t="s">
        <v>258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252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30" t="s">
        <v>42</v>
      </c>
      <c r="C10" s="130"/>
      <c r="D10" s="130"/>
      <c r="E10" s="140">
        <v>0</v>
      </c>
      <c r="F10" s="126"/>
      <c r="G10" s="127">
        <v>776.51</v>
      </c>
      <c r="H10" s="128">
        <f>G10/$G$10</f>
        <v>1</v>
      </c>
      <c r="I10" s="128">
        <f>G10/'סכום נכסי הקרן'!$C$42</f>
        <v>6.4450758617329415E-4</v>
      </c>
      <c r="J10" s="12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s="102" customFormat="1" ht="22.5" customHeight="1">
      <c r="B11" s="131" t="s">
        <v>245</v>
      </c>
      <c r="C11" s="130"/>
      <c r="D11" s="130"/>
      <c r="E11" s="140">
        <v>0</v>
      </c>
      <c r="F11" s="135" t="s">
        <v>174</v>
      </c>
      <c r="G11" s="127">
        <v>776.51</v>
      </c>
      <c r="H11" s="128">
        <f t="shared" ref="H11:H13" si="0">G11/$G$10</f>
        <v>1</v>
      </c>
      <c r="I11" s="128">
        <f>G11/'סכום נכסי הקרן'!$C$42</f>
        <v>6.4450758617329415E-4</v>
      </c>
      <c r="J11" s="12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2:56">
      <c r="B12" s="104" t="s">
        <v>93</v>
      </c>
      <c r="C12" s="108"/>
      <c r="D12" s="108"/>
      <c r="E12" s="140">
        <v>0</v>
      </c>
      <c r="F12" s="124" t="s">
        <v>174</v>
      </c>
      <c r="G12" s="93">
        <v>776.51</v>
      </c>
      <c r="H12" s="94">
        <f t="shared" si="0"/>
        <v>1</v>
      </c>
      <c r="I12" s="94">
        <f>G12/'סכום נכסי הקרן'!$C$42</f>
        <v>6.4450758617329415E-4</v>
      </c>
      <c r="J12" s="84"/>
    </row>
    <row r="13" spans="2:56">
      <c r="B13" s="89" t="s">
        <v>1752</v>
      </c>
      <c r="C13" s="103" t="s">
        <v>1753</v>
      </c>
      <c r="D13" s="103" t="s">
        <v>28</v>
      </c>
      <c r="E13" s="141">
        <v>0</v>
      </c>
      <c r="F13" s="99" t="s">
        <v>174</v>
      </c>
      <c r="G13" s="96">
        <v>776.51</v>
      </c>
      <c r="H13" s="97">
        <f t="shared" si="0"/>
        <v>1</v>
      </c>
      <c r="I13" s="97">
        <f>G13/'סכום נכסי הקרן'!$C$42</f>
        <v>6.4450758617329415E-4</v>
      </c>
      <c r="J13" s="86" t="s">
        <v>1754</v>
      </c>
    </row>
    <row r="14" spans="2:56">
      <c r="B14" s="107"/>
      <c r="C14" s="103"/>
      <c r="D14" s="103"/>
      <c r="E14" s="86"/>
      <c r="F14" s="86"/>
      <c r="G14" s="86"/>
      <c r="H14" s="97"/>
      <c r="I14" s="86"/>
      <c r="J14" s="86"/>
    </row>
    <row r="15" spans="2:56">
      <c r="B15" s="103"/>
      <c r="C15" s="103"/>
      <c r="D15" s="103"/>
      <c r="E15" s="103"/>
      <c r="F15" s="103"/>
      <c r="G15" s="103"/>
      <c r="H15" s="103"/>
      <c r="I15" s="103"/>
      <c r="J15" s="103"/>
    </row>
    <row r="16" spans="2:56">
      <c r="B16" s="103"/>
      <c r="C16" s="103"/>
      <c r="D16" s="103"/>
      <c r="E16" s="103"/>
      <c r="F16" s="103"/>
      <c r="G16" s="103"/>
      <c r="H16" s="103"/>
      <c r="I16" s="103"/>
      <c r="J16" s="103"/>
    </row>
    <row r="17" spans="2:10">
      <c r="B17" s="119"/>
      <c r="C17" s="103"/>
      <c r="D17" s="103"/>
      <c r="E17" s="103"/>
      <c r="F17" s="103"/>
      <c r="G17" s="103"/>
      <c r="H17" s="103"/>
      <c r="I17" s="103"/>
      <c r="J17" s="103"/>
    </row>
    <row r="18" spans="2:10">
      <c r="B18" s="119"/>
      <c r="C18" s="103"/>
      <c r="D18" s="103"/>
      <c r="E18" s="103"/>
      <c r="F18" s="103"/>
      <c r="G18" s="103"/>
      <c r="H18" s="103"/>
      <c r="I18" s="103"/>
      <c r="J18" s="103"/>
    </row>
    <row r="19" spans="2:10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0">
      <c r="B20" s="103"/>
      <c r="C20" s="103"/>
      <c r="D20" s="103"/>
      <c r="E20" s="103"/>
      <c r="F20" s="103"/>
      <c r="G20" s="103"/>
      <c r="H20" s="103"/>
      <c r="I20" s="103"/>
      <c r="J20" s="103"/>
    </row>
    <row r="21" spans="2:10">
      <c r="B21" s="103"/>
      <c r="C21" s="103"/>
      <c r="D21" s="103"/>
      <c r="E21" s="103"/>
      <c r="F21" s="103"/>
      <c r="G21" s="103"/>
      <c r="H21" s="103"/>
      <c r="I21" s="103"/>
      <c r="J21" s="103"/>
    </row>
    <row r="22" spans="2:10">
      <c r="B22" s="103"/>
      <c r="C22" s="103"/>
      <c r="D22" s="103"/>
      <c r="E22" s="103"/>
      <c r="F22" s="103"/>
      <c r="G22" s="103"/>
      <c r="H22" s="103"/>
      <c r="I22" s="103"/>
      <c r="J22" s="103"/>
    </row>
    <row r="23" spans="2:10">
      <c r="B23" s="103"/>
      <c r="C23" s="103"/>
      <c r="D23" s="103"/>
      <c r="E23" s="103"/>
      <c r="F23" s="103"/>
      <c r="G23" s="103"/>
      <c r="H23" s="103"/>
      <c r="I23" s="103"/>
      <c r="J23" s="103"/>
    </row>
    <row r="24" spans="2:10">
      <c r="B24" s="103"/>
      <c r="C24" s="103"/>
      <c r="D24" s="103"/>
      <c r="E24" s="103"/>
      <c r="F24" s="103"/>
      <c r="G24" s="103"/>
      <c r="H24" s="103"/>
      <c r="I24" s="103"/>
      <c r="J24" s="103"/>
    </row>
    <row r="25" spans="2:10">
      <c r="B25" s="103"/>
      <c r="C25" s="103"/>
      <c r="D25" s="103"/>
      <c r="E25" s="103"/>
      <c r="F25" s="103"/>
      <c r="G25" s="103"/>
      <c r="H25" s="103"/>
      <c r="I25" s="103"/>
      <c r="J25" s="103"/>
    </row>
    <row r="26" spans="2:10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0">
      <c r="B27" s="103"/>
      <c r="C27" s="103"/>
      <c r="D27" s="103"/>
      <c r="E27" s="103"/>
      <c r="F27" s="103"/>
      <c r="G27" s="103"/>
      <c r="H27" s="103"/>
      <c r="I27" s="103"/>
      <c r="J27" s="103"/>
    </row>
    <row r="28" spans="2:10">
      <c r="B28" s="103"/>
      <c r="C28" s="103"/>
      <c r="D28" s="103"/>
      <c r="E28" s="103"/>
      <c r="F28" s="103"/>
      <c r="G28" s="103"/>
      <c r="H28" s="103"/>
      <c r="I28" s="103"/>
      <c r="J28" s="103"/>
    </row>
    <row r="29" spans="2:10">
      <c r="B29" s="103"/>
      <c r="C29" s="103"/>
      <c r="D29" s="103"/>
      <c r="E29" s="103"/>
      <c r="F29" s="103"/>
      <c r="G29" s="103"/>
      <c r="H29" s="103"/>
      <c r="I29" s="103"/>
      <c r="J29" s="103"/>
    </row>
    <row r="30" spans="2:10">
      <c r="B30" s="103"/>
      <c r="C30" s="103"/>
      <c r="D30" s="103"/>
      <c r="E30" s="103"/>
      <c r="F30" s="103"/>
      <c r="G30" s="103"/>
      <c r="H30" s="103"/>
      <c r="I30" s="103"/>
      <c r="J30" s="103"/>
    </row>
    <row r="31" spans="2:10">
      <c r="B31" s="103"/>
      <c r="C31" s="103"/>
      <c r="D31" s="103"/>
      <c r="E31" s="103"/>
      <c r="F31" s="103"/>
      <c r="G31" s="103"/>
      <c r="H31" s="103"/>
      <c r="I31" s="103"/>
      <c r="J31" s="103"/>
    </row>
    <row r="32" spans="2:10">
      <c r="B32" s="103"/>
      <c r="C32" s="103"/>
      <c r="D32" s="103"/>
      <c r="E32" s="103"/>
      <c r="F32" s="103"/>
      <c r="G32" s="103"/>
      <c r="H32" s="103"/>
      <c r="I32" s="103"/>
      <c r="J32" s="103"/>
    </row>
    <row r="33" spans="2:10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2:10">
      <c r="B34" s="103"/>
      <c r="C34" s="103"/>
      <c r="D34" s="103"/>
      <c r="E34" s="103"/>
      <c r="F34" s="103"/>
      <c r="G34" s="103"/>
      <c r="H34" s="103"/>
      <c r="I34" s="103"/>
      <c r="J34" s="103"/>
    </row>
    <row r="35" spans="2:10">
      <c r="B35" s="103"/>
      <c r="C35" s="103"/>
      <c r="D35" s="103"/>
      <c r="E35" s="103"/>
      <c r="F35" s="103"/>
      <c r="G35" s="103"/>
      <c r="H35" s="103"/>
      <c r="I35" s="103"/>
      <c r="J35" s="103"/>
    </row>
    <row r="36" spans="2:10">
      <c r="B36" s="103"/>
      <c r="C36" s="103"/>
      <c r="D36" s="103"/>
      <c r="E36" s="103"/>
      <c r="F36" s="103"/>
      <c r="G36" s="103"/>
      <c r="H36" s="103"/>
      <c r="I36" s="103"/>
      <c r="J36" s="103"/>
    </row>
    <row r="37" spans="2:10">
      <c r="B37" s="103"/>
      <c r="C37" s="103"/>
      <c r="D37" s="103"/>
      <c r="E37" s="103"/>
      <c r="F37" s="103"/>
      <c r="G37" s="103"/>
      <c r="H37" s="103"/>
      <c r="I37" s="103"/>
      <c r="J37" s="103"/>
    </row>
    <row r="38" spans="2:10">
      <c r="B38" s="103"/>
      <c r="C38" s="103"/>
      <c r="D38" s="103"/>
      <c r="E38" s="103"/>
      <c r="F38" s="103"/>
      <c r="G38" s="103"/>
      <c r="H38" s="103"/>
      <c r="I38" s="103"/>
      <c r="J38" s="103"/>
    </row>
    <row r="39" spans="2:10">
      <c r="B39" s="103"/>
      <c r="C39" s="103"/>
      <c r="D39" s="103"/>
      <c r="E39" s="103"/>
      <c r="F39" s="103"/>
      <c r="G39" s="103"/>
      <c r="H39" s="103"/>
      <c r="I39" s="103"/>
      <c r="J39" s="103"/>
    </row>
    <row r="40" spans="2:10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>
      <c r="B41" s="103"/>
      <c r="C41" s="103"/>
      <c r="D41" s="103"/>
      <c r="E41" s="103"/>
      <c r="F41" s="103"/>
      <c r="G41" s="103"/>
      <c r="H41" s="103"/>
      <c r="I41" s="103"/>
      <c r="J41" s="103"/>
    </row>
    <row r="42" spans="2:10">
      <c r="B42" s="103"/>
      <c r="C42" s="103"/>
      <c r="D42" s="103"/>
      <c r="E42" s="103"/>
      <c r="F42" s="103"/>
      <c r="G42" s="103"/>
      <c r="H42" s="103"/>
      <c r="I42" s="103"/>
      <c r="J42" s="103"/>
    </row>
    <row r="43" spans="2:10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2:10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0">
      <c r="B45" s="103"/>
      <c r="C45" s="103"/>
      <c r="D45" s="103"/>
      <c r="E45" s="103"/>
      <c r="F45" s="103"/>
      <c r="G45" s="103"/>
      <c r="H45" s="103"/>
      <c r="I45" s="103"/>
      <c r="J45" s="103"/>
    </row>
    <row r="46" spans="2:10">
      <c r="B46" s="103"/>
      <c r="C46" s="103"/>
      <c r="D46" s="103"/>
      <c r="E46" s="103"/>
      <c r="F46" s="103"/>
      <c r="G46" s="103"/>
      <c r="H46" s="103"/>
      <c r="I46" s="103"/>
      <c r="J46" s="103"/>
    </row>
    <row r="47" spans="2:10">
      <c r="B47" s="103"/>
      <c r="C47" s="103"/>
      <c r="D47" s="103"/>
      <c r="E47" s="103"/>
      <c r="F47" s="103"/>
      <c r="G47" s="103"/>
      <c r="H47" s="103"/>
      <c r="I47" s="103"/>
      <c r="J47" s="103"/>
    </row>
    <row r="48" spans="2:10">
      <c r="B48" s="103"/>
      <c r="C48" s="103"/>
      <c r="D48" s="103"/>
      <c r="E48" s="103"/>
      <c r="F48" s="103"/>
      <c r="G48" s="103"/>
      <c r="H48" s="103"/>
      <c r="I48" s="103"/>
      <c r="J48" s="103"/>
    </row>
    <row r="49" spans="2:10">
      <c r="B49" s="103"/>
      <c r="C49" s="103"/>
      <c r="D49" s="103"/>
      <c r="E49" s="103"/>
      <c r="F49" s="103"/>
      <c r="G49" s="103"/>
      <c r="H49" s="103"/>
      <c r="I49" s="103"/>
      <c r="J49" s="103"/>
    </row>
    <row r="50" spans="2:10">
      <c r="B50" s="103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3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3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3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3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3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3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3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3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3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3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3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3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3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3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3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3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3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3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3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3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3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3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3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3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3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3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3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3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3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3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3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3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3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3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3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3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3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3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3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3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3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3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3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3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3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3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3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3"/>
      <c r="C98" s="103"/>
      <c r="D98" s="103"/>
      <c r="E98" s="103"/>
      <c r="F98" s="103"/>
      <c r="G98" s="103"/>
      <c r="H98" s="103"/>
      <c r="I98" s="103"/>
      <c r="J98" s="103"/>
    </row>
    <row r="99" spans="2:10">
      <c r="B99" s="103"/>
      <c r="C99" s="103"/>
      <c r="D99" s="103"/>
      <c r="E99" s="103"/>
      <c r="F99" s="103"/>
      <c r="G99" s="103"/>
      <c r="H99" s="103"/>
      <c r="I99" s="103"/>
      <c r="J99" s="103"/>
    </row>
    <row r="100" spans="2:10">
      <c r="B100" s="103"/>
      <c r="C100" s="103"/>
      <c r="D100" s="103"/>
      <c r="E100" s="103"/>
      <c r="F100" s="103"/>
      <c r="G100" s="103"/>
      <c r="H100" s="103"/>
      <c r="I100" s="103"/>
      <c r="J100" s="103"/>
    </row>
    <row r="101" spans="2:10">
      <c r="B101" s="103"/>
      <c r="C101" s="103"/>
      <c r="D101" s="103"/>
      <c r="E101" s="103"/>
      <c r="F101" s="103"/>
      <c r="G101" s="103"/>
      <c r="H101" s="103"/>
      <c r="I101" s="103"/>
      <c r="J101" s="103"/>
    </row>
    <row r="102" spans="2:10">
      <c r="B102" s="103"/>
      <c r="C102" s="103"/>
      <c r="D102" s="103"/>
      <c r="E102" s="103"/>
      <c r="F102" s="103"/>
      <c r="G102" s="103"/>
      <c r="H102" s="103"/>
      <c r="I102" s="103"/>
      <c r="J102" s="103"/>
    </row>
    <row r="103" spans="2:10"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spans="2:10"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2:10">
      <c r="B105" s="103"/>
      <c r="C105" s="103"/>
      <c r="D105" s="103"/>
      <c r="E105" s="103"/>
      <c r="F105" s="103"/>
      <c r="G105" s="103"/>
      <c r="H105" s="103"/>
      <c r="I105" s="103"/>
      <c r="J105" s="103"/>
    </row>
    <row r="106" spans="2:10">
      <c r="B106" s="103"/>
      <c r="C106" s="103"/>
      <c r="D106" s="103"/>
      <c r="E106" s="103"/>
      <c r="F106" s="103"/>
      <c r="G106" s="103"/>
      <c r="H106" s="103"/>
      <c r="I106" s="103"/>
      <c r="J106" s="103"/>
    </row>
    <row r="107" spans="2:10">
      <c r="B107" s="103"/>
      <c r="C107" s="103"/>
      <c r="D107" s="103"/>
      <c r="E107" s="103"/>
      <c r="F107" s="103"/>
      <c r="G107" s="103"/>
      <c r="H107" s="103"/>
      <c r="I107" s="103"/>
      <c r="J107" s="103"/>
    </row>
    <row r="108" spans="2:10">
      <c r="B108" s="103"/>
      <c r="C108" s="103"/>
      <c r="D108" s="103"/>
      <c r="E108" s="103"/>
      <c r="F108" s="103"/>
      <c r="G108" s="103"/>
      <c r="H108" s="103"/>
      <c r="I108" s="103"/>
      <c r="J108" s="103"/>
    </row>
    <row r="109" spans="2:10">
      <c r="B109" s="103"/>
      <c r="C109" s="103"/>
      <c r="D109" s="103"/>
      <c r="E109" s="103"/>
      <c r="F109" s="103"/>
      <c r="G109" s="103"/>
      <c r="H109" s="103"/>
      <c r="I109" s="103"/>
      <c r="J109" s="103"/>
    </row>
    <row r="110" spans="2:10">
      <c r="B110" s="103"/>
      <c r="C110" s="103"/>
      <c r="D110" s="103"/>
      <c r="E110" s="103"/>
      <c r="F110" s="103"/>
      <c r="G110" s="103"/>
      <c r="H110" s="103"/>
      <c r="I110" s="103"/>
      <c r="J110" s="103"/>
    </row>
    <row r="111" spans="2:10">
      <c r="B111" s="103"/>
      <c r="C111" s="103"/>
      <c r="D111" s="103"/>
      <c r="E111" s="103"/>
      <c r="F111" s="103"/>
      <c r="G111" s="103"/>
      <c r="H111" s="103"/>
      <c r="I111" s="103"/>
      <c r="J111" s="103"/>
    </row>
    <row r="112" spans="2:10">
      <c r="B112" s="103"/>
      <c r="C112" s="103"/>
      <c r="D112" s="103"/>
      <c r="E112" s="103"/>
      <c r="F112" s="103"/>
      <c r="G112" s="103"/>
      <c r="H112" s="103"/>
      <c r="I112" s="103"/>
      <c r="J112" s="103"/>
    </row>
    <row r="113" spans="2:10">
      <c r="B113" s="103"/>
      <c r="C113" s="103"/>
      <c r="D113" s="103"/>
      <c r="E113" s="103"/>
      <c r="F113" s="103"/>
      <c r="G113" s="103"/>
      <c r="H113" s="103"/>
      <c r="I113" s="103"/>
      <c r="J113" s="103"/>
    </row>
    <row r="114" spans="2:10">
      <c r="F114" s="3"/>
      <c r="G114" s="3"/>
      <c r="H114" s="3"/>
      <c r="I114" s="3"/>
    </row>
    <row r="115" spans="2:10">
      <c r="F115" s="3"/>
      <c r="G115" s="3"/>
      <c r="H115" s="3"/>
      <c r="I115" s="3"/>
    </row>
    <row r="116" spans="2:10">
      <c r="F116" s="3"/>
      <c r="G116" s="3"/>
      <c r="H116" s="3"/>
      <c r="I116" s="3"/>
    </row>
    <row r="117" spans="2:10">
      <c r="F117" s="3"/>
      <c r="G117" s="3"/>
      <c r="H117" s="3"/>
      <c r="I117" s="3"/>
    </row>
    <row r="118" spans="2:10">
      <c r="F118" s="3"/>
      <c r="G118" s="3"/>
      <c r="H118" s="3"/>
      <c r="I118" s="3"/>
    </row>
    <row r="119" spans="2:10">
      <c r="F119" s="3"/>
      <c r="G119" s="3"/>
      <c r="H119" s="3"/>
      <c r="I119" s="3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A1:A1048576 B1:B9 B114:J1048576 B17:B18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>
      <selection activeCell="C31" sqref="C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189</v>
      </c>
      <c r="C1" s="80" t="s" vm="1">
        <v>264</v>
      </c>
    </row>
    <row r="2" spans="2:60">
      <c r="B2" s="58" t="s">
        <v>188</v>
      </c>
      <c r="C2" s="80" t="s">
        <v>265</v>
      </c>
    </row>
    <row r="3" spans="2:60">
      <c r="B3" s="58" t="s">
        <v>190</v>
      </c>
      <c r="C3" s="80" t="s">
        <v>266</v>
      </c>
    </row>
    <row r="4" spans="2:60">
      <c r="B4" s="58" t="s">
        <v>191</v>
      </c>
      <c r="C4" s="80">
        <v>12145</v>
      </c>
    </row>
    <row r="6" spans="2:60" ht="26.25" customHeight="1">
      <c r="B6" s="165" t="s">
        <v>224</v>
      </c>
      <c r="C6" s="166"/>
      <c r="D6" s="166"/>
      <c r="E6" s="166"/>
      <c r="F6" s="166"/>
      <c r="G6" s="166"/>
      <c r="H6" s="166"/>
      <c r="I6" s="166"/>
      <c r="J6" s="166"/>
      <c r="K6" s="167"/>
    </row>
    <row r="7" spans="2:60" s="3" customFormat="1" ht="66">
      <c r="B7" s="61" t="s">
        <v>125</v>
      </c>
      <c r="C7" s="61" t="s">
        <v>126</v>
      </c>
      <c r="D7" s="61" t="s">
        <v>15</v>
      </c>
      <c r="E7" s="61" t="s">
        <v>16</v>
      </c>
      <c r="F7" s="61" t="s">
        <v>60</v>
      </c>
      <c r="G7" s="61" t="s">
        <v>109</v>
      </c>
      <c r="H7" s="61" t="s">
        <v>56</v>
      </c>
      <c r="I7" s="61" t="s">
        <v>118</v>
      </c>
      <c r="J7" s="61" t="s">
        <v>192</v>
      </c>
      <c r="K7" s="61" t="s">
        <v>193</v>
      </c>
    </row>
    <row r="8" spans="2:60" s="3" customFormat="1" ht="21.75" customHeight="1">
      <c r="B8" s="16"/>
      <c r="C8" s="72"/>
      <c r="D8" s="17"/>
      <c r="E8" s="17"/>
      <c r="F8" s="17" t="s">
        <v>20</v>
      </c>
      <c r="G8" s="17"/>
      <c r="H8" s="17" t="s">
        <v>20</v>
      </c>
      <c r="I8" s="17" t="s">
        <v>251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9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60">
      <c r="B12" s="119"/>
      <c r="C12" s="103"/>
      <c r="D12" s="103"/>
      <c r="E12" s="103"/>
      <c r="F12" s="103"/>
      <c r="G12" s="103"/>
      <c r="H12" s="103"/>
      <c r="I12" s="103"/>
      <c r="J12" s="103"/>
      <c r="K12" s="10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K10" sqref="K10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189</v>
      </c>
      <c r="C1" s="80" t="s" vm="1">
        <v>264</v>
      </c>
    </row>
    <row r="2" spans="2:60">
      <c r="B2" s="58" t="s">
        <v>188</v>
      </c>
      <c r="C2" s="80" t="s">
        <v>265</v>
      </c>
    </row>
    <row r="3" spans="2:60">
      <c r="B3" s="58" t="s">
        <v>190</v>
      </c>
      <c r="C3" s="80" t="s">
        <v>266</v>
      </c>
    </row>
    <row r="4" spans="2:60">
      <c r="B4" s="58" t="s">
        <v>191</v>
      </c>
      <c r="C4" s="80">
        <v>12145</v>
      </c>
    </row>
    <row r="6" spans="2:60" ht="26.25" customHeight="1">
      <c r="B6" s="165" t="s">
        <v>225</v>
      </c>
      <c r="C6" s="166"/>
      <c r="D6" s="166"/>
      <c r="E6" s="166"/>
      <c r="F6" s="166"/>
      <c r="G6" s="166"/>
      <c r="H6" s="166"/>
      <c r="I6" s="166"/>
      <c r="J6" s="166"/>
      <c r="K6" s="167"/>
    </row>
    <row r="7" spans="2:60" s="3" customFormat="1" ht="63">
      <c r="B7" s="61" t="s">
        <v>125</v>
      </c>
      <c r="C7" s="63" t="s">
        <v>47</v>
      </c>
      <c r="D7" s="63" t="s">
        <v>15</v>
      </c>
      <c r="E7" s="63" t="s">
        <v>16</v>
      </c>
      <c r="F7" s="63" t="s">
        <v>60</v>
      </c>
      <c r="G7" s="63" t="s">
        <v>109</v>
      </c>
      <c r="H7" s="63" t="s">
        <v>56</v>
      </c>
      <c r="I7" s="63" t="s">
        <v>118</v>
      </c>
      <c r="J7" s="63" t="s">
        <v>192</v>
      </c>
      <c r="K7" s="65" t="s">
        <v>193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251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30" t="s">
        <v>59</v>
      </c>
      <c r="C10" s="126"/>
      <c r="D10" s="126"/>
      <c r="E10" s="126"/>
      <c r="F10" s="126"/>
      <c r="G10" s="126"/>
      <c r="H10" s="128">
        <v>0</v>
      </c>
      <c r="I10" s="127">
        <v>14.859750072999999</v>
      </c>
      <c r="J10" s="128">
        <f>I10/$I$10</f>
        <v>1</v>
      </c>
      <c r="K10" s="128">
        <f>I10/'סכום נכסי הקרן'!$C$42</f>
        <v>1.2333674583312077E-5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02"/>
    </row>
    <row r="11" spans="2:60" s="102" customFormat="1" ht="21" customHeight="1">
      <c r="B11" s="131" t="s">
        <v>243</v>
      </c>
      <c r="C11" s="126"/>
      <c r="D11" s="126"/>
      <c r="E11" s="126"/>
      <c r="F11" s="126"/>
      <c r="G11" s="126"/>
      <c r="H11" s="128">
        <v>0</v>
      </c>
      <c r="I11" s="127">
        <v>14.859750072999999</v>
      </c>
      <c r="J11" s="128">
        <f t="shared" ref="J11:J12" si="0">I11/$I$10</f>
        <v>1</v>
      </c>
      <c r="K11" s="128">
        <f>I11/'סכום נכסי הקרן'!$C$42</f>
        <v>1.2333674583312077E-5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5" t="s">
        <v>1755</v>
      </c>
      <c r="C12" s="86" t="s">
        <v>1756</v>
      </c>
      <c r="D12" s="86" t="s">
        <v>702</v>
      </c>
      <c r="E12" s="86" t="s">
        <v>332</v>
      </c>
      <c r="F12" s="100">
        <v>0</v>
      </c>
      <c r="G12" s="99" t="s">
        <v>174</v>
      </c>
      <c r="H12" s="97">
        <v>0</v>
      </c>
      <c r="I12" s="96">
        <v>14.859750072999999</v>
      </c>
      <c r="J12" s="97">
        <f t="shared" si="0"/>
        <v>1</v>
      </c>
      <c r="K12" s="97">
        <f>I12/'סכום נכסי הקרן'!$C$42</f>
        <v>1.2333674583312077E-5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7"/>
      <c r="C13" s="86"/>
      <c r="D13" s="86"/>
      <c r="E13" s="86"/>
      <c r="F13" s="86"/>
      <c r="G13" s="86"/>
      <c r="H13" s="97"/>
      <c r="I13" s="86"/>
      <c r="J13" s="97"/>
      <c r="K13" s="86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9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9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4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T108"/>
  <sheetViews>
    <sheetView rightToLeft="1" workbookViewId="0">
      <pane ySplit="9" topLeftCell="A10" activePane="bottomLeft" state="frozen"/>
      <selection pane="bottomLeft" activeCell="O22" sqref="O2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7.85546875" style="3" customWidth="1"/>
    <col min="7" max="7" width="8.140625" style="3" customWidth="1"/>
    <col min="8" max="8" width="6.28515625" style="3" customWidth="1"/>
    <col min="9" max="9" width="8" style="3" customWidth="1"/>
    <col min="10" max="10" width="8.7109375" style="3" customWidth="1"/>
    <col min="11" max="11" width="10" style="3" customWidth="1"/>
    <col min="12" max="12" width="9.5703125" style="3" customWidth="1"/>
    <col min="13" max="13" width="6.140625" style="3" customWidth="1"/>
    <col min="14" max="15" width="5.7109375" style="3" customWidth="1"/>
    <col min="16" max="16" width="6.85546875" style="3" customWidth="1"/>
    <col min="17" max="17" width="6.42578125" style="1" customWidth="1"/>
    <col min="18" max="18" width="6.7109375" style="1" customWidth="1"/>
    <col min="19" max="19" width="7.28515625" style="1" customWidth="1"/>
    <col min="20" max="31" width="5.7109375" style="1" customWidth="1"/>
    <col min="32" max="16384" width="9.140625" style="1"/>
  </cols>
  <sheetData>
    <row r="1" spans="2:46">
      <c r="B1" s="58" t="s">
        <v>189</v>
      </c>
      <c r="C1" s="80" t="s" vm="1">
        <v>264</v>
      </c>
    </row>
    <row r="2" spans="2:46">
      <c r="B2" s="58" t="s">
        <v>188</v>
      </c>
      <c r="C2" s="80" t="s">
        <v>265</v>
      </c>
    </row>
    <row r="3" spans="2:46">
      <c r="B3" s="58" t="s">
        <v>190</v>
      </c>
      <c r="C3" s="80" t="s">
        <v>266</v>
      </c>
    </row>
    <row r="4" spans="2:46">
      <c r="B4" s="58" t="s">
        <v>191</v>
      </c>
      <c r="C4" s="80">
        <v>12145</v>
      </c>
    </row>
    <row r="6" spans="2:46" ht="26.25" customHeight="1">
      <c r="B6" s="165" t="s">
        <v>226</v>
      </c>
      <c r="C6" s="166"/>
      <c r="D6" s="167"/>
    </row>
    <row r="7" spans="2:46" s="3" customFormat="1" ht="33">
      <c r="B7" s="61" t="s">
        <v>125</v>
      </c>
      <c r="C7" s="66" t="s">
        <v>115</v>
      </c>
      <c r="D7" s="67" t="s">
        <v>114</v>
      </c>
    </row>
    <row r="8" spans="2:46" s="3" customFormat="1">
      <c r="B8" s="16"/>
      <c r="C8" s="33" t="s">
        <v>251</v>
      </c>
      <c r="D8" s="18" t="s">
        <v>22</v>
      </c>
    </row>
    <row r="9" spans="2:46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46" s="4" customFormat="1" ht="18" customHeight="1">
      <c r="B10" s="108" t="s">
        <v>1770</v>
      </c>
      <c r="C10" s="136">
        <f>C11+C14</f>
        <v>45766.016518279604</v>
      </c>
      <c r="D10" s="10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46">
      <c r="B11" s="108" t="s">
        <v>26</v>
      </c>
      <c r="C11" s="136">
        <f>SUM(C12:C12)</f>
        <v>2047.4678611799998</v>
      </c>
      <c r="D11" s="103"/>
    </row>
    <row r="12" spans="2:46">
      <c r="B12" s="137" t="s">
        <v>1629</v>
      </c>
      <c r="C12" s="138">
        <v>2047.4678611799998</v>
      </c>
      <c r="D12" s="139">
        <v>47209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>
      <c r="B13" s="137"/>
      <c r="C13" s="138"/>
      <c r="D13" s="13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>
      <c r="B14" s="108" t="s">
        <v>1769</v>
      </c>
      <c r="C14" s="136">
        <f>SUM(C15:C125)</f>
        <v>43718.548657099607</v>
      </c>
      <c r="D14" s="103"/>
    </row>
    <row r="15" spans="2:46">
      <c r="B15" s="137" t="s">
        <v>1758</v>
      </c>
      <c r="C15" s="138">
        <v>1940.8248359026379</v>
      </c>
      <c r="D15" s="139">
        <v>46326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2:46">
      <c r="B16" s="137" t="s">
        <v>1760</v>
      </c>
      <c r="C16" s="138">
        <v>1041.3205264138494</v>
      </c>
      <c r="D16" s="139">
        <v>46326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46">
      <c r="B17" s="137" t="s">
        <v>1632</v>
      </c>
      <c r="C17" s="138">
        <v>3009.4688921281845</v>
      </c>
      <c r="D17" s="139">
        <v>47119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2:46">
      <c r="B18" s="137" t="s">
        <v>1763</v>
      </c>
      <c r="C18" s="138">
        <v>2715.1767538760269</v>
      </c>
      <c r="D18" s="139">
        <v>47119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2:46">
      <c r="B19" s="137" t="s">
        <v>1762</v>
      </c>
      <c r="C19" s="138">
        <v>2812.4858621761991</v>
      </c>
      <c r="D19" s="139">
        <v>47119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2:46">
      <c r="B20" s="137" t="s">
        <v>1764</v>
      </c>
      <c r="C20" s="138">
        <v>15.632515472508651</v>
      </c>
      <c r="D20" s="139">
        <v>46326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2:46">
      <c r="B21" s="137" t="s">
        <v>1759</v>
      </c>
      <c r="C21" s="138">
        <v>5825.863579933829</v>
      </c>
      <c r="D21" s="139">
        <v>72686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2:46">
      <c r="B22" s="137" t="s">
        <v>1766</v>
      </c>
      <c r="C22" s="138">
        <v>119.09915797999997</v>
      </c>
      <c r="D22" s="139">
        <v>45047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2:46">
      <c r="B23" s="137" t="s">
        <v>1635</v>
      </c>
      <c r="C23" s="138">
        <v>2145.0854632639998</v>
      </c>
      <c r="D23" s="139">
        <v>47255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2:46">
      <c r="B24" s="137" t="s">
        <v>1767</v>
      </c>
      <c r="C24" s="138">
        <v>3255.3214269200007</v>
      </c>
      <c r="D24" s="139">
        <v>46524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2:46">
      <c r="B25" s="137" t="s">
        <v>1637</v>
      </c>
      <c r="C25" s="138">
        <v>1732.7006112770007</v>
      </c>
      <c r="D25" s="139">
        <v>45869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2:46">
      <c r="B26" s="137" t="s">
        <v>1768</v>
      </c>
      <c r="C26" s="138">
        <v>5766.7956299999996</v>
      </c>
      <c r="D26" s="139">
        <v>46539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2:46">
      <c r="B27" s="137" t="s">
        <v>1761</v>
      </c>
      <c r="C27" s="138">
        <v>1053.0827092690006</v>
      </c>
      <c r="D27" s="139">
        <v>45869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2:46">
      <c r="B28" s="137" t="s">
        <v>1639</v>
      </c>
      <c r="C28" s="138">
        <v>2258.633485506366</v>
      </c>
      <c r="D28" s="139">
        <v>47107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2:46">
      <c r="B29" s="137" t="s">
        <v>1757</v>
      </c>
      <c r="C29" s="138">
        <v>948.43051245999993</v>
      </c>
      <c r="D29" s="139">
        <v>46637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>
      <c r="B30" s="137" t="s">
        <v>1641</v>
      </c>
      <c r="C30" s="138">
        <v>2445.1204733599998</v>
      </c>
      <c r="D30" s="139">
        <v>48004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2:46">
      <c r="B31" s="137" t="s">
        <v>1765</v>
      </c>
      <c r="C31" s="138">
        <v>6633.5062211599998</v>
      </c>
      <c r="D31" s="139">
        <v>46643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>
      <c r="B32" s="103"/>
      <c r="C32" s="103"/>
      <c r="D32" s="103"/>
    </row>
    <row r="33" spans="2:4">
      <c r="B33" s="103"/>
      <c r="C33" s="103"/>
      <c r="D33" s="103"/>
    </row>
    <row r="34" spans="2:4">
      <c r="B34" s="103"/>
      <c r="C34" s="103"/>
      <c r="D34" s="103"/>
    </row>
    <row r="35" spans="2:4">
      <c r="B35" s="103"/>
      <c r="C35" s="103"/>
      <c r="D35" s="103"/>
    </row>
    <row r="36" spans="2:4">
      <c r="B36" s="103"/>
      <c r="C36" s="103"/>
      <c r="D36" s="103"/>
    </row>
    <row r="37" spans="2:4">
      <c r="B37" s="103"/>
      <c r="C37" s="103"/>
      <c r="D37" s="103"/>
    </row>
    <row r="38" spans="2:4">
      <c r="B38" s="103"/>
      <c r="C38" s="103"/>
      <c r="D38" s="103"/>
    </row>
    <row r="39" spans="2:4">
      <c r="B39" s="103"/>
      <c r="C39" s="103"/>
      <c r="D39" s="103"/>
    </row>
    <row r="40" spans="2:4">
      <c r="B40" s="103"/>
      <c r="C40" s="103"/>
      <c r="D40" s="103"/>
    </row>
    <row r="41" spans="2:4">
      <c r="B41" s="103"/>
      <c r="C41" s="103"/>
      <c r="D41" s="103"/>
    </row>
    <row r="42" spans="2:4">
      <c r="B42" s="103"/>
      <c r="C42" s="103"/>
      <c r="D42" s="103"/>
    </row>
    <row r="43" spans="2:4">
      <c r="B43" s="103"/>
      <c r="C43" s="103"/>
      <c r="D43" s="103"/>
    </row>
    <row r="44" spans="2:4">
      <c r="B44" s="103"/>
      <c r="C44" s="103"/>
      <c r="D44" s="103"/>
    </row>
    <row r="45" spans="2:4">
      <c r="B45" s="103"/>
      <c r="C45" s="103"/>
      <c r="D45" s="103"/>
    </row>
    <row r="46" spans="2:4">
      <c r="B46" s="103"/>
      <c r="C46" s="103"/>
      <c r="D46" s="103"/>
    </row>
    <row r="47" spans="2:4">
      <c r="B47" s="103"/>
      <c r="C47" s="103"/>
      <c r="D47" s="103"/>
    </row>
    <row r="48" spans="2:4">
      <c r="B48" s="103"/>
      <c r="C48" s="103"/>
      <c r="D48" s="103"/>
    </row>
    <row r="49" spans="2:4">
      <c r="B49" s="103"/>
      <c r="C49" s="103"/>
      <c r="D49" s="103"/>
    </row>
    <row r="50" spans="2:4">
      <c r="B50" s="103"/>
      <c r="C50" s="103"/>
      <c r="D50" s="103"/>
    </row>
    <row r="51" spans="2:4">
      <c r="B51" s="103"/>
      <c r="C51" s="103"/>
      <c r="D51" s="103"/>
    </row>
    <row r="52" spans="2:4">
      <c r="B52" s="103"/>
      <c r="C52" s="103"/>
      <c r="D52" s="103"/>
    </row>
    <row r="53" spans="2:4">
      <c r="B53" s="103"/>
      <c r="C53" s="103"/>
      <c r="D53" s="103"/>
    </row>
    <row r="54" spans="2:4">
      <c r="B54" s="103"/>
      <c r="C54" s="103"/>
      <c r="D54" s="103"/>
    </row>
    <row r="55" spans="2:4">
      <c r="B55" s="103"/>
      <c r="C55" s="103"/>
      <c r="D55" s="103"/>
    </row>
    <row r="56" spans="2:4">
      <c r="B56" s="103"/>
      <c r="C56" s="103"/>
      <c r="D56" s="103"/>
    </row>
    <row r="57" spans="2:4">
      <c r="B57" s="103"/>
      <c r="C57" s="103"/>
      <c r="D57" s="103"/>
    </row>
    <row r="58" spans="2:4">
      <c r="B58" s="103"/>
      <c r="C58" s="103"/>
      <c r="D58" s="103"/>
    </row>
    <row r="59" spans="2:4">
      <c r="B59" s="103"/>
      <c r="C59" s="103"/>
      <c r="D59" s="103"/>
    </row>
    <row r="60" spans="2:4">
      <c r="B60" s="103"/>
      <c r="C60" s="103"/>
      <c r="D60" s="103"/>
    </row>
    <row r="61" spans="2:4">
      <c r="B61" s="103"/>
      <c r="C61" s="103"/>
      <c r="D61" s="103"/>
    </row>
    <row r="62" spans="2:4">
      <c r="B62" s="103"/>
      <c r="C62" s="103"/>
      <c r="D62" s="103"/>
    </row>
    <row r="63" spans="2:4">
      <c r="B63" s="103"/>
      <c r="C63" s="103"/>
      <c r="D63" s="103"/>
    </row>
    <row r="64" spans="2:4">
      <c r="B64" s="103"/>
      <c r="C64" s="103"/>
      <c r="D64" s="103"/>
    </row>
    <row r="65" spans="2:4">
      <c r="B65" s="103"/>
      <c r="C65" s="103"/>
      <c r="D65" s="103"/>
    </row>
    <row r="66" spans="2:4">
      <c r="B66" s="103"/>
      <c r="C66" s="103"/>
      <c r="D66" s="103"/>
    </row>
    <row r="67" spans="2:4">
      <c r="B67" s="103"/>
      <c r="C67" s="103"/>
      <c r="D67" s="103"/>
    </row>
    <row r="68" spans="2:4">
      <c r="B68" s="103"/>
      <c r="C68" s="103"/>
      <c r="D68" s="103"/>
    </row>
    <row r="69" spans="2:4">
      <c r="B69" s="103"/>
      <c r="C69" s="103"/>
      <c r="D69" s="103"/>
    </row>
    <row r="70" spans="2:4">
      <c r="B70" s="103"/>
      <c r="C70" s="103"/>
      <c r="D70" s="103"/>
    </row>
    <row r="71" spans="2:4">
      <c r="B71" s="103"/>
      <c r="C71" s="103"/>
      <c r="D71" s="103"/>
    </row>
    <row r="72" spans="2:4">
      <c r="B72" s="103"/>
      <c r="C72" s="103"/>
      <c r="D72" s="103"/>
    </row>
    <row r="73" spans="2:4">
      <c r="B73" s="103"/>
      <c r="C73" s="103"/>
      <c r="D73" s="103"/>
    </row>
    <row r="74" spans="2:4">
      <c r="B74" s="103"/>
      <c r="C74" s="103"/>
      <c r="D74" s="103"/>
    </row>
    <row r="75" spans="2:4">
      <c r="B75" s="103"/>
      <c r="C75" s="103"/>
      <c r="D75" s="103"/>
    </row>
    <row r="76" spans="2:4">
      <c r="B76" s="103"/>
      <c r="C76" s="103"/>
      <c r="D76" s="103"/>
    </row>
    <row r="77" spans="2:4">
      <c r="B77" s="103"/>
      <c r="C77" s="103"/>
      <c r="D77" s="103"/>
    </row>
    <row r="78" spans="2:4">
      <c r="B78" s="103"/>
      <c r="C78" s="103"/>
      <c r="D78" s="103"/>
    </row>
    <row r="79" spans="2:4">
      <c r="B79" s="103"/>
      <c r="C79" s="103"/>
      <c r="D79" s="103"/>
    </row>
    <row r="80" spans="2:4">
      <c r="B80" s="103"/>
      <c r="C80" s="103"/>
      <c r="D80" s="103"/>
    </row>
    <row r="81" spans="2:4">
      <c r="B81" s="103"/>
      <c r="C81" s="103"/>
      <c r="D81" s="103"/>
    </row>
    <row r="82" spans="2:4">
      <c r="B82" s="103"/>
      <c r="C82" s="103"/>
      <c r="D82" s="103"/>
    </row>
    <row r="83" spans="2:4">
      <c r="B83" s="103"/>
      <c r="C83" s="103"/>
      <c r="D83" s="103"/>
    </row>
    <row r="84" spans="2:4">
      <c r="B84" s="103"/>
      <c r="C84" s="103"/>
      <c r="D84" s="103"/>
    </row>
    <row r="85" spans="2:4">
      <c r="B85" s="103"/>
      <c r="C85" s="103"/>
      <c r="D85" s="103"/>
    </row>
    <row r="86" spans="2:4">
      <c r="B86" s="103"/>
      <c r="C86" s="103"/>
      <c r="D86" s="103"/>
    </row>
    <row r="87" spans="2:4">
      <c r="B87" s="103"/>
      <c r="C87" s="103"/>
      <c r="D87" s="103"/>
    </row>
    <row r="88" spans="2:4">
      <c r="B88" s="103"/>
      <c r="C88" s="103"/>
      <c r="D88" s="103"/>
    </row>
    <row r="89" spans="2:4">
      <c r="B89" s="103"/>
      <c r="C89" s="103"/>
      <c r="D89" s="103"/>
    </row>
    <row r="90" spans="2:4">
      <c r="B90" s="103"/>
      <c r="C90" s="103"/>
      <c r="D90" s="103"/>
    </row>
    <row r="91" spans="2:4">
      <c r="B91" s="103"/>
      <c r="C91" s="103"/>
      <c r="D91" s="103"/>
    </row>
    <row r="92" spans="2:4">
      <c r="B92" s="103"/>
      <c r="C92" s="103"/>
      <c r="D92" s="103"/>
    </row>
    <row r="93" spans="2:4">
      <c r="B93" s="103"/>
      <c r="C93" s="103"/>
      <c r="D93" s="103"/>
    </row>
    <row r="94" spans="2:4">
      <c r="B94" s="103"/>
      <c r="C94" s="103"/>
      <c r="D94" s="103"/>
    </row>
    <row r="95" spans="2:4">
      <c r="B95" s="103"/>
      <c r="C95" s="103"/>
      <c r="D95" s="103"/>
    </row>
    <row r="96" spans="2:4">
      <c r="B96" s="103"/>
      <c r="C96" s="103"/>
      <c r="D96" s="103"/>
    </row>
    <row r="97" spans="2:4">
      <c r="B97" s="103"/>
      <c r="C97" s="103"/>
      <c r="D97" s="103"/>
    </row>
    <row r="98" spans="2:4">
      <c r="B98" s="103"/>
      <c r="C98" s="103"/>
      <c r="D98" s="103"/>
    </row>
    <row r="99" spans="2:4">
      <c r="B99" s="103"/>
      <c r="C99" s="103"/>
      <c r="D99" s="103"/>
    </row>
    <row r="100" spans="2:4">
      <c r="B100" s="103"/>
      <c r="C100" s="103"/>
      <c r="D100" s="103"/>
    </row>
    <row r="101" spans="2:4">
      <c r="B101" s="103"/>
      <c r="C101" s="103"/>
      <c r="D101" s="103"/>
    </row>
    <row r="102" spans="2:4">
      <c r="B102" s="103"/>
      <c r="C102" s="103"/>
      <c r="D102" s="103"/>
    </row>
    <row r="103" spans="2:4">
      <c r="B103" s="103"/>
      <c r="C103" s="103"/>
      <c r="D103" s="103"/>
    </row>
    <row r="104" spans="2:4">
      <c r="B104" s="103"/>
      <c r="C104" s="103"/>
      <c r="D104" s="103"/>
    </row>
    <row r="105" spans="2:4">
      <c r="B105" s="103"/>
      <c r="C105" s="103"/>
      <c r="D105" s="103"/>
    </row>
    <row r="106" spans="2:4">
      <c r="B106" s="103"/>
      <c r="C106" s="103"/>
      <c r="D106" s="103"/>
    </row>
    <row r="107" spans="2:4">
      <c r="B107" s="103"/>
      <c r="C107" s="103"/>
      <c r="D107" s="103"/>
    </row>
    <row r="108" spans="2:4">
      <c r="B108" s="103"/>
      <c r="C108" s="103"/>
      <c r="D108" s="103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AG27:XFD28 G12:XFD12 A15:C1048576 C5:C9 B1:B9 A14:XFD14 F13:XFD13 F1:XFD11 D15:XFD26 D27:AE28 D29:XFD1048576 B10:C13 A1:A13 D1:E13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189</v>
      </c>
      <c r="C1" s="80" t="s" vm="1">
        <v>264</v>
      </c>
    </row>
    <row r="2" spans="2:18">
      <c r="B2" s="58" t="s">
        <v>188</v>
      </c>
      <c r="C2" s="80" t="s">
        <v>265</v>
      </c>
    </row>
    <row r="3" spans="2:18">
      <c r="B3" s="58" t="s">
        <v>190</v>
      </c>
      <c r="C3" s="80" t="s">
        <v>266</v>
      </c>
    </row>
    <row r="4" spans="2:18">
      <c r="B4" s="58" t="s">
        <v>191</v>
      </c>
      <c r="C4" s="80">
        <v>12145</v>
      </c>
    </row>
    <row r="6" spans="2:18" ht="26.25" customHeight="1">
      <c r="B6" s="165" t="s">
        <v>229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2:18" s="3" customFormat="1" ht="78.75">
      <c r="B7" s="23" t="s">
        <v>125</v>
      </c>
      <c r="C7" s="31" t="s">
        <v>47</v>
      </c>
      <c r="D7" s="31" t="s">
        <v>68</v>
      </c>
      <c r="E7" s="31" t="s">
        <v>15</v>
      </c>
      <c r="F7" s="31" t="s">
        <v>69</v>
      </c>
      <c r="G7" s="31" t="s">
        <v>110</v>
      </c>
      <c r="H7" s="31" t="s">
        <v>18</v>
      </c>
      <c r="I7" s="31" t="s">
        <v>109</v>
      </c>
      <c r="J7" s="31" t="s">
        <v>17</v>
      </c>
      <c r="K7" s="31" t="s">
        <v>227</v>
      </c>
      <c r="L7" s="31" t="s">
        <v>253</v>
      </c>
      <c r="M7" s="31" t="s">
        <v>228</v>
      </c>
      <c r="N7" s="31" t="s">
        <v>62</v>
      </c>
      <c r="O7" s="31" t="s">
        <v>192</v>
      </c>
      <c r="P7" s="32" t="s">
        <v>194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255</v>
      </c>
      <c r="M8" s="33" t="s">
        <v>251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263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121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254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6"/>
  <sheetViews>
    <sheetView rightToLeft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8" sqref="C18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8" t="s">
        <v>189</v>
      </c>
      <c r="C1" s="80" t="s" vm="1">
        <v>264</v>
      </c>
    </row>
    <row r="2" spans="2:13">
      <c r="B2" s="58" t="s">
        <v>188</v>
      </c>
      <c r="C2" s="80" t="s">
        <v>265</v>
      </c>
    </row>
    <row r="3" spans="2:13">
      <c r="B3" s="58" t="s">
        <v>190</v>
      </c>
      <c r="C3" s="80" t="s">
        <v>266</v>
      </c>
    </row>
    <row r="4" spans="2:13">
      <c r="B4" s="58" t="s">
        <v>191</v>
      </c>
      <c r="C4" s="80">
        <v>12145</v>
      </c>
    </row>
    <row r="6" spans="2:13" ht="26.25" customHeight="1">
      <c r="B6" s="154" t="s">
        <v>218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2:13" s="3" customFormat="1" ht="63">
      <c r="B7" s="13" t="s">
        <v>124</v>
      </c>
      <c r="C7" s="14" t="s">
        <v>47</v>
      </c>
      <c r="D7" s="14" t="s">
        <v>126</v>
      </c>
      <c r="E7" s="14" t="s">
        <v>15</v>
      </c>
      <c r="F7" s="14" t="s">
        <v>69</v>
      </c>
      <c r="G7" s="14" t="s">
        <v>109</v>
      </c>
      <c r="H7" s="14" t="s">
        <v>17</v>
      </c>
      <c r="I7" s="14" t="s">
        <v>19</v>
      </c>
      <c r="J7" s="14" t="s">
        <v>65</v>
      </c>
      <c r="K7" s="14" t="s">
        <v>192</v>
      </c>
      <c r="L7" s="14" t="s">
        <v>193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251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81" t="s">
        <v>46</v>
      </c>
      <c r="C10" s="82"/>
      <c r="D10" s="82"/>
      <c r="E10" s="82"/>
      <c r="F10" s="82"/>
      <c r="G10" s="82"/>
      <c r="H10" s="82"/>
      <c r="I10" s="82"/>
      <c r="J10" s="90">
        <f>J11+J33</f>
        <v>98688.815528116378</v>
      </c>
      <c r="K10" s="91">
        <f>J10/$J$10</f>
        <v>1</v>
      </c>
      <c r="L10" s="91">
        <f>J10/'[5]סכום נכסי הקרן'!$C$42</f>
        <v>8.1912261630021244E-2</v>
      </c>
    </row>
    <row r="11" spans="2:13">
      <c r="B11" s="83" t="s">
        <v>243</v>
      </c>
      <c r="C11" s="84"/>
      <c r="D11" s="84"/>
      <c r="E11" s="84"/>
      <c r="F11" s="84"/>
      <c r="G11" s="84"/>
      <c r="H11" s="84"/>
      <c r="I11" s="84"/>
      <c r="J11" s="93">
        <f>J12+J18</f>
        <v>96068.229026065383</v>
      </c>
      <c r="K11" s="94">
        <f t="shared" ref="K11:K16" si="0">J11/$J$10</f>
        <v>0.97344596256397065</v>
      </c>
      <c r="L11" s="94">
        <f>J11/'[5]סכום נכסי הקרן'!$C$42</f>
        <v>7.9737160368227838E-2</v>
      </c>
    </row>
    <row r="12" spans="2:13">
      <c r="B12" s="104" t="s">
        <v>43</v>
      </c>
      <c r="C12" s="84"/>
      <c r="D12" s="84"/>
      <c r="E12" s="84"/>
      <c r="F12" s="84"/>
      <c r="G12" s="84"/>
      <c r="H12" s="84"/>
      <c r="I12" s="84"/>
      <c r="J12" s="93">
        <f>SUM(J13:J16)</f>
        <v>69318.636108925391</v>
      </c>
      <c r="K12" s="94">
        <f t="shared" si="0"/>
        <v>0.70239606928078446</v>
      </c>
      <c r="L12" s="94">
        <f>J12/'[5]סכום נכסי הקרן'!$C$42</f>
        <v>5.7534850594826152E-2</v>
      </c>
    </row>
    <row r="13" spans="2:13">
      <c r="B13" s="89" t="s">
        <v>1722</v>
      </c>
      <c r="C13" s="86" t="s">
        <v>1723</v>
      </c>
      <c r="D13" s="86">
        <v>12</v>
      </c>
      <c r="E13" s="86" t="s">
        <v>331</v>
      </c>
      <c r="F13" s="86" t="s">
        <v>332</v>
      </c>
      <c r="G13" s="99" t="s">
        <v>174</v>
      </c>
      <c r="H13" s="100">
        <v>0</v>
      </c>
      <c r="I13" s="100">
        <v>0</v>
      </c>
      <c r="J13" s="96">
        <v>1207.4793534140001</v>
      </c>
      <c r="K13" s="97">
        <f t="shared" si="0"/>
        <v>1.2235219836740164E-2</v>
      </c>
      <c r="L13" s="97">
        <f>J13/'[5]סכום נכסי הקרן'!$C$42</f>
        <v>1.0022145283678861E-3</v>
      </c>
    </row>
    <row r="14" spans="2:13">
      <c r="B14" s="89" t="s">
        <v>1724</v>
      </c>
      <c r="C14" s="86" t="s">
        <v>1725</v>
      </c>
      <c r="D14" s="86">
        <v>10</v>
      </c>
      <c r="E14" s="86" t="s">
        <v>331</v>
      </c>
      <c r="F14" s="86" t="s">
        <v>332</v>
      </c>
      <c r="G14" s="99" t="s">
        <v>174</v>
      </c>
      <c r="H14" s="100">
        <v>0</v>
      </c>
      <c r="I14" s="100">
        <v>0</v>
      </c>
      <c r="J14" s="96">
        <v>67505.019474208399</v>
      </c>
      <c r="K14" s="97">
        <f t="shared" si="0"/>
        <v>0.68401894493278481</v>
      </c>
      <c r="L14" s="97">
        <f>J14/'[5]סכום נכסי הקרן'!$C$42</f>
        <v>5.6029538777225371E-2</v>
      </c>
    </row>
    <row r="15" spans="2:13">
      <c r="B15" s="89" t="s">
        <v>1726</v>
      </c>
      <c r="C15" s="86" t="s">
        <v>1727</v>
      </c>
      <c r="D15" s="86">
        <v>20</v>
      </c>
      <c r="E15" s="86" t="s">
        <v>331</v>
      </c>
      <c r="F15" s="86" t="s">
        <v>332</v>
      </c>
      <c r="G15" s="99" t="s">
        <v>174</v>
      </c>
      <c r="H15" s="100">
        <v>0</v>
      </c>
      <c r="I15" s="100">
        <v>0</v>
      </c>
      <c r="J15" s="96">
        <v>556.65512334699997</v>
      </c>
      <c r="K15" s="97">
        <f t="shared" si="0"/>
        <v>5.6405087077816768E-3</v>
      </c>
      <c r="L15" s="97">
        <f>J15/'[5]סכום נכסי הקרן'!$C$42</f>
        <v>4.6202682499822575E-4</v>
      </c>
    </row>
    <row r="16" spans="2:13">
      <c r="B16" s="89" t="s">
        <v>1728</v>
      </c>
      <c r="C16" s="86" t="s">
        <v>1729</v>
      </c>
      <c r="D16" s="86">
        <v>11</v>
      </c>
      <c r="E16" s="86" t="s">
        <v>374</v>
      </c>
      <c r="F16" s="86" t="s">
        <v>332</v>
      </c>
      <c r="G16" s="99" t="s">
        <v>174</v>
      </c>
      <c r="H16" s="100">
        <v>0</v>
      </c>
      <c r="I16" s="100">
        <v>0</v>
      </c>
      <c r="J16" s="96">
        <v>49.482157955999995</v>
      </c>
      <c r="K16" s="97">
        <f t="shared" si="0"/>
        <v>5.0139580347787805E-4</v>
      </c>
      <c r="L16" s="97">
        <f>J16/'[5]סכום נכסי הקרן'!$C$42</f>
        <v>4.107046423467466E-5</v>
      </c>
    </row>
    <row r="17" spans="2:12">
      <c r="B17" s="85"/>
      <c r="C17" s="86"/>
      <c r="D17" s="86"/>
      <c r="E17" s="86"/>
      <c r="F17" s="86"/>
      <c r="G17" s="86"/>
      <c r="H17" s="86"/>
      <c r="I17" s="86"/>
      <c r="J17" s="86"/>
      <c r="K17" s="97"/>
      <c r="L17" s="86"/>
    </row>
    <row r="18" spans="2:12">
      <c r="B18" s="104" t="s">
        <v>44</v>
      </c>
      <c r="C18" s="84"/>
      <c r="D18" s="84"/>
      <c r="E18" s="84"/>
      <c r="F18" s="84"/>
      <c r="G18" s="84"/>
      <c r="H18" s="84"/>
      <c r="I18" s="84"/>
      <c r="J18" s="93">
        <f>SUM(J19:J31)</f>
        <v>26749.592917139998</v>
      </c>
      <c r="K18" s="94">
        <f t="shared" ref="K18:K31" si="1">J18/$J$10</f>
        <v>0.27104989328318624</v>
      </c>
      <c r="L18" s="94">
        <f>J18/'[5]סכום נכסי הקרן'!$C$42</f>
        <v>2.220230977340169E-2</v>
      </c>
    </row>
    <row r="19" spans="2:12">
      <c r="B19" s="89" t="s">
        <v>1722</v>
      </c>
      <c r="C19" s="86" t="s">
        <v>1730</v>
      </c>
      <c r="D19" s="86">
        <v>12</v>
      </c>
      <c r="E19" s="86" t="s">
        <v>331</v>
      </c>
      <c r="F19" s="86" t="s">
        <v>332</v>
      </c>
      <c r="G19" s="99" t="s">
        <v>183</v>
      </c>
      <c r="H19" s="100">
        <v>0</v>
      </c>
      <c r="I19" s="100">
        <v>0</v>
      </c>
      <c r="J19" s="96">
        <v>450.03640237499997</v>
      </c>
      <c r="K19" s="97">
        <f t="shared" si="1"/>
        <v>4.5601560821933755E-3</v>
      </c>
      <c r="L19" s="97">
        <f>J19/'[5]סכום נכסי הקרן'!$C$42</f>
        <v>3.735326980783565E-4</v>
      </c>
    </row>
    <row r="20" spans="2:12">
      <c r="B20" s="89" t="s">
        <v>1722</v>
      </c>
      <c r="C20" s="86" t="s">
        <v>1731</v>
      </c>
      <c r="D20" s="86">
        <v>12</v>
      </c>
      <c r="E20" s="86" t="s">
        <v>331</v>
      </c>
      <c r="F20" s="86" t="s">
        <v>332</v>
      </c>
      <c r="G20" s="99" t="s">
        <v>173</v>
      </c>
      <c r="H20" s="100">
        <v>0</v>
      </c>
      <c r="I20" s="100">
        <v>0</v>
      </c>
      <c r="J20" s="96">
        <v>404.81857943</v>
      </c>
      <c r="K20" s="97">
        <f t="shared" si="1"/>
        <v>4.101970190478854E-3</v>
      </c>
      <c r="L20" s="97">
        <f>J20/'[5]סכום נכסי הקרן'!$C$42</f>
        <v>3.3600165544105196E-4</v>
      </c>
    </row>
    <row r="21" spans="2:12">
      <c r="B21" s="89" t="s">
        <v>1724</v>
      </c>
      <c r="C21" s="86" t="s">
        <v>1732</v>
      </c>
      <c r="D21" s="86">
        <v>10</v>
      </c>
      <c r="E21" s="86" t="s">
        <v>331</v>
      </c>
      <c r="F21" s="86" t="s">
        <v>332</v>
      </c>
      <c r="G21" s="99" t="s">
        <v>180</v>
      </c>
      <c r="H21" s="100">
        <v>0</v>
      </c>
      <c r="I21" s="100">
        <v>0</v>
      </c>
      <c r="J21" s="96">
        <v>2.0167899999999999</v>
      </c>
      <c r="K21" s="97">
        <f t="shared" si="1"/>
        <v>2.0435851714376059E-5</v>
      </c>
      <c r="L21" s="97">
        <f>J21/'[5]סכום נכסי הקרן'!$C$42</f>
        <v>1.6739468322602901E-6</v>
      </c>
    </row>
    <row r="22" spans="2:12">
      <c r="B22" s="89" t="s">
        <v>1724</v>
      </c>
      <c r="C22" s="86" t="s">
        <v>1733</v>
      </c>
      <c r="D22" s="86">
        <v>10</v>
      </c>
      <c r="E22" s="86" t="s">
        <v>331</v>
      </c>
      <c r="F22" s="86" t="s">
        <v>332</v>
      </c>
      <c r="G22" s="99" t="s">
        <v>173</v>
      </c>
      <c r="H22" s="100">
        <v>0</v>
      </c>
      <c r="I22" s="100">
        <v>0</v>
      </c>
      <c r="J22" s="96">
        <f>25357.032030747</f>
        <v>25357.032030746999</v>
      </c>
      <c r="K22" s="97">
        <f t="shared" si="1"/>
        <v>0.25693926809287521</v>
      </c>
      <c r="L22" s="97">
        <f>J22/'[5]סכום נכסי הקרן'!$C$42</f>
        <v>2.1046476551049763E-2</v>
      </c>
    </row>
    <row r="23" spans="2:12">
      <c r="B23" s="89" t="s">
        <v>1724</v>
      </c>
      <c r="C23" s="86" t="s">
        <v>1734</v>
      </c>
      <c r="D23" s="86">
        <v>10</v>
      </c>
      <c r="E23" s="86" t="s">
        <v>331</v>
      </c>
      <c r="F23" s="86" t="s">
        <v>332</v>
      </c>
      <c r="G23" s="99" t="s">
        <v>175</v>
      </c>
      <c r="H23" s="100">
        <v>0</v>
      </c>
      <c r="I23" s="100">
        <v>0</v>
      </c>
      <c r="J23" s="96">
        <v>205.02943110599998</v>
      </c>
      <c r="K23" s="97">
        <f t="shared" si="1"/>
        <v>2.0775346224272723E-3</v>
      </c>
      <c r="L23" s="97">
        <f>J23/'[5]סכום נכסי הקרן'!$C$42</f>
        <v>1.7017555953769014E-4</v>
      </c>
    </row>
    <row r="24" spans="2:12">
      <c r="B24" s="89" t="s">
        <v>1724</v>
      </c>
      <c r="C24" s="86" t="s">
        <v>1735</v>
      </c>
      <c r="D24" s="86">
        <v>10</v>
      </c>
      <c r="E24" s="86" t="s">
        <v>331</v>
      </c>
      <c r="F24" s="86" t="s">
        <v>332</v>
      </c>
      <c r="G24" s="99" t="s">
        <v>178</v>
      </c>
      <c r="H24" s="100">
        <v>0</v>
      </c>
      <c r="I24" s="100">
        <v>0</v>
      </c>
      <c r="J24" s="96">
        <v>0.33378768600000003</v>
      </c>
      <c r="K24" s="97">
        <f t="shared" si="1"/>
        <v>3.3822240566349096E-6</v>
      </c>
      <c r="L24" s="97">
        <f>J24/'[5]סכום נכסי הקרן'!$C$42</f>
        <v>2.770456218184305E-7</v>
      </c>
    </row>
    <row r="25" spans="2:12">
      <c r="B25" s="89" t="s">
        <v>1724</v>
      </c>
      <c r="C25" s="86" t="s">
        <v>1736</v>
      </c>
      <c r="D25" s="86">
        <v>10</v>
      </c>
      <c r="E25" s="86" t="s">
        <v>331</v>
      </c>
      <c r="F25" s="86" t="s">
        <v>332</v>
      </c>
      <c r="G25" s="99" t="s">
        <v>183</v>
      </c>
      <c r="H25" s="100">
        <v>0</v>
      </c>
      <c r="I25" s="100">
        <v>0</v>
      </c>
      <c r="J25" s="96">
        <v>-182.981807737</v>
      </c>
      <c r="K25" s="97">
        <f t="shared" si="1"/>
        <v>-1.8541291306193516E-3</v>
      </c>
      <c r="L25" s="97">
        <f>J25/'[5]סכום נכסי הקרן'!$C$42</f>
        <v>-1.5187591044313618E-4</v>
      </c>
    </row>
    <row r="26" spans="2:12">
      <c r="B26" s="89" t="s">
        <v>1724</v>
      </c>
      <c r="C26" s="86" t="s">
        <v>1737</v>
      </c>
      <c r="D26" s="86">
        <v>10</v>
      </c>
      <c r="E26" s="86" t="s">
        <v>331</v>
      </c>
      <c r="F26" s="86" t="s">
        <v>332</v>
      </c>
      <c r="G26" s="99" t="s">
        <v>177</v>
      </c>
      <c r="H26" s="100">
        <v>0</v>
      </c>
      <c r="I26" s="100">
        <v>0</v>
      </c>
      <c r="J26" s="96">
        <v>17.579339999999998</v>
      </c>
      <c r="K26" s="97">
        <f t="shared" si="1"/>
        <v>1.7812899978510388E-4</v>
      </c>
      <c r="L26" s="97">
        <f>J26/'[5]סכום נכסי הקרן'!$C$42</f>
        <v>1.4590949234291428E-5</v>
      </c>
    </row>
    <row r="27" spans="2:12">
      <c r="B27" s="89" t="s">
        <v>1724</v>
      </c>
      <c r="C27" s="86" t="s">
        <v>1738</v>
      </c>
      <c r="D27" s="86">
        <v>10</v>
      </c>
      <c r="E27" s="86" t="s">
        <v>331</v>
      </c>
      <c r="F27" s="86" t="s">
        <v>332</v>
      </c>
      <c r="G27" s="99" t="s">
        <v>182</v>
      </c>
      <c r="H27" s="100">
        <v>0</v>
      </c>
      <c r="I27" s="100">
        <v>0</v>
      </c>
      <c r="J27" s="96">
        <v>2.6393</v>
      </c>
      <c r="K27" s="97">
        <f t="shared" si="1"/>
        <v>2.6743658700089121E-5</v>
      </c>
      <c r="L27" s="97">
        <f>J27/'[5]סכום נכסי הקרן'!$C$42</f>
        <v>2.190633568385694E-6</v>
      </c>
    </row>
    <row r="28" spans="2:12">
      <c r="B28" s="89" t="s">
        <v>1724</v>
      </c>
      <c r="C28" s="86" t="s">
        <v>1739</v>
      </c>
      <c r="D28" s="86">
        <v>10</v>
      </c>
      <c r="E28" s="86" t="s">
        <v>331</v>
      </c>
      <c r="F28" s="86" t="s">
        <v>332</v>
      </c>
      <c r="G28" s="99" t="s">
        <v>176</v>
      </c>
      <c r="H28" s="100">
        <v>0</v>
      </c>
      <c r="I28" s="100">
        <v>0</v>
      </c>
      <c r="J28" s="96">
        <v>308.58999999999997</v>
      </c>
      <c r="K28" s="97">
        <f t="shared" si="1"/>
        <v>3.1268994196417617E-3</v>
      </c>
      <c r="L28" s="97">
        <f>J28/'[5]סכום נכסי הקרן'!$C$42</f>
        <v>2.561314033524576E-4</v>
      </c>
    </row>
    <row r="29" spans="2:12">
      <c r="B29" s="89" t="s">
        <v>1740</v>
      </c>
      <c r="C29" s="86" t="s">
        <v>1741</v>
      </c>
      <c r="D29" s="86">
        <v>20</v>
      </c>
      <c r="E29" s="86" t="s">
        <v>331</v>
      </c>
      <c r="F29" s="86" t="s">
        <v>332</v>
      </c>
      <c r="G29" s="99" t="s">
        <v>175</v>
      </c>
      <c r="H29" s="100">
        <v>0</v>
      </c>
      <c r="I29" s="100">
        <v>0</v>
      </c>
      <c r="J29" s="96">
        <v>1.3989262119999999</v>
      </c>
      <c r="K29" s="97">
        <f t="shared" si="1"/>
        <v>1.4175124146681512E-5</v>
      </c>
      <c r="L29" s="97">
        <f>J29/'[5]סכום נכסי הקרן'!$C$42</f>
        <v>1.1611164777410079E-6</v>
      </c>
    </row>
    <row r="30" spans="2:12">
      <c r="B30" s="89" t="s">
        <v>1726</v>
      </c>
      <c r="C30" s="86" t="s">
        <v>1742</v>
      </c>
      <c r="D30" s="86">
        <v>20</v>
      </c>
      <c r="E30" s="86" t="s">
        <v>331</v>
      </c>
      <c r="F30" s="86" t="s">
        <v>332</v>
      </c>
      <c r="G30" s="99" t="s">
        <v>173</v>
      </c>
      <c r="H30" s="100">
        <v>0</v>
      </c>
      <c r="I30" s="100">
        <v>0</v>
      </c>
      <c r="J30" s="96">
        <v>182.491549187</v>
      </c>
      <c r="K30" s="97">
        <f t="shared" si="1"/>
        <v>1.8491614091265315E-3</v>
      </c>
      <c r="L30" s="97">
        <f>J30/'[5]סכום נכסי הקרן'!$C$42</f>
        <v>1.5146899314051122E-4</v>
      </c>
    </row>
    <row r="31" spans="2:12">
      <c r="B31" s="89" t="s">
        <v>1728</v>
      </c>
      <c r="C31" s="86" t="s">
        <v>1743</v>
      </c>
      <c r="D31" s="86">
        <v>11</v>
      </c>
      <c r="E31" s="86" t="s">
        <v>374</v>
      </c>
      <c r="F31" s="86" t="s">
        <v>332</v>
      </c>
      <c r="G31" s="99" t="s">
        <v>173</v>
      </c>
      <c r="H31" s="100">
        <v>0</v>
      </c>
      <c r="I31" s="100">
        <v>0</v>
      </c>
      <c r="J31" s="96">
        <v>0.608588134</v>
      </c>
      <c r="K31" s="97">
        <f t="shared" si="1"/>
        <v>6.1667386597279981E-6</v>
      </c>
      <c r="L31" s="97">
        <f>J31/'[5]סכום נכסי הקרן'!$C$42</f>
        <v>5.0513151049960629E-7</v>
      </c>
    </row>
    <row r="32" spans="2:12">
      <c r="B32" s="85"/>
      <c r="C32" s="86"/>
      <c r="D32" s="86"/>
      <c r="E32" s="86"/>
      <c r="F32" s="86"/>
      <c r="G32" s="86"/>
      <c r="H32" s="86"/>
      <c r="I32" s="86"/>
      <c r="J32" s="86"/>
      <c r="K32" s="97"/>
      <c r="L32" s="86"/>
    </row>
    <row r="33" spans="2:12">
      <c r="B33" s="83" t="s">
        <v>242</v>
      </c>
      <c r="C33" s="84"/>
      <c r="D33" s="84"/>
      <c r="E33" s="84"/>
      <c r="F33" s="84"/>
      <c r="G33" s="84"/>
      <c r="H33" s="84"/>
      <c r="I33" s="84"/>
      <c r="J33" s="93">
        <f>J34</f>
        <v>2620.5865020509996</v>
      </c>
      <c r="K33" s="94">
        <f t="shared" ref="K33:K35" si="2">J33/$J$10</f>
        <v>2.6554037436029378E-2</v>
      </c>
      <c r="L33" s="94">
        <f>J33/'[5]סכום נכסי הקרן'!$C$42</f>
        <v>2.1751012617934168E-3</v>
      </c>
    </row>
    <row r="34" spans="2:12" s="102" customFormat="1">
      <c r="B34" s="125" t="s">
        <v>45</v>
      </c>
      <c r="C34" s="126"/>
      <c r="D34" s="126"/>
      <c r="E34" s="126"/>
      <c r="F34" s="126"/>
      <c r="G34" s="126"/>
      <c r="H34" s="126"/>
      <c r="I34" s="126"/>
      <c r="J34" s="127">
        <f>J35</f>
        <v>2620.5865020509996</v>
      </c>
      <c r="K34" s="128">
        <f t="shared" si="2"/>
        <v>2.6554037436029378E-2</v>
      </c>
      <c r="L34" s="128">
        <f>J34/'[5]סכום נכסי הקרן'!$C$42</f>
        <v>2.1751012617934168E-3</v>
      </c>
    </row>
    <row r="35" spans="2:12">
      <c r="B35" s="89" t="s">
        <v>1744</v>
      </c>
      <c r="C35" s="86" t="s">
        <v>1745</v>
      </c>
      <c r="D35" s="86"/>
      <c r="E35" s="86" t="s">
        <v>269</v>
      </c>
      <c r="F35" s="86" t="s">
        <v>1746</v>
      </c>
      <c r="G35" s="99"/>
      <c r="H35" s="100">
        <v>0</v>
      </c>
      <c r="I35" s="100">
        <v>0</v>
      </c>
      <c r="J35" s="96">
        <v>2620.5865020509996</v>
      </c>
      <c r="K35" s="97">
        <f t="shared" si="2"/>
        <v>2.6554037436029378E-2</v>
      </c>
      <c r="L35" s="97">
        <f>J35/'[5]סכום נכסי הקרן'!$C$42</f>
        <v>2.1751012617934168E-3</v>
      </c>
    </row>
    <row r="36" spans="2:12">
      <c r="D36" s="1"/>
    </row>
    <row r="37" spans="2:12">
      <c r="D37" s="1"/>
    </row>
    <row r="38" spans="2:12">
      <c r="D38" s="1"/>
    </row>
    <row r="39" spans="2:12">
      <c r="B39" s="150" t="s">
        <v>263</v>
      </c>
      <c r="D39" s="1"/>
    </row>
    <row r="40" spans="2:12">
      <c r="B40" s="119"/>
      <c r="D40" s="1"/>
    </row>
    <row r="41" spans="2:12">
      <c r="D41" s="1"/>
    </row>
    <row r="42" spans="2:12">
      <c r="D42" s="1"/>
    </row>
    <row r="43" spans="2:12">
      <c r="D43" s="1"/>
    </row>
    <row r="44" spans="2:12">
      <c r="D44" s="1"/>
    </row>
    <row r="45" spans="2:12">
      <c r="D45" s="1"/>
    </row>
    <row r="46" spans="2:12">
      <c r="D46" s="1"/>
    </row>
    <row r="47" spans="2:12">
      <c r="D47" s="1"/>
    </row>
    <row r="48" spans="2:12">
      <c r="D48" s="1"/>
    </row>
    <row r="49" spans="2:4">
      <c r="B49" s="1"/>
      <c r="C49" s="1"/>
      <c r="D49" s="1"/>
    </row>
    <row r="50" spans="2:4">
      <c r="B50" s="1"/>
      <c r="C50" s="1"/>
      <c r="D50" s="1"/>
    </row>
    <row r="51" spans="2:4">
      <c r="B51" s="1"/>
      <c r="C51" s="1"/>
      <c r="D51" s="1"/>
    </row>
    <row r="52" spans="2:4">
      <c r="B52" s="1"/>
      <c r="C52" s="1"/>
      <c r="D52" s="1"/>
    </row>
    <row r="53" spans="2:4">
      <c r="B53" s="1"/>
      <c r="C53" s="1"/>
      <c r="D53" s="1"/>
    </row>
    <row r="54" spans="2:4">
      <c r="B54" s="1"/>
      <c r="C54" s="1"/>
      <c r="D54" s="1"/>
    </row>
    <row r="55" spans="2:4">
      <c r="B55" s="1"/>
      <c r="C55" s="1"/>
      <c r="D55" s="1"/>
    </row>
    <row r="56" spans="2:4">
      <c r="B56" s="1"/>
      <c r="C56" s="1"/>
      <c r="D56" s="1"/>
    </row>
    <row r="57" spans="2:4">
      <c r="B57" s="1"/>
      <c r="C57" s="1"/>
      <c r="D57" s="1"/>
    </row>
    <row r="58" spans="2:4">
      <c r="B58" s="1"/>
      <c r="C58" s="1"/>
      <c r="D58" s="1"/>
    </row>
    <row r="59" spans="2:4">
      <c r="B59" s="1"/>
      <c r="C59" s="1"/>
      <c r="D59" s="1"/>
    </row>
    <row r="60" spans="2:4">
      <c r="B60" s="1"/>
      <c r="C60" s="1"/>
      <c r="D60" s="1"/>
    </row>
    <row r="61" spans="2:4">
      <c r="B61" s="1"/>
      <c r="C61" s="1"/>
      <c r="D61" s="1"/>
    </row>
    <row r="62" spans="2:4">
      <c r="B62" s="1"/>
      <c r="C62" s="1"/>
      <c r="D62" s="1"/>
    </row>
    <row r="63" spans="2:4">
      <c r="B63" s="1"/>
      <c r="C63" s="1"/>
      <c r="D63" s="1"/>
    </row>
    <row r="64" spans="2:4">
      <c r="B64" s="1"/>
      <c r="C64" s="1"/>
      <c r="D64" s="1"/>
    </row>
    <row r="65" spans="2:4">
      <c r="B65" s="1"/>
      <c r="C65" s="1"/>
      <c r="D65" s="1"/>
    </row>
    <row r="66" spans="2:4">
      <c r="B66" s="1"/>
      <c r="C66" s="1"/>
      <c r="D66" s="1"/>
    </row>
    <row r="67" spans="2:4">
      <c r="B67" s="1"/>
      <c r="C67" s="1"/>
      <c r="D67" s="1"/>
    </row>
    <row r="68" spans="2:4">
      <c r="B68" s="1"/>
      <c r="C68" s="1"/>
      <c r="D68" s="1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  <row r="115" spans="2:4">
      <c r="B115" s="1"/>
      <c r="C115" s="1"/>
      <c r="D115" s="1"/>
    </row>
    <row r="116" spans="2:4">
      <c r="B116" s="1"/>
      <c r="C116" s="1"/>
      <c r="D116" s="1"/>
    </row>
    <row r="117" spans="2:4">
      <c r="B117" s="1"/>
      <c r="C117" s="1"/>
      <c r="D117" s="1"/>
    </row>
    <row r="118" spans="2:4">
      <c r="B118" s="1"/>
      <c r="C118" s="1"/>
      <c r="D118" s="1"/>
    </row>
    <row r="119" spans="2:4">
      <c r="B119" s="1"/>
      <c r="C119" s="1"/>
      <c r="D119" s="1"/>
    </row>
    <row r="120" spans="2:4">
      <c r="B120" s="1"/>
      <c r="C120" s="1"/>
      <c r="D120" s="1"/>
    </row>
    <row r="121" spans="2:4">
      <c r="B121" s="1"/>
      <c r="C121" s="1"/>
      <c r="D121" s="1"/>
    </row>
    <row r="122" spans="2:4">
      <c r="B122" s="1"/>
      <c r="C122" s="1"/>
      <c r="D122" s="1"/>
    </row>
    <row r="123" spans="2:4">
      <c r="B123" s="1"/>
      <c r="C123" s="1"/>
      <c r="D123" s="1"/>
    </row>
    <row r="124" spans="2:4">
      <c r="B124" s="1"/>
      <c r="C124" s="1"/>
      <c r="D124" s="1"/>
    </row>
    <row r="125" spans="2:4">
      <c r="B125" s="1"/>
      <c r="C125" s="1"/>
      <c r="D125" s="1"/>
    </row>
    <row r="126" spans="2:4">
      <c r="B126" s="1"/>
      <c r="C126" s="1"/>
      <c r="D126" s="1"/>
    </row>
    <row r="127" spans="2:4">
      <c r="B127" s="1"/>
      <c r="C127" s="1"/>
      <c r="D127" s="1"/>
    </row>
    <row r="128" spans="2:4">
      <c r="B128" s="1"/>
      <c r="C128" s="1"/>
      <c r="D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pans="4:5" s="1" customFormat="1"/>
    <row r="498" spans="4:5" s="1" customFormat="1"/>
    <row r="499" spans="4:5" s="1" customFormat="1"/>
    <row r="500" spans="4:5" s="1" customFormat="1"/>
    <row r="501" spans="4:5" s="1" customFormat="1"/>
    <row r="502" spans="4:5" s="1" customFormat="1"/>
    <row r="503" spans="4:5" s="1" customFormat="1"/>
    <row r="504" spans="4:5" s="1" customFormat="1"/>
    <row r="505" spans="4:5" s="1" customFormat="1"/>
    <row r="506" spans="4:5" s="1" customFormat="1"/>
    <row r="507" spans="4:5" s="1" customFormat="1"/>
    <row r="508" spans="4:5" s="1" customFormat="1"/>
    <row r="509" spans="4:5" s="1" customFormat="1"/>
    <row r="510" spans="4:5" s="1" customFormat="1"/>
    <row r="511" spans="4:5" s="1" customFormat="1"/>
    <row r="512" spans="4:5" s="1" customFormat="1">
      <c r="D512" s="2"/>
      <c r="E512" s="2"/>
    </row>
    <row r="513" s="1" customFormat="1"/>
    <row r="514" s="1" customFormat="1"/>
    <row r="515" s="1" customFormat="1"/>
    <row r="516" s="1" customFormat="1"/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189</v>
      </c>
      <c r="C1" s="80" t="s" vm="1">
        <v>264</v>
      </c>
    </row>
    <row r="2" spans="2:18">
      <c r="B2" s="58" t="s">
        <v>188</v>
      </c>
      <c r="C2" s="80" t="s">
        <v>265</v>
      </c>
    </row>
    <row r="3" spans="2:18">
      <c r="B3" s="58" t="s">
        <v>190</v>
      </c>
      <c r="C3" s="80" t="s">
        <v>266</v>
      </c>
    </row>
    <row r="4" spans="2:18">
      <c r="B4" s="58" t="s">
        <v>191</v>
      </c>
      <c r="C4" s="80">
        <v>12145</v>
      </c>
    </row>
    <row r="6" spans="2:18" ht="26.25" customHeight="1">
      <c r="B6" s="165" t="s">
        <v>230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2:18" s="3" customFormat="1" ht="78.75">
      <c r="B7" s="23" t="s">
        <v>125</v>
      </c>
      <c r="C7" s="31" t="s">
        <v>47</v>
      </c>
      <c r="D7" s="31" t="s">
        <v>68</v>
      </c>
      <c r="E7" s="31" t="s">
        <v>15</v>
      </c>
      <c r="F7" s="31" t="s">
        <v>69</v>
      </c>
      <c r="G7" s="31" t="s">
        <v>110</v>
      </c>
      <c r="H7" s="31" t="s">
        <v>18</v>
      </c>
      <c r="I7" s="31" t="s">
        <v>109</v>
      </c>
      <c r="J7" s="31" t="s">
        <v>17</v>
      </c>
      <c r="K7" s="31" t="s">
        <v>227</v>
      </c>
      <c r="L7" s="31" t="s">
        <v>248</v>
      </c>
      <c r="M7" s="31" t="s">
        <v>228</v>
      </c>
      <c r="N7" s="31" t="s">
        <v>62</v>
      </c>
      <c r="O7" s="31" t="s">
        <v>192</v>
      </c>
      <c r="P7" s="32" t="s">
        <v>194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255</v>
      </c>
      <c r="M8" s="33" t="s">
        <v>251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263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121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254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V32" sqref="V3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189</v>
      </c>
      <c r="C1" s="80" t="s" vm="1">
        <v>264</v>
      </c>
    </row>
    <row r="2" spans="2:18">
      <c r="B2" s="58" t="s">
        <v>188</v>
      </c>
      <c r="C2" s="80" t="s">
        <v>265</v>
      </c>
    </row>
    <row r="3" spans="2:18">
      <c r="B3" s="58" t="s">
        <v>190</v>
      </c>
      <c r="C3" s="80" t="s">
        <v>266</v>
      </c>
    </row>
    <row r="4" spans="2:18">
      <c r="B4" s="58" t="s">
        <v>191</v>
      </c>
      <c r="C4" s="80">
        <v>12145</v>
      </c>
    </row>
    <row r="6" spans="2:18" ht="26.25" customHeight="1">
      <c r="B6" s="165" t="s">
        <v>232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2:18" s="3" customFormat="1" ht="78.75">
      <c r="B7" s="23" t="s">
        <v>125</v>
      </c>
      <c r="C7" s="31" t="s">
        <v>47</v>
      </c>
      <c r="D7" s="31" t="s">
        <v>68</v>
      </c>
      <c r="E7" s="31" t="s">
        <v>15</v>
      </c>
      <c r="F7" s="31" t="s">
        <v>69</v>
      </c>
      <c r="G7" s="31" t="s">
        <v>110</v>
      </c>
      <c r="H7" s="31" t="s">
        <v>18</v>
      </c>
      <c r="I7" s="31" t="s">
        <v>109</v>
      </c>
      <c r="J7" s="31" t="s">
        <v>17</v>
      </c>
      <c r="K7" s="31" t="s">
        <v>227</v>
      </c>
      <c r="L7" s="31" t="s">
        <v>248</v>
      </c>
      <c r="M7" s="31" t="s">
        <v>228</v>
      </c>
      <c r="N7" s="31" t="s">
        <v>62</v>
      </c>
      <c r="O7" s="31" t="s">
        <v>192</v>
      </c>
      <c r="P7" s="32" t="s">
        <v>194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255</v>
      </c>
      <c r="M8" s="33" t="s">
        <v>251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263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121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254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2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2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2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2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2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2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2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2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2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2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2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2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2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2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2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2"/>
      <c r="R31" s="2"/>
      <c r="S31" s="2"/>
      <c r="T31" s="2"/>
      <c r="U31" s="2"/>
      <c r="V31" s="2"/>
      <c r="W31" s="2"/>
    </row>
    <row r="32" spans="2:2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2"/>
      <c r="R32" s="2"/>
      <c r="S32" s="2"/>
      <c r="T32" s="2"/>
      <c r="U32" s="2"/>
      <c r="V32" s="2"/>
      <c r="W32" s="2"/>
    </row>
    <row r="33" spans="2:2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2"/>
      <c r="R33" s="2"/>
      <c r="S33" s="2"/>
      <c r="T33" s="2"/>
      <c r="U33" s="2"/>
      <c r="V33" s="2"/>
      <c r="W33" s="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2"/>
      <c r="R34" s="2"/>
      <c r="S34" s="2"/>
      <c r="T34" s="2"/>
      <c r="U34" s="2"/>
      <c r="V34" s="2"/>
      <c r="W34" s="2"/>
    </row>
    <row r="35" spans="2:2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2"/>
      <c r="R35" s="2"/>
      <c r="S35" s="2"/>
      <c r="T35" s="2"/>
      <c r="U35" s="2"/>
      <c r="V35" s="2"/>
      <c r="W35" s="2"/>
    </row>
    <row r="36" spans="2:2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2"/>
      <c r="R36" s="2"/>
      <c r="S36" s="2"/>
      <c r="T36" s="2"/>
      <c r="U36" s="2"/>
      <c r="V36" s="2"/>
      <c r="W36" s="2"/>
    </row>
    <row r="37" spans="2:2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2"/>
      <c r="R37" s="2"/>
      <c r="S37" s="2"/>
      <c r="T37" s="2"/>
      <c r="U37" s="2"/>
      <c r="V37" s="2"/>
      <c r="W37" s="2"/>
    </row>
    <row r="38" spans="2:2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2"/>
      <c r="R38" s="2"/>
      <c r="S38" s="2"/>
      <c r="T38" s="2"/>
      <c r="U38" s="2"/>
      <c r="V38" s="2"/>
      <c r="W38" s="2"/>
    </row>
    <row r="39" spans="2:2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2"/>
      <c r="R39" s="2"/>
      <c r="S39" s="2"/>
      <c r="T39" s="2"/>
      <c r="U39" s="2"/>
      <c r="V39" s="2"/>
      <c r="W39" s="2"/>
    </row>
    <row r="40" spans="2:2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2"/>
      <c r="R40" s="2"/>
      <c r="S40" s="2"/>
      <c r="T40" s="2"/>
      <c r="U40" s="2"/>
      <c r="V40" s="2"/>
      <c r="W40" s="2"/>
    </row>
    <row r="41" spans="2:2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2"/>
      <c r="R41" s="2"/>
      <c r="S41" s="2"/>
      <c r="T41" s="2"/>
      <c r="U41" s="2"/>
      <c r="V41" s="2"/>
      <c r="W41" s="2"/>
    </row>
    <row r="42" spans="2:2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2"/>
      <c r="R42" s="2"/>
      <c r="S42" s="2"/>
      <c r="T42" s="2"/>
      <c r="U42" s="2"/>
      <c r="V42" s="2"/>
      <c r="W42" s="2"/>
    </row>
    <row r="43" spans="2:2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2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2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2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2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2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8" t="s">
        <v>189</v>
      </c>
      <c r="C1" s="80" t="s" vm="1">
        <v>264</v>
      </c>
    </row>
    <row r="2" spans="2:53">
      <c r="B2" s="58" t="s">
        <v>188</v>
      </c>
      <c r="C2" s="80" t="s">
        <v>265</v>
      </c>
    </row>
    <row r="3" spans="2:53">
      <c r="B3" s="58" t="s">
        <v>190</v>
      </c>
      <c r="C3" s="80" t="s">
        <v>266</v>
      </c>
    </row>
    <row r="4" spans="2:53">
      <c r="B4" s="58" t="s">
        <v>191</v>
      </c>
      <c r="C4" s="80">
        <v>12145</v>
      </c>
    </row>
    <row r="6" spans="2:53" ht="21.75" customHeight="1">
      <c r="B6" s="156" t="s">
        <v>219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53" ht="27.75" customHeight="1">
      <c r="B7" s="159" t="s">
        <v>94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AU7" s="3"/>
      <c r="AV7" s="3"/>
    </row>
    <row r="8" spans="2:53" s="3" customFormat="1" ht="66" customHeight="1">
      <c r="B8" s="23" t="s">
        <v>124</v>
      </c>
      <c r="C8" s="31" t="s">
        <v>47</v>
      </c>
      <c r="D8" s="31" t="s">
        <v>129</v>
      </c>
      <c r="E8" s="31" t="s">
        <v>15</v>
      </c>
      <c r="F8" s="31" t="s">
        <v>69</v>
      </c>
      <c r="G8" s="31" t="s">
        <v>110</v>
      </c>
      <c r="H8" s="31" t="s">
        <v>18</v>
      </c>
      <c r="I8" s="31" t="s">
        <v>109</v>
      </c>
      <c r="J8" s="31" t="s">
        <v>17</v>
      </c>
      <c r="K8" s="31" t="s">
        <v>19</v>
      </c>
      <c r="L8" s="31" t="s">
        <v>248</v>
      </c>
      <c r="M8" s="31" t="s">
        <v>247</v>
      </c>
      <c r="N8" s="31" t="s">
        <v>262</v>
      </c>
      <c r="O8" s="31" t="s">
        <v>65</v>
      </c>
      <c r="P8" s="31" t="s">
        <v>250</v>
      </c>
      <c r="Q8" s="31" t="s">
        <v>192</v>
      </c>
      <c r="R8" s="74" t="s">
        <v>194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255</v>
      </c>
      <c r="M9" s="33"/>
      <c r="N9" s="17" t="s">
        <v>251</v>
      </c>
      <c r="O9" s="33" t="s">
        <v>256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122</v>
      </c>
      <c r="R10" s="21" t="s">
        <v>123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81" t="s">
        <v>27</v>
      </c>
      <c r="C11" s="82"/>
      <c r="D11" s="82"/>
      <c r="E11" s="82"/>
      <c r="F11" s="82"/>
      <c r="G11" s="82"/>
      <c r="H11" s="90">
        <v>6.017013023807853</v>
      </c>
      <c r="I11" s="82"/>
      <c r="J11" s="82"/>
      <c r="K11" s="91">
        <v>5.5881836569113188E-3</v>
      </c>
      <c r="L11" s="90"/>
      <c r="M11" s="92"/>
      <c r="N11" s="82"/>
      <c r="O11" s="90">
        <v>73908.080747863001</v>
      </c>
      <c r="P11" s="82"/>
      <c r="Q11" s="91">
        <f>O11/$O$11</f>
        <v>1</v>
      </c>
      <c r="R11" s="91">
        <f>O11/'סכום נכסי הקרן'!$C$42</f>
        <v>6.1344114977921853E-2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3" t="s">
        <v>243</v>
      </c>
      <c r="C12" s="84"/>
      <c r="D12" s="84"/>
      <c r="E12" s="84"/>
      <c r="F12" s="84"/>
      <c r="G12" s="84"/>
      <c r="H12" s="93">
        <v>6.017013023807853</v>
      </c>
      <c r="I12" s="84"/>
      <c r="J12" s="84"/>
      <c r="K12" s="94">
        <v>5.588183656911317E-3</v>
      </c>
      <c r="L12" s="93"/>
      <c r="M12" s="95"/>
      <c r="N12" s="84"/>
      <c r="O12" s="93">
        <v>73908.080747863001</v>
      </c>
      <c r="P12" s="84"/>
      <c r="Q12" s="94">
        <f t="shared" ref="Q12:Q26" si="0">O12/$O$11</f>
        <v>1</v>
      </c>
      <c r="R12" s="94">
        <f>O12/'סכום נכסי הקרן'!$C$42</f>
        <v>6.1344114977921853E-2</v>
      </c>
      <c r="AW12" s="4"/>
    </row>
    <row r="13" spans="2:53" s="102" customFormat="1">
      <c r="B13" s="125" t="s">
        <v>25</v>
      </c>
      <c r="C13" s="126"/>
      <c r="D13" s="126"/>
      <c r="E13" s="126"/>
      <c r="F13" s="126"/>
      <c r="G13" s="126"/>
      <c r="H13" s="127">
        <v>6.2447107091413603</v>
      </c>
      <c r="I13" s="126"/>
      <c r="J13" s="126"/>
      <c r="K13" s="128">
        <v>-3.188168365775121E-3</v>
      </c>
      <c r="L13" s="127"/>
      <c r="M13" s="129"/>
      <c r="N13" s="126"/>
      <c r="O13" s="127">
        <v>27643.276178491</v>
      </c>
      <c r="P13" s="126"/>
      <c r="Q13" s="128">
        <f t="shared" si="0"/>
        <v>0.37402237886268325</v>
      </c>
      <c r="R13" s="128">
        <f>O13/'סכום נכסי הקרן'!$C$42</f>
        <v>2.2944071813268289E-2</v>
      </c>
    </row>
    <row r="14" spans="2:53">
      <c r="B14" s="87" t="s">
        <v>24</v>
      </c>
      <c r="C14" s="84"/>
      <c r="D14" s="84"/>
      <c r="E14" s="84"/>
      <c r="F14" s="84"/>
      <c r="G14" s="84"/>
      <c r="H14" s="93">
        <v>6.2447107091413603</v>
      </c>
      <c r="I14" s="84"/>
      <c r="J14" s="84"/>
      <c r="K14" s="94">
        <v>-3.188168365775121E-3</v>
      </c>
      <c r="L14" s="93"/>
      <c r="M14" s="95"/>
      <c r="N14" s="84"/>
      <c r="O14" s="93">
        <v>27643.276178491</v>
      </c>
      <c r="P14" s="84"/>
      <c r="Q14" s="94">
        <f t="shared" si="0"/>
        <v>0.37402237886268325</v>
      </c>
      <c r="R14" s="94">
        <f>O14/'סכום נכסי הקרן'!$C$42</f>
        <v>2.2944071813268289E-2</v>
      </c>
    </row>
    <row r="15" spans="2:53">
      <c r="B15" s="88" t="s">
        <v>267</v>
      </c>
      <c r="C15" s="86" t="s">
        <v>268</v>
      </c>
      <c r="D15" s="99" t="s">
        <v>130</v>
      </c>
      <c r="E15" s="86" t="s">
        <v>269</v>
      </c>
      <c r="F15" s="86"/>
      <c r="G15" s="86"/>
      <c r="H15" s="96">
        <v>1.9799999999997027</v>
      </c>
      <c r="I15" s="99" t="s">
        <v>174</v>
      </c>
      <c r="J15" s="100">
        <v>0.04</v>
      </c>
      <c r="K15" s="97">
        <v>-8.2999999999990529E-3</v>
      </c>
      <c r="L15" s="96">
        <v>2452419.3232029998</v>
      </c>
      <c r="M15" s="98">
        <v>150.86000000000001</v>
      </c>
      <c r="N15" s="86"/>
      <c r="O15" s="96">
        <v>3699.7198040450003</v>
      </c>
      <c r="P15" s="97">
        <v>1.5773409865474917E-4</v>
      </c>
      <c r="Q15" s="97">
        <f t="shared" si="0"/>
        <v>5.0058393704831457E-2</v>
      </c>
      <c r="R15" s="97">
        <f>O15/'סכום נכסי הקרן'!$C$42</f>
        <v>3.0707878590392605E-3</v>
      </c>
    </row>
    <row r="16" spans="2:53" ht="20.25">
      <c r="B16" s="88" t="s">
        <v>270</v>
      </c>
      <c r="C16" s="86" t="s">
        <v>271</v>
      </c>
      <c r="D16" s="99" t="s">
        <v>130</v>
      </c>
      <c r="E16" s="86" t="s">
        <v>269</v>
      </c>
      <c r="F16" s="86"/>
      <c r="G16" s="86"/>
      <c r="H16" s="96">
        <v>4.6099999999997205</v>
      </c>
      <c r="I16" s="99" t="s">
        <v>174</v>
      </c>
      <c r="J16" s="100">
        <v>0.04</v>
      </c>
      <c r="K16" s="97">
        <v>-5.4000000000007974E-3</v>
      </c>
      <c r="L16" s="96">
        <v>1886383.7493749999</v>
      </c>
      <c r="M16" s="98">
        <v>159.47999999999999</v>
      </c>
      <c r="N16" s="86"/>
      <c r="O16" s="96">
        <v>3008.4048390439998</v>
      </c>
      <c r="P16" s="97">
        <v>1.6236882083577281E-4</v>
      </c>
      <c r="Q16" s="97">
        <f t="shared" si="0"/>
        <v>4.0704680849542769E-2</v>
      </c>
      <c r="R16" s="97">
        <f>O16/'סכום נכסי הקרן'!$C$42</f>
        <v>2.4969926221739655E-3</v>
      </c>
      <c r="AU16" s="4"/>
    </row>
    <row r="17" spans="2:48" ht="20.25">
      <c r="B17" s="88" t="s">
        <v>272</v>
      </c>
      <c r="C17" s="86" t="s">
        <v>273</v>
      </c>
      <c r="D17" s="99" t="s">
        <v>130</v>
      </c>
      <c r="E17" s="86" t="s">
        <v>269</v>
      </c>
      <c r="F17" s="86"/>
      <c r="G17" s="86"/>
      <c r="H17" s="96">
        <v>7.7199999999985867</v>
      </c>
      <c r="I17" s="99" t="s">
        <v>174</v>
      </c>
      <c r="J17" s="100">
        <v>7.4999999999999997E-3</v>
      </c>
      <c r="K17" s="97">
        <v>-1.6999999999997135E-3</v>
      </c>
      <c r="L17" s="96">
        <v>1898095.5281169999</v>
      </c>
      <c r="M17" s="98">
        <v>110.25</v>
      </c>
      <c r="N17" s="86"/>
      <c r="O17" s="96">
        <v>2092.6501960179999</v>
      </c>
      <c r="P17" s="97">
        <v>1.3773830733477892E-4</v>
      </c>
      <c r="Q17" s="97">
        <f t="shared" si="0"/>
        <v>2.8314227278571392E-2</v>
      </c>
      <c r="R17" s="97">
        <f>O17/'סכום נכסי הקרן'!$C$42</f>
        <v>1.736911213687695E-3</v>
      </c>
      <c r="AV17" s="4"/>
    </row>
    <row r="18" spans="2:48">
      <c r="B18" s="88" t="s">
        <v>274</v>
      </c>
      <c r="C18" s="86" t="s">
        <v>275</v>
      </c>
      <c r="D18" s="99" t="s">
        <v>130</v>
      </c>
      <c r="E18" s="86" t="s">
        <v>269</v>
      </c>
      <c r="F18" s="86"/>
      <c r="G18" s="86"/>
      <c r="H18" s="96">
        <v>13.510000000000241</v>
      </c>
      <c r="I18" s="99" t="s">
        <v>174</v>
      </c>
      <c r="J18" s="100">
        <v>0.04</v>
      </c>
      <c r="K18" s="97">
        <v>6.9000000000004266E-3</v>
      </c>
      <c r="L18" s="96">
        <v>1903544.015531</v>
      </c>
      <c r="M18" s="98">
        <v>184.79</v>
      </c>
      <c r="N18" s="86"/>
      <c r="O18" s="96">
        <v>3517.5588985649997</v>
      </c>
      <c r="P18" s="97">
        <v>1.1734623363245913E-4</v>
      </c>
      <c r="Q18" s="97">
        <f t="shared" si="0"/>
        <v>4.759369832055485E-2</v>
      </c>
      <c r="R18" s="97">
        <f>O18/'סכום נכסי הקרן'!$C$42</f>
        <v>2.9195933020006431E-3</v>
      </c>
      <c r="AU18" s="3"/>
    </row>
    <row r="19" spans="2:48">
      <c r="B19" s="88" t="s">
        <v>276</v>
      </c>
      <c r="C19" s="86" t="s">
        <v>277</v>
      </c>
      <c r="D19" s="99" t="s">
        <v>130</v>
      </c>
      <c r="E19" s="86" t="s">
        <v>269</v>
      </c>
      <c r="F19" s="86"/>
      <c r="G19" s="86"/>
      <c r="H19" s="96">
        <v>17.399999999996055</v>
      </c>
      <c r="I19" s="99" t="s">
        <v>174</v>
      </c>
      <c r="J19" s="100">
        <v>2.75E-2</v>
      </c>
      <c r="K19" s="97">
        <v>1.0799999999996191E-2</v>
      </c>
      <c r="L19" s="96">
        <v>1001501.4466419999</v>
      </c>
      <c r="M19" s="98">
        <v>146.69999999999999</v>
      </c>
      <c r="N19" s="86"/>
      <c r="O19" s="96">
        <v>1469.2026247819999</v>
      </c>
      <c r="P19" s="97">
        <v>5.6661818970304318E-5</v>
      </c>
      <c r="Q19" s="97">
        <f t="shared" si="0"/>
        <v>1.9878781994003825E-2</v>
      </c>
      <c r="R19" s="97">
        <f>O19/'סכום נכסי הקרן'!$C$42</f>
        <v>1.2194462882612134E-3</v>
      </c>
      <c r="AV19" s="3"/>
    </row>
    <row r="20" spans="2:48">
      <c r="B20" s="88" t="s">
        <v>278</v>
      </c>
      <c r="C20" s="86" t="s">
        <v>279</v>
      </c>
      <c r="D20" s="99" t="s">
        <v>130</v>
      </c>
      <c r="E20" s="86" t="s">
        <v>269</v>
      </c>
      <c r="F20" s="86"/>
      <c r="G20" s="86"/>
      <c r="H20" s="96">
        <v>4.0900000000003169</v>
      </c>
      <c r="I20" s="99" t="s">
        <v>174</v>
      </c>
      <c r="J20" s="100">
        <v>1.7500000000000002E-2</v>
      </c>
      <c r="K20" s="97">
        <v>-6.2999999999990772E-3</v>
      </c>
      <c r="L20" s="96">
        <v>2631015.047363</v>
      </c>
      <c r="M20" s="98">
        <v>115.31</v>
      </c>
      <c r="N20" s="86"/>
      <c r="O20" s="96">
        <v>3033.8234254560002</v>
      </c>
      <c r="P20" s="97">
        <v>1.7614879000084493E-4</v>
      </c>
      <c r="Q20" s="97">
        <f t="shared" si="0"/>
        <v>4.1048602463455541E-2</v>
      </c>
      <c r="R20" s="97">
        <f>O20/'סכום נכסי הקרן'!$C$42</f>
        <v>2.518090189201223E-3</v>
      </c>
    </row>
    <row r="21" spans="2:48">
      <c r="B21" s="88" t="s">
        <v>280</v>
      </c>
      <c r="C21" s="86" t="s">
        <v>281</v>
      </c>
      <c r="D21" s="99" t="s">
        <v>130</v>
      </c>
      <c r="E21" s="86" t="s">
        <v>269</v>
      </c>
      <c r="F21" s="86"/>
      <c r="G21" s="86"/>
      <c r="H21" s="96">
        <v>0.33000000012680608</v>
      </c>
      <c r="I21" s="99" t="s">
        <v>174</v>
      </c>
      <c r="J21" s="100">
        <v>0.03</v>
      </c>
      <c r="K21" s="97">
        <v>5.7000000017927753E-3</v>
      </c>
      <c r="L21" s="96">
        <v>1988.8311600000002</v>
      </c>
      <c r="M21" s="98">
        <v>114.99</v>
      </c>
      <c r="N21" s="86"/>
      <c r="O21" s="96">
        <v>2.2869569869999999</v>
      </c>
      <c r="P21" s="97">
        <v>1.642659037364896E-7</v>
      </c>
      <c r="Q21" s="97">
        <f t="shared" si="0"/>
        <v>3.0943260383149997E-5</v>
      </c>
      <c r="R21" s="97">
        <f>O21/'סכום נכסי הקרן'!$C$42</f>
        <v>1.8981869227357274E-6</v>
      </c>
    </row>
    <row r="22" spans="2:48">
      <c r="B22" s="88" t="s">
        <v>282</v>
      </c>
      <c r="C22" s="86" t="s">
        <v>283</v>
      </c>
      <c r="D22" s="99" t="s">
        <v>130</v>
      </c>
      <c r="E22" s="86" t="s">
        <v>269</v>
      </c>
      <c r="F22" s="86"/>
      <c r="G22" s="86"/>
      <c r="H22" s="96">
        <v>1.3299999999999861</v>
      </c>
      <c r="I22" s="99" t="s">
        <v>174</v>
      </c>
      <c r="J22" s="100">
        <v>1E-3</v>
      </c>
      <c r="K22" s="97">
        <v>-7.7999999999977757E-3</v>
      </c>
      <c r="L22" s="96">
        <v>2773075.0736309998</v>
      </c>
      <c r="M22" s="98">
        <v>103.69</v>
      </c>
      <c r="N22" s="86"/>
      <c r="O22" s="96">
        <v>2875.4015556879999</v>
      </c>
      <c r="P22" s="97">
        <v>1.829755689446541E-4</v>
      </c>
      <c r="Q22" s="97">
        <f t="shared" si="0"/>
        <v>3.890510383428053E-2</v>
      </c>
      <c r="R22" s="97">
        <f>O22/'סכום נכסי הקרן'!$C$42</f>
        <v>2.3865991628380934E-3</v>
      </c>
    </row>
    <row r="23" spans="2:48">
      <c r="B23" s="88" t="s">
        <v>284</v>
      </c>
      <c r="C23" s="86" t="s">
        <v>285</v>
      </c>
      <c r="D23" s="99" t="s">
        <v>130</v>
      </c>
      <c r="E23" s="86" t="s">
        <v>269</v>
      </c>
      <c r="F23" s="86"/>
      <c r="G23" s="86"/>
      <c r="H23" s="96">
        <v>6.1900000000007855</v>
      </c>
      <c r="I23" s="99" t="s">
        <v>174</v>
      </c>
      <c r="J23" s="100">
        <v>7.4999999999999997E-3</v>
      </c>
      <c r="K23" s="97">
        <v>-3.7000000000015163E-3</v>
      </c>
      <c r="L23" s="96">
        <v>1320929.441022</v>
      </c>
      <c r="M23" s="98">
        <v>109.86</v>
      </c>
      <c r="N23" s="86"/>
      <c r="O23" s="96">
        <v>1451.1730983939999</v>
      </c>
      <c r="P23" s="97">
        <v>9.6663961454898111E-5</v>
      </c>
      <c r="Q23" s="97">
        <f t="shared" si="0"/>
        <v>1.9634836728404149E-2</v>
      </c>
      <c r="R23" s="97">
        <f>O23/'סכום נכסי הקרן'!$C$42</f>
        <v>1.204481681839947E-3</v>
      </c>
    </row>
    <row r="24" spans="2:48">
      <c r="B24" s="88" t="s">
        <v>286</v>
      </c>
      <c r="C24" s="86" t="s">
        <v>287</v>
      </c>
      <c r="D24" s="99" t="s">
        <v>130</v>
      </c>
      <c r="E24" s="86" t="s">
        <v>269</v>
      </c>
      <c r="F24" s="86"/>
      <c r="G24" s="86"/>
      <c r="H24" s="96">
        <v>9.7100000000028981</v>
      </c>
      <c r="I24" s="99" t="s">
        <v>174</v>
      </c>
      <c r="J24" s="100">
        <v>5.0000000000000001E-3</v>
      </c>
      <c r="K24" s="97">
        <v>1.0000000000025002E-3</v>
      </c>
      <c r="L24" s="96">
        <v>757119.20810000005</v>
      </c>
      <c r="M24" s="98">
        <v>105.65</v>
      </c>
      <c r="N24" s="86"/>
      <c r="O24" s="96">
        <v>799.89638550800021</v>
      </c>
      <c r="P24" s="97">
        <v>1.7115159611599042E-4</v>
      </c>
      <c r="Q24" s="97">
        <f t="shared" si="0"/>
        <v>1.0822854245624944E-2</v>
      </c>
      <c r="R24" s="97">
        <f>O24/'סכום נכסי הקרן'!$C$42</f>
        <v>6.6391841523290621E-4</v>
      </c>
    </row>
    <row r="25" spans="2:48">
      <c r="B25" s="88" t="s">
        <v>288</v>
      </c>
      <c r="C25" s="86" t="s">
        <v>289</v>
      </c>
      <c r="D25" s="99" t="s">
        <v>130</v>
      </c>
      <c r="E25" s="86" t="s">
        <v>269</v>
      </c>
      <c r="F25" s="86"/>
      <c r="G25" s="86"/>
      <c r="H25" s="96">
        <v>22.779999999989091</v>
      </c>
      <c r="I25" s="99" t="s">
        <v>174</v>
      </c>
      <c r="J25" s="100">
        <v>0.01</v>
      </c>
      <c r="K25" s="97">
        <v>1.399999999999316E-2</v>
      </c>
      <c r="L25" s="96">
        <v>623934.73923099996</v>
      </c>
      <c r="M25" s="98">
        <v>93.7</v>
      </c>
      <c r="N25" s="86"/>
      <c r="O25" s="96">
        <v>584.62688362099993</v>
      </c>
      <c r="P25" s="97">
        <v>4.910805557338707E-5</v>
      </c>
      <c r="Q25" s="97">
        <f t="shared" si="0"/>
        <v>7.9101889496420736E-3</v>
      </c>
      <c r="R25" s="97">
        <f>O25/'סכום נכסי הקרן'!$C$42</f>
        <v>4.8524354042393022E-4</v>
      </c>
    </row>
    <row r="26" spans="2:48">
      <c r="B26" s="88" t="s">
        <v>290</v>
      </c>
      <c r="C26" s="86" t="s">
        <v>291</v>
      </c>
      <c r="D26" s="99" t="s">
        <v>130</v>
      </c>
      <c r="E26" s="86" t="s">
        <v>269</v>
      </c>
      <c r="F26" s="86"/>
      <c r="G26" s="86"/>
      <c r="H26" s="96">
        <v>3.1100000000001709</v>
      </c>
      <c r="I26" s="99" t="s">
        <v>174</v>
      </c>
      <c r="J26" s="100">
        <v>2.75E-2</v>
      </c>
      <c r="K26" s="97">
        <v>-7.8000000000005088E-3</v>
      </c>
      <c r="L26" s="96">
        <v>4268492.2804690003</v>
      </c>
      <c r="M26" s="98">
        <v>119.68</v>
      </c>
      <c r="N26" s="86"/>
      <c r="O26" s="96">
        <v>5108.5315103829998</v>
      </c>
      <c r="P26" s="97">
        <v>2.5742901498735922E-4</v>
      </c>
      <c r="Q26" s="97">
        <f t="shared" si="0"/>
        <v>6.9120067233388538E-2</v>
      </c>
      <c r="R26" s="97">
        <f>O26/'סכום נכסי הקרן'!$C$42</f>
        <v>4.2401093516466759E-3</v>
      </c>
    </row>
    <row r="27" spans="2:48">
      <c r="B27" s="89"/>
      <c r="C27" s="86"/>
      <c r="D27" s="86"/>
      <c r="E27" s="86"/>
      <c r="F27" s="86"/>
      <c r="G27" s="86"/>
      <c r="H27" s="86"/>
      <c r="I27" s="86"/>
      <c r="J27" s="86"/>
      <c r="K27" s="97"/>
      <c r="L27" s="96"/>
      <c r="M27" s="98"/>
      <c r="N27" s="86"/>
      <c r="O27" s="86"/>
      <c r="P27" s="86"/>
      <c r="Q27" s="97"/>
      <c r="R27" s="86"/>
    </row>
    <row r="28" spans="2:48" s="102" customFormat="1">
      <c r="B28" s="125" t="s">
        <v>48</v>
      </c>
      <c r="C28" s="126"/>
      <c r="D28" s="126"/>
      <c r="E28" s="126"/>
      <c r="F28" s="126"/>
      <c r="G28" s="126"/>
      <c r="H28" s="127">
        <v>5.880963383925784</v>
      </c>
      <c r="I28" s="126"/>
      <c r="J28" s="126"/>
      <c r="K28" s="128">
        <v>1.0832064508909747E-2</v>
      </c>
      <c r="L28" s="127"/>
      <c r="M28" s="129"/>
      <c r="N28" s="126"/>
      <c r="O28" s="127">
        <v>46264.804569371998</v>
      </c>
      <c r="P28" s="126"/>
      <c r="Q28" s="128">
        <f t="shared" ref="Q28:Q46" si="1">O28/$O$11</f>
        <v>0.6259776211373167</v>
      </c>
      <c r="R28" s="128">
        <f>O28/'סכום נכסי הקרן'!$C$42</f>
        <v>3.8400043164653563E-2</v>
      </c>
    </row>
    <row r="29" spans="2:48">
      <c r="B29" s="87" t="s">
        <v>23</v>
      </c>
      <c r="C29" s="84"/>
      <c r="D29" s="84"/>
      <c r="E29" s="84"/>
      <c r="F29" s="84"/>
      <c r="G29" s="84"/>
      <c r="H29" s="93">
        <v>5.880963383925784</v>
      </c>
      <c r="I29" s="84"/>
      <c r="J29" s="84"/>
      <c r="K29" s="94">
        <v>1.0832064508909747E-2</v>
      </c>
      <c r="L29" s="93"/>
      <c r="M29" s="95"/>
      <c r="N29" s="84"/>
      <c r="O29" s="93">
        <v>46264.804569371998</v>
      </c>
      <c r="P29" s="84"/>
      <c r="Q29" s="94">
        <f t="shared" si="1"/>
        <v>0.6259776211373167</v>
      </c>
      <c r="R29" s="94">
        <f>O29/'סכום נכסי הקרן'!$C$42</f>
        <v>3.8400043164653563E-2</v>
      </c>
    </row>
    <row r="30" spans="2:48">
      <c r="B30" s="88" t="s">
        <v>292</v>
      </c>
      <c r="C30" s="86" t="s">
        <v>293</v>
      </c>
      <c r="D30" s="99" t="s">
        <v>130</v>
      </c>
      <c r="E30" s="86" t="s">
        <v>269</v>
      </c>
      <c r="F30" s="86"/>
      <c r="G30" s="86"/>
      <c r="H30" s="96">
        <v>0.41000000000016096</v>
      </c>
      <c r="I30" s="99" t="s">
        <v>174</v>
      </c>
      <c r="J30" s="100">
        <v>0</v>
      </c>
      <c r="K30" s="97">
        <v>2.900000000001839E-3</v>
      </c>
      <c r="L30" s="96">
        <v>1741901.0797890001</v>
      </c>
      <c r="M30" s="98">
        <v>99.88</v>
      </c>
      <c r="N30" s="86"/>
      <c r="O30" s="96">
        <v>1739.8107984920002</v>
      </c>
      <c r="P30" s="97">
        <v>5.1494841791856205E-4</v>
      </c>
      <c r="Q30" s="97">
        <f t="shared" si="1"/>
        <v>2.3540197240777432E-2</v>
      </c>
      <c r="R30" s="97">
        <f>O30/'סכום נכסי הקרן'!$C$42</f>
        <v>1.4440525661412096E-3</v>
      </c>
    </row>
    <row r="31" spans="2:48">
      <c r="B31" s="88" t="s">
        <v>294</v>
      </c>
      <c r="C31" s="86" t="s">
        <v>295</v>
      </c>
      <c r="D31" s="99" t="s">
        <v>130</v>
      </c>
      <c r="E31" s="86" t="s">
        <v>269</v>
      </c>
      <c r="F31" s="86"/>
      <c r="G31" s="86"/>
      <c r="H31" s="96">
        <v>6.1099999999979353</v>
      </c>
      <c r="I31" s="99" t="s">
        <v>174</v>
      </c>
      <c r="J31" s="100">
        <v>6.25E-2</v>
      </c>
      <c r="K31" s="97">
        <v>1.2699999999991439E-2</v>
      </c>
      <c r="L31" s="96">
        <v>714998.67463599995</v>
      </c>
      <c r="M31" s="98">
        <v>138.83000000000001</v>
      </c>
      <c r="N31" s="86"/>
      <c r="O31" s="96">
        <v>992.63265215500007</v>
      </c>
      <c r="P31" s="97">
        <v>4.2151998383256219E-5</v>
      </c>
      <c r="Q31" s="97">
        <f t="shared" si="1"/>
        <v>1.3430637653024177E-2</v>
      </c>
      <c r="R31" s="97">
        <f>O31/'סכום נכסי הקרן'!$C$42</f>
        <v>8.2389058041392165E-4</v>
      </c>
    </row>
    <row r="32" spans="2:48">
      <c r="B32" s="88" t="s">
        <v>296</v>
      </c>
      <c r="C32" s="86" t="s">
        <v>297</v>
      </c>
      <c r="D32" s="99" t="s">
        <v>130</v>
      </c>
      <c r="E32" s="86" t="s">
        <v>269</v>
      </c>
      <c r="F32" s="86"/>
      <c r="G32" s="86"/>
      <c r="H32" s="96">
        <v>4.4299999999987989</v>
      </c>
      <c r="I32" s="99" t="s">
        <v>174</v>
      </c>
      <c r="J32" s="100">
        <v>3.7499999999999999E-2</v>
      </c>
      <c r="K32" s="97">
        <v>8.7999999999966768E-3</v>
      </c>
      <c r="L32" s="96">
        <v>1158153.799295</v>
      </c>
      <c r="M32" s="98">
        <v>114.26</v>
      </c>
      <c r="N32" s="86"/>
      <c r="O32" s="96">
        <v>1323.3065485129998</v>
      </c>
      <c r="P32" s="97">
        <v>7.1372083472248028E-5</v>
      </c>
      <c r="Q32" s="97">
        <f t="shared" si="1"/>
        <v>1.7904761361987636E-2</v>
      </c>
      <c r="R32" s="97">
        <f>O32/'סכום נכסי הקרן'!$C$42</f>
        <v>1.0983517396420223E-3</v>
      </c>
    </row>
    <row r="33" spans="2:18">
      <c r="B33" s="88" t="s">
        <v>298</v>
      </c>
      <c r="C33" s="86" t="s">
        <v>299</v>
      </c>
      <c r="D33" s="99" t="s">
        <v>130</v>
      </c>
      <c r="E33" s="86" t="s">
        <v>269</v>
      </c>
      <c r="F33" s="86"/>
      <c r="G33" s="86"/>
      <c r="H33" s="96">
        <v>18.34000000000124</v>
      </c>
      <c r="I33" s="99" t="s">
        <v>174</v>
      </c>
      <c r="J33" s="100">
        <v>3.7499999999999999E-2</v>
      </c>
      <c r="K33" s="97">
        <v>2.9000000000001882E-2</v>
      </c>
      <c r="L33" s="96">
        <v>4536749.1658359999</v>
      </c>
      <c r="M33" s="98">
        <v>116.95</v>
      </c>
      <c r="N33" s="86"/>
      <c r="O33" s="96">
        <v>5305.7282178100004</v>
      </c>
      <c r="P33" s="97">
        <v>3.8075784701517432E-4</v>
      </c>
      <c r="Q33" s="97">
        <f t="shared" si="1"/>
        <v>7.1788201832901896E-2</v>
      </c>
      <c r="R33" s="97">
        <f>O33/'סכום נכסי הקרן'!$C$42</f>
        <v>4.4037837072957945E-3</v>
      </c>
    </row>
    <row r="34" spans="2:18">
      <c r="B34" s="88" t="s">
        <v>300</v>
      </c>
      <c r="C34" s="86" t="s">
        <v>301</v>
      </c>
      <c r="D34" s="99" t="s">
        <v>130</v>
      </c>
      <c r="E34" s="86" t="s">
        <v>269</v>
      </c>
      <c r="F34" s="86"/>
      <c r="G34" s="86"/>
      <c r="H34" s="96">
        <v>3.350000000000839</v>
      </c>
      <c r="I34" s="99" t="s">
        <v>174</v>
      </c>
      <c r="J34" s="100">
        <v>1.2500000000000001E-2</v>
      </c>
      <c r="K34" s="97">
        <v>6.5000000000006806E-3</v>
      </c>
      <c r="L34" s="96">
        <v>2145952.4340989999</v>
      </c>
      <c r="M34" s="98">
        <v>102.74</v>
      </c>
      <c r="N34" s="86"/>
      <c r="O34" s="96">
        <v>2204.7514749689999</v>
      </c>
      <c r="P34" s="97">
        <v>1.8470575397996637E-4</v>
      </c>
      <c r="Q34" s="97">
        <f t="shared" si="1"/>
        <v>2.9830993480814326E-2</v>
      </c>
      <c r="R34" s="97">
        <f>O34/'סכום נכסי הקרן'!$C$42</f>
        <v>1.8299558939927111E-3</v>
      </c>
    </row>
    <row r="35" spans="2:18">
      <c r="B35" s="88" t="s">
        <v>302</v>
      </c>
      <c r="C35" s="86" t="s">
        <v>303</v>
      </c>
      <c r="D35" s="99" t="s">
        <v>130</v>
      </c>
      <c r="E35" s="86" t="s">
        <v>269</v>
      </c>
      <c r="F35" s="86"/>
      <c r="G35" s="86"/>
      <c r="H35" s="96">
        <v>4.2800000000018485</v>
      </c>
      <c r="I35" s="99" t="s">
        <v>174</v>
      </c>
      <c r="J35" s="100">
        <v>1.4999999999999999E-2</v>
      </c>
      <c r="K35" s="97">
        <v>8.3000000000052823E-3</v>
      </c>
      <c r="L35" s="96">
        <v>1022233.329358</v>
      </c>
      <c r="M35" s="98">
        <v>103.76</v>
      </c>
      <c r="N35" s="86"/>
      <c r="O35" s="96">
        <v>1060.6693319679998</v>
      </c>
      <c r="P35" s="97">
        <v>9.7512550383069114E-5</v>
      </c>
      <c r="Q35" s="97">
        <f t="shared" si="1"/>
        <v>1.435119571818496E-2</v>
      </c>
      <c r="R35" s="97">
        <f>O35/'סכום נכסי הקרן'!$C$42</f>
        <v>8.8036140020699804E-4</v>
      </c>
    </row>
    <row r="36" spans="2:18">
      <c r="B36" s="88" t="s">
        <v>304</v>
      </c>
      <c r="C36" s="86" t="s">
        <v>305</v>
      </c>
      <c r="D36" s="99" t="s">
        <v>130</v>
      </c>
      <c r="E36" s="86" t="s">
        <v>269</v>
      </c>
      <c r="F36" s="86"/>
      <c r="G36" s="86"/>
      <c r="H36" s="96">
        <v>1.5800000000001215</v>
      </c>
      <c r="I36" s="99" t="s">
        <v>174</v>
      </c>
      <c r="J36" s="100">
        <v>5.0000000000000001E-3</v>
      </c>
      <c r="K36" s="97">
        <v>3.5000000000005704E-3</v>
      </c>
      <c r="L36" s="96">
        <v>5235906.8340670001</v>
      </c>
      <c r="M36" s="98">
        <v>100.44</v>
      </c>
      <c r="N36" s="86"/>
      <c r="O36" s="96">
        <v>5258.9447954420002</v>
      </c>
      <c r="P36" s="97">
        <v>3.3469477569406613E-4</v>
      </c>
      <c r="Q36" s="97">
        <f t="shared" si="1"/>
        <v>7.1155207146872887E-2</v>
      </c>
      <c r="R36" s="97">
        <f>O36/'סכום נכסי הקרן'!$C$42</f>
        <v>4.3649532084956179E-3</v>
      </c>
    </row>
    <row r="37" spans="2:18">
      <c r="B37" s="88" t="s">
        <v>306</v>
      </c>
      <c r="C37" s="86" t="s">
        <v>307</v>
      </c>
      <c r="D37" s="99" t="s">
        <v>130</v>
      </c>
      <c r="E37" s="86" t="s">
        <v>269</v>
      </c>
      <c r="F37" s="86"/>
      <c r="G37" s="86"/>
      <c r="H37" s="96">
        <v>2.4500000000000974</v>
      </c>
      <c r="I37" s="99" t="s">
        <v>174</v>
      </c>
      <c r="J37" s="100">
        <v>5.5E-2</v>
      </c>
      <c r="K37" s="97">
        <v>5.1000000000011071E-3</v>
      </c>
      <c r="L37" s="96">
        <v>4002662.3660559999</v>
      </c>
      <c r="M37" s="98">
        <v>115.06</v>
      </c>
      <c r="N37" s="86"/>
      <c r="O37" s="96">
        <v>4605.4634773990001</v>
      </c>
      <c r="P37" s="97">
        <v>2.258643024104606E-4</v>
      </c>
      <c r="Q37" s="97">
        <f t="shared" si="1"/>
        <v>6.2313395650341843E-2</v>
      </c>
      <c r="R37" s="97">
        <f>O37/'סכום נכסי הקרן'!$C$42</f>
        <v>3.8225601074393057E-3</v>
      </c>
    </row>
    <row r="38" spans="2:18">
      <c r="B38" s="88" t="s">
        <v>308</v>
      </c>
      <c r="C38" s="86" t="s">
        <v>309</v>
      </c>
      <c r="D38" s="99" t="s">
        <v>130</v>
      </c>
      <c r="E38" s="86" t="s">
        <v>269</v>
      </c>
      <c r="F38" s="86"/>
      <c r="G38" s="86"/>
      <c r="H38" s="96">
        <v>14.97999999999821</v>
      </c>
      <c r="I38" s="99" t="s">
        <v>174</v>
      </c>
      <c r="J38" s="100">
        <v>5.5E-2</v>
      </c>
      <c r="K38" s="97">
        <v>2.5699999999995917E-2</v>
      </c>
      <c r="L38" s="96">
        <v>2509738.988264</v>
      </c>
      <c r="M38" s="98">
        <v>152.13</v>
      </c>
      <c r="N38" s="86"/>
      <c r="O38" s="96">
        <v>3818.0659847080001</v>
      </c>
      <c r="P38" s="97">
        <v>1.3726702724415824E-4</v>
      </c>
      <c r="Q38" s="97">
        <f t="shared" si="1"/>
        <v>5.1659655427033893E-2</v>
      </c>
      <c r="R38" s="97">
        <f>O38/'סכום נכסי הקרן'!$C$42</f>
        <v>3.1690158422357918E-3</v>
      </c>
    </row>
    <row r="39" spans="2:18">
      <c r="B39" s="88" t="s">
        <v>310</v>
      </c>
      <c r="C39" s="86" t="s">
        <v>311</v>
      </c>
      <c r="D39" s="99" t="s">
        <v>130</v>
      </c>
      <c r="E39" s="86" t="s">
        <v>269</v>
      </c>
      <c r="F39" s="86"/>
      <c r="G39" s="86"/>
      <c r="H39" s="96">
        <v>3.530000000000693</v>
      </c>
      <c r="I39" s="99" t="s">
        <v>174</v>
      </c>
      <c r="J39" s="100">
        <v>4.2500000000000003E-2</v>
      </c>
      <c r="K39" s="97">
        <v>7.0000000000036491E-3</v>
      </c>
      <c r="L39" s="96">
        <v>1680164.5987269999</v>
      </c>
      <c r="M39" s="98">
        <v>114.16</v>
      </c>
      <c r="N39" s="86"/>
      <c r="O39" s="96">
        <v>1918.075889839</v>
      </c>
      <c r="P39" s="97">
        <v>9.9293535938354107E-5</v>
      </c>
      <c r="Q39" s="97">
        <f t="shared" si="1"/>
        <v>2.5952181012283419E-2</v>
      </c>
      <c r="R39" s="97">
        <f>O39/'סכום נכסי הקרן'!$C$42</f>
        <v>1.5920135759453545E-3</v>
      </c>
    </row>
    <row r="40" spans="2:18">
      <c r="B40" s="88" t="s">
        <v>312</v>
      </c>
      <c r="C40" s="86" t="s">
        <v>313</v>
      </c>
      <c r="D40" s="99" t="s">
        <v>130</v>
      </c>
      <c r="E40" s="86" t="s">
        <v>269</v>
      </c>
      <c r="F40" s="86"/>
      <c r="G40" s="86"/>
      <c r="H40" s="96">
        <v>7.2400000000005322</v>
      </c>
      <c r="I40" s="99" t="s">
        <v>174</v>
      </c>
      <c r="J40" s="100">
        <v>0.02</v>
      </c>
      <c r="K40" s="97">
        <v>1.3800000000001143E-2</v>
      </c>
      <c r="L40" s="96">
        <v>2505330.481617</v>
      </c>
      <c r="M40" s="98">
        <v>105.01</v>
      </c>
      <c r="N40" s="86"/>
      <c r="O40" s="96">
        <v>2630.847542165</v>
      </c>
      <c r="P40" s="97">
        <v>1.6753277319027897E-4</v>
      </c>
      <c r="Q40" s="97">
        <f t="shared" si="1"/>
        <v>3.5596209718124348E-2</v>
      </c>
      <c r="R40" s="97">
        <f>O40/'סכום נכסי הקרן'!$C$42</f>
        <v>2.1836179817268393E-3</v>
      </c>
    </row>
    <row r="41" spans="2:18">
      <c r="B41" s="88" t="s">
        <v>314</v>
      </c>
      <c r="C41" s="86" t="s">
        <v>315</v>
      </c>
      <c r="D41" s="99" t="s">
        <v>130</v>
      </c>
      <c r="E41" s="86" t="s">
        <v>269</v>
      </c>
      <c r="F41" s="86"/>
      <c r="G41" s="86"/>
      <c r="H41" s="96">
        <v>1.8199999999999483</v>
      </c>
      <c r="I41" s="99" t="s">
        <v>174</v>
      </c>
      <c r="J41" s="100">
        <v>0.01</v>
      </c>
      <c r="K41" s="97">
        <v>3.6999999999996285E-3</v>
      </c>
      <c r="L41" s="96">
        <v>3455772.2122590002</v>
      </c>
      <c r="M41" s="98">
        <v>101.31</v>
      </c>
      <c r="N41" s="86"/>
      <c r="O41" s="96">
        <v>3501.0429818489997</v>
      </c>
      <c r="P41" s="97">
        <v>2.372882735308701E-4</v>
      </c>
      <c r="Q41" s="97">
        <f t="shared" si="1"/>
        <v>4.7370232678518441E-2</v>
      </c>
      <c r="R41" s="97">
        <f>O41/'סכום נכסי הקרן'!$C$42</f>
        <v>2.9058849999619467E-3</v>
      </c>
    </row>
    <row r="42" spans="2:18">
      <c r="B42" s="88" t="s">
        <v>316</v>
      </c>
      <c r="C42" s="86" t="s">
        <v>317</v>
      </c>
      <c r="D42" s="99" t="s">
        <v>130</v>
      </c>
      <c r="E42" s="86" t="s">
        <v>269</v>
      </c>
      <c r="F42" s="86"/>
      <c r="G42" s="86"/>
      <c r="H42" s="96">
        <v>3.0599999999964229</v>
      </c>
      <c r="I42" s="99" t="s">
        <v>174</v>
      </c>
      <c r="J42" s="100">
        <v>7.4999999999999997E-3</v>
      </c>
      <c r="K42" s="97">
        <v>5.7999999999873752E-3</v>
      </c>
      <c r="L42" s="96">
        <v>378018.3</v>
      </c>
      <c r="M42" s="98">
        <v>100.58</v>
      </c>
      <c r="N42" s="86"/>
      <c r="O42" s="96">
        <v>380.21082375600002</v>
      </c>
      <c r="P42" s="97">
        <v>1.866757037037037E-4</v>
      </c>
      <c r="Q42" s="97">
        <f t="shared" si="1"/>
        <v>5.1443741997994384E-3</v>
      </c>
      <c r="R42" s="97">
        <f>O42/'סכום נכסי הקרן'!$C$42</f>
        <v>3.1557708240195152E-4</v>
      </c>
    </row>
    <row r="43" spans="2:18">
      <c r="B43" s="88" t="s">
        <v>318</v>
      </c>
      <c r="C43" s="86" t="s">
        <v>319</v>
      </c>
      <c r="D43" s="99" t="s">
        <v>130</v>
      </c>
      <c r="E43" s="86" t="s">
        <v>269</v>
      </c>
      <c r="F43" s="86"/>
      <c r="G43" s="86"/>
      <c r="H43" s="96">
        <v>0.16000000000018269</v>
      </c>
      <c r="I43" s="99" t="s">
        <v>174</v>
      </c>
      <c r="J43" s="100">
        <v>0</v>
      </c>
      <c r="K43" s="97">
        <v>3.7000000000036531E-3</v>
      </c>
      <c r="L43" s="96">
        <v>1095497.0334000001</v>
      </c>
      <c r="M43" s="98">
        <v>99.94</v>
      </c>
      <c r="N43" s="86"/>
      <c r="O43" s="96">
        <v>1094.8397351800002</v>
      </c>
      <c r="P43" s="97">
        <v>5.0120808788711052E-4</v>
      </c>
      <c r="Q43" s="97">
        <f t="shared" si="1"/>
        <v>1.4813532215983794E-2</v>
      </c>
      <c r="R43" s="97">
        <f>O43/'סכום נכסי הקרן'!$C$42</f>
        <v>9.0872302348645937E-4</v>
      </c>
    </row>
    <row r="44" spans="2:18">
      <c r="B44" s="88" t="s">
        <v>320</v>
      </c>
      <c r="C44" s="86" t="s">
        <v>321</v>
      </c>
      <c r="D44" s="99" t="s">
        <v>130</v>
      </c>
      <c r="E44" s="86" t="s">
        <v>269</v>
      </c>
      <c r="F44" s="86"/>
      <c r="G44" s="86"/>
      <c r="H44" s="96">
        <v>5.8299999999993837</v>
      </c>
      <c r="I44" s="99" t="s">
        <v>174</v>
      </c>
      <c r="J44" s="100">
        <v>1.7500000000000002E-2</v>
      </c>
      <c r="K44" s="97">
        <v>1.1299999999996162E-2</v>
      </c>
      <c r="L44" s="96">
        <v>1635109.2531089999</v>
      </c>
      <c r="M44" s="98">
        <v>105.12</v>
      </c>
      <c r="N44" s="86"/>
      <c r="O44" s="96">
        <v>1718.826916282</v>
      </c>
      <c r="P44" s="97">
        <v>8.8935849669458138E-5</v>
      </c>
      <c r="Q44" s="97">
        <f t="shared" si="1"/>
        <v>2.3256278594836852E-2</v>
      </c>
      <c r="R44" s="97">
        <f>O44/'סכום נכסי הקרן'!$C$42</f>
        <v>1.4266358280802546E-3</v>
      </c>
    </row>
    <row r="45" spans="2:18">
      <c r="B45" s="88" t="s">
        <v>322</v>
      </c>
      <c r="C45" s="86" t="s">
        <v>323</v>
      </c>
      <c r="D45" s="99" t="s">
        <v>130</v>
      </c>
      <c r="E45" s="86" t="s">
        <v>269</v>
      </c>
      <c r="F45" s="86"/>
      <c r="G45" s="86"/>
      <c r="H45" s="96">
        <v>8.3499999999995289</v>
      </c>
      <c r="I45" s="99" t="s">
        <v>174</v>
      </c>
      <c r="J45" s="100">
        <v>2.2499999999999999E-2</v>
      </c>
      <c r="K45" s="97">
        <v>1.5999999999999993E-2</v>
      </c>
      <c r="L45" s="96">
        <v>2973056.2779290001</v>
      </c>
      <c r="M45" s="98">
        <v>107.2</v>
      </c>
      <c r="N45" s="86"/>
      <c r="O45" s="96">
        <v>3187.1162322300006</v>
      </c>
      <c r="P45" s="97">
        <v>2.4742456360342879E-4</v>
      </c>
      <c r="Q45" s="97">
        <f t="shared" si="1"/>
        <v>4.3122703227849057E-2</v>
      </c>
      <c r="R45" s="97">
        <f>O45/'סכום נכסי הקרן'!$C$42</f>
        <v>2.6453240649679743E-3</v>
      </c>
    </row>
    <row r="46" spans="2:18">
      <c r="B46" s="88" t="s">
        <v>324</v>
      </c>
      <c r="C46" s="86" t="s">
        <v>325</v>
      </c>
      <c r="D46" s="99" t="s">
        <v>130</v>
      </c>
      <c r="E46" s="86" t="s">
        <v>269</v>
      </c>
      <c r="F46" s="86"/>
      <c r="G46" s="86"/>
      <c r="H46" s="96">
        <v>0.59000000000002717</v>
      </c>
      <c r="I46" s="99" t="s">
        <v>174</v>
      </c>
      <c r="J46" s="100">
        <v>0.05</v>
      </c>
      <c r="K46" s="97">
        <v>2.7999999999996383E-3</v>
      </c>
      <c r="L46" s="96">
        <v>5269933.156889</v>
      </c>
      <c r="M46" s="98">
        <v>104.83</v>
      </c>
      <c r="N46" s="86"/>
      <c r="O46" s="96">
        <v>5524.4711666149997</v>
      </c>
      <c r="P46" s="97">
        <v>2.847201228844405E-4</v>
      </c>
      <c r="Q46" s="97">
        <f t="shared" si="1"/>
        <v>7.4747863977982346E-2</v>
      </c>
      <c r="R46" s="97">
        <f>O46/'סכום נכסי הקרן'!$C$42</f>
        <v>4.5853415622194122E-3</v>
      </c>
    </row>
    <row r="47" spans="2:18">
      <c r="C47" s="1"/>
      <c r="D47" s="1"/>
    </row>
    <row r="48" spans="2:18">
      <c r="C48" s="1"/>
      <c r="D48" s="1"/>
    </row>
    <row r="49" spans="2:4">
      <c r="C49" s="1"/>
      <c r="D49" s="1"/>
    </row>
    <row r="50" spans="2:4">
      <c r="B50" s="101" t="s">
        <v>121</v>
      </c>
      <c r="C50" s="102"/>
      <c r="D50" s="102"/>
    </row>
    <row r="51" spans="2:4">
      <c r="B51" s="101" t="s">
        <v>246</v>
      </c>
      <c r="C51" s="102"/>
      <c r="D51" s="102"/>
    </row>
    <row r="52" spans="2:4">
      <c r="B52" s="162" t="s">
        <v>254</v>
      </c>
      <c r="C52" s="162"/>
      <c r="D52" s="162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2:D52"/>
  </mergeCells>
  <phoneticPr fontId="4" type="noConversion"/>
  <dataValidations count="1">
    <dataValidation allowBlank="1" showInputMessage="1" showErrorMessage="1" sqref="N10:Q10 N9 N1:N7 N32:N1048576 C5:C29 O1:Q9 O11:Q1048576 B53:B1048576 J1:M1048576 E1:I30 B50:B52 D1:D29 R1:AF1048576 AJ1:XFD1048576 AG1:AI27 AG31:AI1048576 C50:D51 A1:A1048576 B1:B49 E32:I1048576 C32:D49 C53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D16" sqref="D1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189</v>
      </c>
      <c r="C1" s="80" t="s" vm="1">
        <v>264</v>
      </c>
    </row>
    <row r="2" spans="2:67">
      <c r="B2" s="58" t="s">
        <v>188</v>
      </c>
      <c r="C2" s="80" t="s">
        <v>265</v>
      </c>
    </row>
    <row r="3" spans="2:67">
      <c r="B3" s="58" t="s">
        <v>190</v>
      </c>
      <c r="C3" s="80" t="s">
        <v>266</v>
      </c>
    </row>
    <row r="4" spans="2:67">
      <c r="B4" s="58" t="s">
        <v>191</v>
      </c>
      <c r="C4" s="80">
        <v>12145</v>
      </c>
    </row>
    <row r="6" spans="2:67" ht="26.25" customHeight="1">
      <c r="B6" s="159" t="s">
        <v>219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4"/>
      <c r="BO6" s="3"/>
    </row>
    <row r="7" spans="2:67" ht="26.25" customHeight="1">
      <c r="B7" s="159" t="s">
        <v>95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AZ7" s="45"/>
      <c r="BJ7" s="3"/>
      <c r="BO7" s="3"/>
    </row>
    <row r="8" spans="2:67" s="3" customFormat="1" ht="78.75">
      <c r="B8" s="39" t="s">
        <v>124</v>
      </c>
      <c r="C8" s="14" t="s">
        <v>47</v>
      </c>
      <c r="D8" s="14" t="s">
        <v>129</v>
      </c>
      <c r="E8" s="14" t="s">
        <v>235</v>
      </c>
      <c r="F8" s="14" t="s">
        <v>126</v>
      </c>
      <c r="G8" s="14" t="s">
        <v>68</v>
      </c>
      <c r="H8" s="14" t="s">
        <v>15</v>
      </c>
      <c r="I8" s="14" t="s">
        <v>69</v>
      </c>
      <c r="J8" s="14" t="s">
        <v>110</v>
      </c>
      <c r="K8" s="14" t="s">
        <v>18</v>
      </c>
      <c r="L8" s="14" t="s">
        <v>109</v>
      </c>
      <c r="M8" s="14" t="s">
        <v>17</v>
      </c>
      <c r="N8" s="14" t="s">
        <v>19</v>
      </c>
      <c r="O8" s="14" t="s">
        <v>248</v>
      </c>
      <c r="P8" s="14" t="s">
        <v>247</v>
      </c>
      <c r="Q8" s="14" t="s">
        <v>65</v>
      </c>
      <c r="R8" s="14" t="s">
        <v>62</v>
      </c>
      <c r="S8" s="14" t="s">
        <v>192</v>
      </c>
      <c r="T8" s="40" t="s">
        <v>194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255</v>
      </c>
      <c r="P9" s="17"/>
      <c r="Q9" s="17" t="s">
        <v>251</v>
      </c>
      <c r="R9" s="17" t="s">
        <v>20</v>
      </c>
      <c r="S9" s="17" t="s">
        <v>20</v>
      </c>
      <c r="T9" s="76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122</v>
      </c>
      <c r="R10" s="20" t="s">
        <v>123</v>
      </c>
      <c r="S10" s="47" t="s">
        <v>195</v>
      </c>
      <c r="T10" s="75" t="s">
        <v>236</v>
      </c>
      <c r="U10" s="5"/>
      <c r="BJ10" s="1"/>
      <c r="BK10" s="3"/>
      <c r="BL10" s="1"/>
      <c r="BO10" s="1"/>
    </row>
    <row r="11" spans="2:67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5"/>
      <c r="BJ11" s="1"/>
      <c r="BK11" s="3"/>
      <c r="BL11" s="1"/>
      <c r="BO11" s="1"/>
    </row>
    <row r="12" spans="2:67" ht="20.25">
      <c r="B12" s="101" t="s">
        <v>263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BK12" s="4"/>
    </row>
    <row r="13" spans="2:67">
      <c r="B13" s="101" t="s">
        <v>121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2:67">
      <c r="B14" s="101" t="s">
        <v>246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2:67">
      <c r="B15" s="101" t="s">
        <v>254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67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BJ16" s="4"/>
    </row>
    <row r="17" spans="2:2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2:2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2:2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2:2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2:2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2:2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2:2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2:2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2:2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2:2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2:2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2:2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2:2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2:2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2:20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2:20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2:20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2:20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2:20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2:20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2:20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2:20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2:20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2:20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2:20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2:20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  <row r="44" spans="2:20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</row>
    <row r="45" spans="2:20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</row>
    <row r="46" spans="2:20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</row>
    <row r="47" spans="2:20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</row>
    <row r="48" spans="2:20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</row>
    <row r="49" spans="2:20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</row>
    <row r="50" spans="2:20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</row>
    <row r="51" spans="2:20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</row>
    <row r="52" spans="2:20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</row>
    <row r="53" spans="2:20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2:20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2:20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</row>
    <row r="56" spans="2:20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</row>
    <row r="57" spans="2:20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</row>
    <row r="58" spans="2:20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</row>
    <row r="59" spans="2:20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</row>
    <row r="60" spans="2:20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</row>
    <row r="61" spans="2:20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</row>
    <row r="62" spans="2:20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</row>
    <row r="63" spans="2:20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</row>
    <row r="64" spans="2:20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</row>
    <row r="65" spans="2:20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</row>
    <row r="66" spans="2:20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2:20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</row>
    <row r="68" spans="2:20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2:20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2:20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</row>
    <row r="71" spans="2:20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</row>
    <row r="72" spans="2:20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2:20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</row>
    <row r="74" spans="2:20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2:20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</row>
    <row r="76" spans="2:20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2:20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</row>
    <row r="78" spans="2:20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</row>
    <row r="79" spans="2:20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</row>
    <row r="80" spans="2:20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</row>
    <row r="81" spans="2:20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</row>
    <row r="82" spans="2:20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</row>
    <row r="83" spans="2:20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</row>
    <row r="84" spans="2:20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</row>
    <row r="85" spans="2:20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</row>
    <row r="86" spans="2:20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</row>
    <row r="87" spans="2:20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2:20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</row>
    <row r="89" spans="2:20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</row>
    <row r="90" spans="2:20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</row>
    <row r="91" spans="2:20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</row>
    <row r="92" spans="2:20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</row>
    <row r="93" spans="2:20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</row>
    <row r="94" spans="2:20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2:20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2:20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2:20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2:20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2:20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2:20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2:20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2:20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2:20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</row>
    <row r="104" spans="2:20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2:20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2:20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2:20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2:20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2:20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2:20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topLeftCell="B1" workbookViewId="0">
      <pane xSplit="1" ySplit="10" topLeftCell="C11" activePane="bottomRight" state="frozen"/>
      <selection activeCell="B1" sqref="B1"/>
      <selection pane="topRight" activeCell="C1" sqref="C1"/>
      <selection pane="bottomLeft" activeCell="B11" sqref="B11"/>
      <selection pane="bottomRight" activeCell="B17" sqref="B17"/>
    </sheetView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7.5703125" style="1" bestFit="1" customWidth="1"/>
    <col min="15" max="15" width="13.140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8" t="s">
        <v>189</v>
      </c>
      <c r="C1" s="80" t="s" vm="1">
        <v>264</v>
      </c>
    </row>
    <row r="2" spans="2:66">
      <c r="B2" s="58" t="s">
        <v>188</v>
      </c>
      <c r="C2" s="80" t="s">
        <v>265</v>
      </c>
    </row>
    <row r="3" spans="2:66">
      <c r="B3" s="58" t="s">
        <v>190</v>
      </c>
      <c r="C3" s="80" t="s">
        <v>266</v>
      </c>
    </row>
    <row r="4" spans="2:66">
      <c r="B4" s="58" t="s">
        <v>191</v>
      </c>
      <c r="C4" s="80">
        <v>12145</v>
      </c>
    </row>
    <row r="6" spans="2:66" ht="26.25" customHeight="1">
      <c r="B6" s="165" t="s">
        <v>219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</row>
    <row r="7" spans="2:66" ht="26.25" customHeight="1">
      <c r="B7" s="165" t="s">
        <v>96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7"/>
      <c r="BN7" s="3"/>
    </row>
    <row r="8" spans="2:66" s="3" customFormat="1" ht="78.75">
      <c r="B8" s="23" t="s">
        <v>124</v>
      </c>
      <c r="C8" s="31" t="s">
        <v>47</v>
      </c>
      <c r="D8" s="31" t="s">
        <v>129</v>
      </c>
      <c r="E8" s="31" t="s">
        <v>235</v>
      </c>
      <c r="F8" s="31" t="s">
        <v>126</v>
      </c>
      <c r="G8" s="31" t="s">
        <v>68</v>
      </c>
      <c r="H8" s="31" t="s">
        <v>15</v>
      </c>
      <c r="I8" s="31" t="s">
        <v>69</v>
      </c>
      <c r="J8" s="31" t="s">
        <v>110</v>
      </c>
      <c r="K8" s="31" t="s">
        <v>18</v>
      </c>
      <c r="L8" s="31" t="s">
        <v>109</v>
      </c>
      <c r="M8" s="31" t="s">
        <v>17</v>
      </c>
      <c r="N8" s="31" t="s">
        <v>19</v>
      </c>
      <c r="O8" s="14" t="s">
        <v>248</v>
      </c>
      <c r="P8" s="31" t="s">
        <v>247</v>
      </c>
      <c r="Q8" s="31" t="s">
        <v>262</v>
      </c>
      <c r="R8" s="31" t="s">
        <v>65</v>
      </c>
      <c r="S8" s="14" t="s">
        <v>62</v>
      </c>
      <c r="T8" s="31" t="s">
        <v>192</v>
      </c>
      <c r="U8" s="15" t="s">
        <v>194</v>
      </c>
      <c r="V8" s="1"/>
      <c r="W8" s="1"/>
      <c r="BJ8" s="1"/>
      <c r="BK8" s="1"/>
    </row>
    <row r="9" spans="2:66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255</v>
      </c>
      <c r="P9" s="33"/>
      <c r="Q9" s="17" t="s">
        <v>251</v>
      </c>
      <c r="R9" s="33" t="s">
        <v>251</v>
      </c>
      <c r="S9" s="17" t="s">
        <v>20</v>
      </c>
      <c r="T9" s="33" t="s">
        <v>251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122</v>
      </c>
      <c r="R10" s="20" t="s">
        <v>123</v>
      </c>
      <c r="S10" s="20" t="s">
        <v>195</v>
      </c>
      <c r="T10" s="21" t="s">
        <v>236</v>
      </c>
      <c r="U10" s="21" t="s">
        <v>257</v>
      </c>
      <c r="V10" s="5"/>
      <c r="BI10" s="1"/>
      <c r="BJ10" s="3"/>
      <c r="BK10" s="1"/>
    </row>
    <row r="11" spans="2:66" s="4" customFormat="1" ht="18" customHeight="1">
      <c r="B11" s="81" t="s">
        <v>34</v>
      </c>
      <c r="C11" s="82"/>
      <c r="D11" s="82"/>
      <c r="E11" s="82"/>
      <c r="F11" s="82"/>
      <c r="G11" s="82"/>
      <c r="H11" s="82"/>
      <c r="I11" s="82"/>
      <c r="J11" s="82"/>
      <c r="K11" s="90">
        <v>4.0893476399529831</v>
      </c>
      <c r="L11" s="82"/>
      <c r="M11" s="82"/>
      <c r="N11" s="105">
        <v>1.3888386757346416E-2</v>
      </c>
      <c r="O11" s="90"/>
      <c r="P11" s="92"/>
      <c r="Q11" s="90">
        <v>1205.991948572</v>
      </c>
      <c r="R11" s="90">
        <v>136623.38602079201</v>
      </c>
      <c r="S11" s="82"/>
      <c r="T11" s="91">
        <f>R11/$R$11</f>
        <v>1</v>
      </c>
      <c r="U11" s="91">
        <f>R11/'סכום נכסי הקרן'!$C$42</f>
        <v>0.11339816452986161</v>
      </c>
      <c r="V11" s="5"/>
      <c r="BI11" s="1"/>
      <c r="BJ11" s="3"/>
      <c r="BK11" s="1"/>
      <c r="BN11" s="1"/>
    </row>
    <row r="12" spans="2:66">
      <c r="B12" s="83" t="s">
        <v>243</v>
      </c>
      <c r="C12" s="84"/>
      <c r="D12" s="84"/>
      <c r="E12" s="84"/>
      <c r="F12" s="84"/>
      <c r="G12" s="84"/>
      <c r="H12" s="84"/>
      <c r="I12" s="84"/>
      <c r="J12" s="84"/>
      <c r="K12" s="93">
        <v>4.0893476399529831</v>
      </c>
      <c r="L12" s="84"/>
      <c r="M12" s="84"/>
      <c r="N12" s="106">
        <v>1.3888386757346416E-2</v>
      </c>
      <c r="O12" s="93"/>
      <c r="P12" s="95"/>
      <c r="Q12" s="93">
        <v>1205.9919485719997</v>
      </c>
      <c r="R12" s="93">
        <v>136623.38602079204</v>
      </c>
      <c r="S12" s="84"/>
      <c r="T12" s="94">
        <f t="shared" ref="T12:T75" si="0">R12/$R$11</f>
        <v>1.0000000000000002</v>
      </c>
      <c r="U12" s="94">
        <f>R12/'סכום נכסי הקרן'!$C$42</f>
        <v>0.11339816452986164</v>
      </c>
      <c r="BJ12" s="3"/>
    </row>
    <row r="13" spans="2:66" s="144" customFormat="1" ht="20.25">
      <c r="B13" s="104" t="s">
        <v>33</v>
      </c>
      <c r="C13" s="84"/>
      <c r="D13" s="84"/>
      <c r="E13" s="84"/>
      <c r="F13" s="84"/>
      <c r="G13" s="84"/>
      <c r="H13" s="84"/>
      <c r="I13" s="84"/>
      <c r="J13" s="84"/>
      <c r="K13" s="93">
        <v>4.0664777614169632</v>
      </c>
      <c r="L13" s="84"/>
      <c r="M13" s="84"/>
      <c r="N13" s="106">
        <v>1.0467546939259631E-2</v>
      </c>
      <c r="O13" s="93"/>
      <c r="P13" s="95"/>
      <c r="Q13" s="93">
        <v>1161.3277629290003</v>
      </c>
      <c r="R13" s="93">
        <v>108801.38622490701</v>
      </c>
      <c r="S13" s="84"/>
      <c r="T13" s="94">
        <f t="shared" si="0"/>
        <v>0.79635990143260749</v>
      </c>
      <c r="U13" s="94">
        <f>R13/'סכום נכסי הקרן'!$C$42</f>
        <v>9.0305751127639208E-2</v>
      </c>
      <c r="BJ13" s="143"/>
    </row>
    <row r="14" spans="2:66" s="144" customFormat="1">
      <c r="B14" s="89" t="s">
        <v>326</v>
      </c>
      <c r="C14" s="86" t="s">
        <v>327</v>
      </c>
      <c r="D14" s="99" t="s">
        <v>130</v>
      </c>
      <c r="E14" s="99" t="s">
        <v>328</v>
      </c>
      <c r="F14" s="86" t="s">
        <v>329</v>
      </c>
      <c r="G14" s="99" t="s">
        <v>330</v>
      </c>
      <c r="H14" s="86" t="s">
        <v>331</v>
      </c>
      <c r="I14" s="86" t="s">
        <v>332</v>
      </c>
      <c r="J14" s="86"/>
      <c r="K14" s="96">
        <v>3.3000000000000798</v>
      </c>
      <c r="L14" s="99" t="s">
        <v>174</v>
      </c>
      <c r="M14" s="100">
        <v>6.1999999999999998E-3</v>
      </c>
      <c r="N14" s="100">
        <v>-1.0999999999981708E-3</v>
      </c>
      <c r="O14" s="96">
        <v>2387178.6616150001</v>
      </c>
      <c r="P14" s="98">
        <v>105.33</v>
      </c>
      <c r="Q14" s="86"/>
      <c r="R14" s="96">
        <v>2514.415432886</v>
      </c>
      <c r="S14" s="97">
        <v>5.0642663125587378E-4</v>
      </c>
      <c r="T14" s="97">
        <f t="shared" si="0"/>
        <v>1.8403990020444554E-2</v>
      </c>
      <c r="U14" s="97">
        <f>R14/'סכום נכסי הקרן'!$C$42</f>
        <v>2.0869786883443027E-3</v>
      </c>
    </row>
    <row r="15" spans="2:66" s="144" customFormat="1">
      <c r="B15" s="89" t="s">
        <v>333</v>
      </c>
      <c r="C15" s="86" t="s">
        <v>334</v>
      </c>
      <c r="D15" s="99" t="s">
        <v>130</v>
      </c>
      <c r="E15" s="99" t="s">
        <v>328</v>
      </c>
      <c r="F15" s="86" t="s">
        <v>335</v>
      </c>
      <c r="G15" s="99" t="s">
        <v>336</v>
      </c>
      <c r="H15" s="86" t="s">
        <v>331</v>
      </c>
      <c r="I15" s="86" t="s">
        <v>170</v>
      </c>
      <c r="J15" s="86"/>
      <c r="K15" s="96">
        <v>1</v>
      </c>
      <c r="L15" s="99" t="s">
        <v>174</v>
      </c>
      <c r="M15" s="100">
        <v>5.8999999999999999E-3</v>
      </c>
      <c r="N15" s="100">
        <v>-1.6000000000013493E-3</v>
      </c>
      <c r="O15" s="96">
        <v>2604184.968787</v>
      </c>
      <c r="P15" s="98">
        <v>102.45</v>
      </c>
      <c r="Q15" s="86"/>
      <c r="R15" s="96">
        <v>2667.9874988790002</v>
      </c>
      <c r="S15" s="97">
        <v>4.8784400605883949E-4</v>
      </c>
      <c r="T15" s="97">
        <f t="shared" si="0"/>
        <v>1.9528044038324251E-2</v>
      </c>
      <c r="U15" s="97">
        <f>R15/'סכום נכסי הקרן'!$C$42</f>
        <v>2.2144443508042766E-3</v>
      </c>
    </row>
    <row r="16" spans="2:66" s="144" customFormat="1">
      <c r="B16" s="89" t="s">
        <v>337</v>
      </c>
      <c r="C16" s="86" t="s">
        <v>338</v>
      </c>
      <c r="D16" s="99" t="s">
        <v>130</v>
      </c>
      <c r="E16" s="99" t="s">
        <v>328</v>
      </c>
      <c r="F16" s="86" t="s">
        <v>335</v>
      </c>
      <c r="G16" s="99" t="s">
        <v>336</v>
      </c>
      <c r="H16" s="86" t="s">
        <v>331</v>
      </c>
      <c r="I16" s="86" t="s">
        <v>170</v>
      </c>
      <c r="J16" s="86"/>
      <c r="K16" s="96">
        <v>5.8900000000018373</v>
      </c>
      <c r="L16" s="99" t="s">
        <v>174</v>
      </c>
      <c r="M16" s="100">
        <v>8.3000000000000001E-3</v>
      </c>
      <c r="N16" s="100">
        <v>2.1000000000007887E-3</v>
      </c>
      <c r="O16" s="96">
        <v>842963.90326499997</v>
      </c>
      <c r="P16" s="98">
        <v>105.26</v>
      </c>
      <c r="Q16" s="86"/>
      <c r="R16" s="96">
        <v>887.30380663300002</v>
      </c>
      <c r="S16" s="97">
        <v>6.5550821812717242E-4</v>
      </c>
      <c r="T16" s="97">
        <f t="shared" si="0"/>
        <v>6.4945236132411899E-3</v>
      </c>
      <c r="U16" s="97">
        <f>R16/'סכום נכסי הקרן'!$C$42</f>
        <v>7.3646705723739579E-4</v>
      </c>
    </row>
    <row r="17" spans="2:61" s="144" customFormat="1" ht="20.25">
      <c r="B17" s="89" t="s">
        <v>339</v>
      </c>
      <c r="C17" s="86" t="s">
        <v>340</v>
      </c>
      <c r="D17" s="99" t="s">
        <v>130</v>
      </c>
      <c r="E17" s="99" t="s">
        <v>328</v>
      </c>
      <c r="F17" s="86" t="s">
        <v>341</v>
      </c>
      <c r="G17" s="99" t="s">
        <v>336</v>
      </c>
      <c r="H17" s="86" t="s">
        <v>331</v>
      </c>
      <c r="I17" s="86" t="s">
        <v>170</v>
      </c>
      <c r="J17" s="86"/>
      <c r="K17" s="96">
        <v>1.1999999999985351</v>
      </c>
      <c r="L17" s="99" t="s">
        <v>174</v>
      </c>
      <c r="M17" s="100">
        <v>4.0999999999999995E-3</v>
      </c>
      <c r="N17" s="100">
        <v>-2.1000000000120848E-3</v>
      </c>
      <c r="O17" s="96">
        <v>266981.95248899999</v>
      </c>
      <c r="P17" s="98">
        <v>102.28</v>
      </c>
      <c r="Q17" s="86"/>
      <c r="R17" s="96">
        <v>273.069144827</v>
      </c>
      <c r="S17" s="97">
        <v>2.1655899635841732E-4</v>
      </c>
      <c r="T17" s="97">
        <f t="shared" si="0"/>
        <v>1.9986998769408555E-3</v>
      </c>
      <c r="U17" s="97">
        <f>R17/'סכום נכסי הקרן'!$C$42</f>
        <v>2.2664889749115331E-4</v>
      </c>
      <c r="BI17" s="143"/>
    </row>
    <row r="18" spans="2:61" s="144" customFormat="1">
      <c r="B18" s="89" t="s">
        <v>342</v>
      </c>
      <c r="C18" s="86" t="s">
        <v>343</v>
      </c>
      <c r="D18" s="99" t="s">
        <v>130</v>
      </c>
      <c r="E18" s="99" t="s">
        <v>328</v>
      </c>
      <c r="F18" s="86" t="s">
        <v>341</v>
      </c>
      <c r="G18" s="99" t="s">
        <v>336</v>
      </c>
      <c r="H18" s="86" t="s">
        <v>331</v>
      </c>
      <c r="I18" s="86" t="s">
        <v>170</v>
      </c>
      <c r="J18" s="86"/>
      <c r="K18" s="96">
        <v>0.59</v>
      </c>
      <c r="L18" s="99" t="s">
        <v>174</v>
      </c>
      <c r="M18" s="100">
        <v>6.4000000000000003E-3</v>
      </c>
      <c r="N18" s="100">
        <v>6.7999999999999996E-3</v>
      </c>
      <c r="O18" s="96">
        <v>1847070.3668919997</v>
      </c>
      <c r="P18" s="98">
        <v>101.73</v>
      </c>
      <c r="Q18" s="86"/>
      <c r="R18" s="96">
        <v>1879.0245752000001</v>
      </c>
      <c r="S18" s="97">
        <v>5.8635386135719712E-4</v>
      </c>
      <c r="T18" s="97">
        <f t="shared" si="0"/>
        <v>1.3753315811643265E-2</v>
      </c>
      <c r="U18" s="97">
        <f>R18/'סכום נכסי הקרן'!$C$42</f>
        <v>1.5596007692398701E-3</v>
      </c>
    </row>
    <row r="19" spans="2:61" s="144" customFormat="1">
      <c r="B19" s="89" t="s">
        <v>344</v>
      </c>
      <c r="C19" s="86" t="s">
        <v>345</v>
      </c>
      <c r="D19" s="99" t="s">
        <v>130</v>
      </c>
      <c r="E19" s="99" t="s">
        <v>328</v>
      </c>
      <c r="F19" s="86" t="s">
        <v>341</v>
      </c>
      <c r="G19" s="99" t="s">
        <v>336</v>
      </c>
      <c r="H19" s="86" t="s">
        <v>331</v>
      </c>
      <c r="I19" s="86" t="s">
        <v>170</v>
      </c>
      <c r="J19" s="86"/>
      <c r="K19" s="96">
        <v>1.980000000000929</v>
      </c>
      <c r="L19" s="99" t="s">
        <v>174</v>
      </c>
      <c r="M19" s="100">
        <v>0.04</v>
      </c>
      <c r="N19" s="100">
        <v>-2.9000000000026817E-3</v>
      </c>
      <c r="O19" s="96">
        <v>1317809.7802619999</v>
      </c>
      <c r="P19" s="98">
        <v>116.07</v>
      </c>
      <c r="Q19" s="86"/>
      <c r="R19" s="96">
        <v>1529.5818773709996</v>
      </c>
      <c r="S19" s="97">
        <v>6.3610190890072674E-4</v>
      </c>
      <c r="T19" s="97">
        <f t="shared" si="0"/>
        <v>1.1195608028176233E-2</v>
      </c>
      <c r="U19" s="97">
        <f>R19/'סכום נכסי הקרן'!$C$42</f>
        <v>1.269561401190968E-3</v>
      </c>
      <c r="BI19" s="148"/>
    </row>
    <row r="20" spans="2:61" s="144" customFormat="1">
      <c r="B20" s="89" t="s">
        <v>346</v>
      </c>
      <c r="C20" s="86" t="s">
        <v>347</v>
      </c>
      <c r="D20" s="99" t="s">
        <v>130</v>
      </c>
      <c r="E20" s="99" t="s">
        <v>328</v>
      </c>
      <c r="F20" s="86" t="s">
        <v>341</v>
      </c>
      <c r="G20" s="99" t="s">
        <v>336</v>
      </c>
      <c r="H20" s="86" t="s">
        <v>331</v>
      </c>
      <c r="I20" s="86" t="s">
        <v>170</v>
      </c>
      <c r="J20" s="86"/>
      <c r="K20" s="96">
        <v>3.1800000000007453</v>
      </c>
      <c r="L20" s="99" t="s">
        <v>174</v>
      </c>
      <c r="M20" s="100">
        <v>9.8999999999999991E-3</v>
      </c>
      <c r="N20" s="100">
        <v>-2.4999999999986504E-3</v>
      </c>
      <c r="O20" s="96">
        <v>1725986.385177</v>
      </c>
      <c r="P20" s="98">
        <v>107.3</v>
      </c>
      <c r="Q20" s="86"/>
      <c r="R20" s="96">
        <v>1851.9834748089997</v>
      </c>
      <c r="S20" s="97">
        <v>5.7268033938280094E-4</v>
      </c>
      <c r="T20" s="97">
        <f t="shared" si="0"/>
        <v>1.3555391421254601E-2</v>
      </c>
      <c r="U20" s="97">
        <f>R20/'סכום נכסי הקרן'!$C$42</f>
        <v>1.5371565066541039E-3</v>
      </c>
    </row>
    <row r="21" spans="2:61" s="144" customFormat="1">
      <c r="B21" s="89" t="s">
        <v>348</v>
      </c>
      <c r="C21" s="86" t="s">
        <v>349</v>
      </c>
      <c r="D21" s="99" t="s">
        <v>130</v>
      </c>
      <c r="E21" s="99" t="s">
        <v>328</v>
      </c>
      <c r="F21" s="86" t="s">
        <v>341</v>
      </c>
      <c r="G21" s="99" t="s">
        <v>336</v>
      </c>
      <c r="H21" s="86" t="s">
        <v>331</v>
      </c>
      <c r="I21" s="86" t="s">
        <v>170</v>
      </c>
      <c r="J21" s="86"/>
      <c r="K21" s="96">
        <v>5.1300000000009467</v>
      </c>
      <c r="L21" s="99" t="s">
        <v>174</v>
      </c>
      <c r="M21" s="100">
        <v>8.6E-3</v>
      </c>
      <c r="N21" s="100">
        <v>1.3999999999978118E-3</v>
      </c>
      <c r="O21" s="96">
        <v>1451840.0819399999</v>
      </c>
      <c r="P21" s="98">
        <v>107.02</v>
      </c>
      <c r="Q21" s="86"/>
      <c r="R21" s="96">
        <v>1553.7592566809999</v>
      </c>
      <c r="S21" s="97">
        <v>5.8042237252588702E-4</v>
      </c>
      <c r="T21" s="97">
        <f t="shared" si="0"/>
        <v>1.1372571723881455E-2</v>
      </c>
      <c r="U21" s="97">
        <f>R21/'סכום נכסי הקרן'!$C$42</f>
        <v>1.289628759472361E-3</v>
      </c>
    </row>
    <row r="22" spans="2:61" s="144" customFormat="1">
      <c r="B22" s="89" t="s">
        <v>350</v>
      </c>
      <c r="C22" s="86" t="s">
        <v>351</v>
      </c>
      <c r="D22" s="99" t="s">
        <v>130</v>
      </c>
      <c r="E22" s="99" t="s">
        <v>328</v>
      </c>
      <c r="F22" s="86" t="s">
        <v>341</v>
      </c>
      <c r="G22" s="99" t="s">
        <v>336</v>
      </c>
      <c r="H22" s="86" t="s">
        <v>331</v>
      </c>
      <c r="I22" s="86" t="s">
        <v>170</v>
      </c>
      <c r="J22" s="86"/>
      <c r="K22" s="96">
        <v>7.8399999999973158</v>
      </c>
      <c r="L22" s="99" t="s">
        <v>174</v>
      </c>
      <c r="M22" s="100">
        <v>1.2199999999999999E-2</v>
      </c>
      <c r="N22" s="100">
        <v>5.999999999932921E-3</v>
      </c>
      <c r="O22" s="96">
        <v>54954.6</v>
      </c>
      <c r="P22" s="98">
        <v>108.51</v>
      </c>
      <c r="Q22" s="86"/>
      <c r="R22" s="96">
        <v>59.631237724000002</v>
      </c>
      <c r="S22" s="97">
        <v>6.8555453538387832E-5</v>
      </c>
      <c r="T22" s="97">
        <f t="shared" si="0"/>
        <v>4.3646435255912216E-4</v>
      </c>
      <c r="U22" s="97">
        <f>R22/'סכום נכסי הקרן'!$C$42</f>
        <v>4.9494256462918858E-5</v>
      </c>
    </row>
    <row r="23" spans="2:61" s="144" customFormat="1">
      <c r="B23" s="89" t="s">
        <v>352</v>
      </c>
      <c r="C23" s="86" t="s">
        <v>353</v>
      </c>
      <c r="D23" s="99" t="s">
        <v>130</v>
      </c>
      <c r="E23" s="99" t="s">
        <v>328</v>
      </c>
      <c r="F23" s="86" t="s">
        <v>341</v>
      </c>
      <c r="G23" s="99" t="s">
        <v>336</v>
      </c>
      <c r="H23" s="86" t="s">
        <v>331</v>
      </c>
      <c r="I23" s="86" t="s">
        <v>170</v>
      </c>
      <c r="J23" s="86"/>
      <c r="K23" s="96">
        <v>6.8999999999979611</v>
      </c>
      <c r="L23" s="99" t="s">
        <v>174</v>
      </c>
      <c r="M23" s="100">
        <v>3.8E-3</v>
      </c>
      <c r="N23" s="100">
        <v>4.6000000000016609E-3</v>
      </c>
      <c r="O23" s="96">
        <v>1330698.1617000001</v>
      </c>
      <c r="P23" s="98">
        <v>99.49</v>
      </c>
      <c r="Q23" s="86"/>
      <c r="R23" s="96">
        <v>1323.911586293</v>
      </c>
      <c r="S23" s="97">
        <v>4.4356605390000002E-4</v>
      </c>
      <c r="T23" s="97">
        <f t="shared" si="0"/>
        <v>9.6902267236410079E-3</v>
      </c>
      <c r="U23" s="97">
        <f>R23/'סכום נכסי הקרן'!$C$42</f>
        <v>1.0988539243391049E-3</v>
      </c>
    </row>
    <row r="24" spans="2:61" s="144" customFormat="1">
      <c r="B24" s="89" t="s">
        <v>354</v>
      </c>
      <c r="C24" s="86" t="s">
        <v>355</v>
      </c>
      <c r="D24" s="99" t="s">
        <v>130</v>
      </c>
      <c r="E24" s="99" t="s">
        <v>328</v>
      </c>
      <c r="F24" s="86" t="s">
        <v>341</v>
      </c>
      <c r="G24" s="99" t="s">
        <v>336</v>
      </c>
      <c r="H24" s="86" t="s">
        <v>331</v>
      </c>
      <c r="I24" s="86" t="s">
        <v>170</v>
      </c>
      <c r="J24" s="86"/>
      <c r="K24" s="96">
        <v>10.65000000000339</v>
      </c>
      <c r="L24" s="99" t="s">
        <v>174</v>
      </c>
      <c r="M24" s="100">
        <v>5.6999999999999993E-3</v>
      </c>
      <c r="N24" s="100">
        <v>5.5000000000030823E-3</v>
      </c>
      <c r="O24" s="96">
        <v>793130.022352</v>
      </c>
      <c r="P24" s="98">
        <v>102.24</v>
      </c>
      <c r="Q24" s="86"/>
      <c r="R24" s="96">
        <v>810.89612072500006</v>
      </c>
      <c r="S24" s="97">
        <v>1.12993234674261E-3</v>
      </c>
      <c r="T24" s="97">
        <f t="shared" si="0"/>
        <v>5.9352658746255485E-3</v>
      </c>
      <c r="U24" s="97">
        <f>R24/'סכום נכסי הקרן'!$C$42</f>
        <v>6.7304825617926095E-4</v>
      </c>
    </row>
    <row r="25" spans="2:61" s="144" customFormat="1">
      <c r="B25" s="89" t="s">
        <v>356</v>
      </c>
      <c r="C25" s="86" t="s">
        <v>357</v>
      </c>
      <c r="D25" s="99" t="s">
        <v>130</v>
      </c>
      <c r="E25" s="99" t="s">
        <v>328</v>
      </c>
      <c r="F25" s="86" t="s">
        <v>358</v>
      </c>
      <c r="G25" s="99" t="s">
        <v>359</v>
      </c>
      <c r="H25" s="86" t="s">
        <v>331</v>
      </c>
      <c r="I25" s="86" t="s">
        <v>332</v>
      </c>
      <c r="J25" s="86"/>
      <c r="K25" s="96">
        <v>15.019999999983842</v>
      </c>
      <c r="L25" s="99" t="s">
        <v>174</v>
      </c>
      <c r="M25" s="100">
        <v>2.07E-2</v>
      </c>
      <c r="N25" s="100">
        <v>1.9699999999979175E-2</v>
      </c>
      <c r="O25" s="96">
        <v>430121.23234500008</v>
      </c>
      <c r="P25" s="98">
        <v>101.59</v>
      </c>
      <c r="Q25" s="86"/>
      <c r="R25" s="96">
        <v>436.960167603</v>
      </c>
      <c r="S25" s="97">
        <v>6.4197198857462697E-4</v>
      </c>
      <c r="T25" s="97">
        <f t="shared" si="0"/>
        <v>3.1982823755846695E-3</v>
      </c>
      <c r="U25" s="97">
        <f>R25/'סכום נכסי הקרן'!$C$42</f>
        <v>3.6267935103950701E-4</v>
      </c>
    </row>
    <row r="26" spans="2:61" s="144" customFormat="1">
      <c r="B26" s="89" t="s">
        <v>360</v>
      </c>
      <c r="C26" s="86" t="s">
        <v>361</v>
      </c>
      <c r="D26" s="99" t="s">
        <v>130</v>
      </c>
      <c r="E26" s="99" t="s">
        <v>328</v>
      </c>
      <c r="F26" s="86" t="s">
        <v>362</v>
      </c>
      <c r="G26" s="99" t="s">
        <v>336</v>
      </c>
      <c r="H26" s="86" t="s">
        <v>331</v>
      </c>
      <c r="I26" s="86" t="s">
        <v>170</v>
      </c>
      <c r="J26" s="86"/>
      <c r="K26" s="96">
        <v>2.9000000000002109</v>
      </c>
      <c r="L26" s="99" t="s">
        <v>174</v>
      </c>
      <c r="M26" s="100">
        <v>0.05</v>
      </c>
      <c r="N26" s="100">
        <v>-3.0000000000007026E-3</v>
      </c>
      <c r="O26" s="96">
        <v>2291684.2802670002</v>
      </c>
      <c r="P26" s="98">
        <v>124.23</v>
      </c>
      <c r="Q26" s="86"/>
      <c r="R26" s="96">
        <v>2846.9593954659999</v>
      </c>
      <c r="S26" s="97">
        <v>7.2714785830435081E-4</v>
      </c>
      <c r="T26" s="97">
        <f t="shared" si="0"/>
        <v>2.0838009350996001E-2</v>
      </c>
      <c r="U26" s="97">
        <f>R26/'סכום נכסי הקרן'!$C$42</f>
        <v>2.3629920128590393E-3</v>
      </c>
    </row>
    <row r="27" spans="2:61" s="144" customFormat="1">
      <c r="B27" s="89" t="s">
        <v>363</v>
      </c>
      <c r="C27" s="86" t="s">
        <v>364</v>
      </c>
      <c r="D27" s="99" t="s">
        <v>130</v>
      </c>
      <c r="E27" s="99" t="s">
        <v>328</v>
      </c>
      <c r="F27" s="86" t="s">
        <v>362</v>
      </c>
      <c r="G27" s="99" t="s">
        <v>336</v>
      </c>
      <c r="H27" s="86" t="s">
        <v>331</v>
      </c>
      <c r="I27" s="86" t="s">
        <v>170</v>
      </c>
      <c r="J27" s="86"/>
      <c r="K27" s="96">
        <v>0.71000000000314623</v>
      </c>
      <c r="L27" s="99" t="s">
        <v>174</v>
      </c>
      <c r="M27" s="100">
        <v>1.6E-2</v>
      </c>
      <c r="N27" s="100">
        <v>-1.0999999999854195E-3</v>
      </c>
      <c r="O27" s="96">
        <v>125661.480681</v>
      </c>
      <c r="P27" s="98">
        <v>103.7</v>
      </c>
      <c r="Q27" s="86"/>
      <c r="R27" s="96">
        <v>130.31095692900001</v>
      </c>
      <c r="S27" s="97">
        <v>5.9861322034991117E-5</v>
      </c>
      <c r="T27" s="97">
        <f t="shared" si="0"/>
        <v>9.5379686248713426E-4</v>
      </c>
      <c r="U27" s="97">
        <f>R27/'סכום נכסי הקרן'!$C$42</f>
        <v>1.0815881354038185E-4</v>
      </c>
    </row>
    <row r="28" spans="2:61" s="144" customFormat="1">
      <c r="B28" s="89" t="s">
        <v>365</v>
      </c>
      <c r="C28" s="86" t="s">
        <v>366</v>
      </c>
      <c r="D28" s="99" t="s">
        <v>130</v>
      </c>
      <c r="E28" s="99" t="s">
        <v>328</v>
      </c>
      <c r="F28" s="86" t="s">
        <v>362</v>
      </c>
      <c r="G28" s="99" t="s">
        <v>336</v>
      </c>
      <c r="H28" s="86" t="s">
        <v>331</v>
      </c>
      <c r="I28" s="86" t="s">
        <v>170</v>
      </c>
      <c r="J28" s="86"/>
      <c r="K28" s="96">
        <v>2.2299999999994879</v>
      </c>
      <c r="L28" s="99" t="s">
        <v>174</v>
      </c>
      <c r="M28" s="100">
        <v>6.9999999999999993E-3</v>
      </c>
      <c r="N28" s="100">
        <v>-3.0000000000000005E-3</v>
      </c>
      <c r="O28" s="96">
        <v>924663.32384299999</v>
      </c>
      <c r="P28" s="98">
        <v>105.64</v>
      </c>
      <c r="Q28" s="86"/>
      <c r="R28" s="96">
        <v>976.81435364999993</v>
      </c>
      <c r="S28" s="97">
        <v>3.2519817664401882E-4</v>
      </c>
      <c r="T28" s="97">
        <f t="shared" si="0"/>
        <v>7.1496863172556971E-3</v>
      </c>
      <c r="U28" s="97">
        <f>R28/'סכום נכסי הקרן'!$C$42</f>
        <v>8.1076130534106191E-4</v>
      </c>
    </row>
    <row r="29" spans="2:61" s="144" customFormat="1">
      <c r="B29" s="89" t="s">
        <v>367</v>
      </c>
      <c r="C29" s="86" t="s">
        <v>368</v>
      </c>
      <c r="D29" s="99" t="s">
        <v>130</v>
      </c>
      <c r="E29" s="99" t="s">
        <v>328</v>
      </c>
      <c r="F29" s="86" t="s">
        <v>362</v>
      </c>
      <c r="G29" s="99" t="s">
        <v>336</v>
      </c>
      <c r="H29" s="86" t="s">
        <v>331</v>
      </c>
      <c r="I29" s="86" t="s">
        <v>170</v>
      </c>
      <c r="J29" s="86"/>
      <c r="K29" s="96">
        <v>4.7899999999926282</v>
      </c>
      <c r="L29" s="99" t="s">
        <v>174</v>
      </c>
      <c r="M29" s="100">
        <v>6.0000000000000001E-3</v>
      </c>
      <c r="N29" s="100">
        <v>6.0000000001320152E-4</v>
      </c>
      <c r="O29" s="96">
        <v>172859.6943</v>
      </c>
      <c r="P29" s="98">
        <v>105.17</v>
      </c>
      <c r="Q29" s="86"/>
      <c r="R29" s="96">
        <v>181.79653384600005</v>
      </c>
      <c r="S29" s="97">
        <v>8.6355128375173389E-5</v>
      </c>
      <c r="T29" s="97">
        <f t="shared" si="0"/>
        <v>1.3306399375750603E-3</v>
      </c>
      <c r="U29" s="97">
        <f>R29/'סכום נכסי הקרן'!$C$42</f>
        <v>1.5089212657114147E-4</v>
      </c>
    </row>
    <row r="30" spans="2:61" s="144" customFormat="1">
      <c r="B30" s="89" t="s">
        <v>369</v>
      </c>
      <c r="C30" s="86" t="s">
        <v>370</v>
      </c>
      <c r="D30" s="99" t="s">
        <v>130</v>
      </c>
      <c r="E30" s="99" t="s">
        <v>328</v>
      </c>
      <c r="F30" s="86" t="s">
        <v>362</v>
      </c>
      <c r="G30" s="99" t="s">
        <v>336</v>
      </c>
      <c r="H30" s="86" t="s">
        <v>331</v>
      </c>
      <c r="I30" s="86" t="s">
        <v>170</v>
      </c>
      <c r="J30" s="86"/>
      <c r="K30" s="96">
        <v>5.7200000000009457</v>
      </c>
      <c r="L30" s="99" t="s">
        <v>174</v>
      </c>
      <c r="M30" s="100">
        <v>1.7500000000000002E-2</v>
      </c>
      <c r="N30" s="100">
        <v>2.2000000000020671E-3</v>
      </c>
      <c r="O30" s="96">
        <v>1831147.1010730001</v>
      </c>
      <c r="P30" s="98">
        <v>110.95</v>
      </c>
      <c r="Q30" s="86"/>
      <c r="R30" s="96">
        <v>2031.6577938389999</v>
      </c>
      <c r="S30" s="97">
        <v>4.2331643541937674E-4</v>
      </c>
      <c r="T30" s="97">
        <f t="shared" si="0"/>
        <v>1.4870498038526232E-2</v>
      </c>
      <c r="U30" s="97">
        <f>R30/'סכום נכסי הקרן'!$C$42</f>
        <v>1.6862871832137821E-3</v>
      </c>
    </row>
    <row r="31" spans="2:61" s="144" customFormat="1">
      <c r="B31" s="89" t="s">
        <v>371</v>
      </c>
      <c r="C31" s="86" t="s">
        <v>372</v>
      </c>
      <c r="D31" s="99" t="s">
        <v>130</v>
      </c>
      <c r="E31" s="99" t="s">
        <v>328</v>
      </c>
      <c r="F31" s="86" t="s">
        <v>373</v>
      </c>
      <c r="G31" s="99" t="s">
        <v>336</v>
      </c>
      <c r="H31" s="86" t="s">
        <v>374</v>
      </c>
      <c r="I31" s="86" t="s">
        <v>332</v>
      </c>
      <c r="J31" s="86"/>
      <c r="K31" s="96">
        <v>1.249999999998608</v>
      </c>
      <c r="L31" s="99" t="s">
        <v>174</v>
      </c>
      <c r="M31" s="100">
        <v>8.0000000000000002E-3</v>
      </c>
      <c r="N31" s="100">
        <v>-1.000000000005568E-3</v>
      </c>
      <c r="O31" s="96">
        <v>515606.05569100002</v>
      </c>
      <c r="P31" s="98">
        <v>104.5</v>
      </c>
      <c r="Q31" s="86"/>
      <c r="R31" s="96">
        <v>538.80832920699993</v>
      </c>
      <c r="S31" s="97">
        <v>1.1999390218700701E-3</v>
      </c>
      <c r="T31" s="97">
        <f t="shared" si="0"/>
        <v>3.9437489063914831E-3</v>
      </c>
      <c r="U31" s="97">
        <f>R31/'סכום נכסי הקרן'!$C$42</f>
        <v>4.4721388735144321E-4</v>
      </c>
    </row>
    <row r="32" spans="2:61" s="144" customFormat="1">
      <c r="B32" s="89" t="s">
        <v>375</v>
      </c>
      <c r="C32" s="86" t="s">
        <v>376</v>
      </c>
      <c r="D32" s="99" t="s">
        <v>130</v>
      </c>
      <c r="E32" s="99" t="s">
        <v>328</v>
      </c>
      <c r="F32" s="86" t="s">
        <v>377</v>
      </c>
      <c r="G32" s="99" t="s">
        <v>378</v>
      </c>
      <c r="H32" s="86" t="s">
        <v>374</v>
      </c>
      <c r="I32" s="86" t="s">
        <v>332</v>
      </c>
      <c r="J32" s="86"/>
      <c r="K32" s="96">
        <v>1.6499999999978727</v>
      </c>
      <c r="L32" s="99" t="s">
        <v>174</v>
      </c>
      <c r="M32" s="100">
        <v>3.6400000000000002E-2</v>
      </c>
      <c r="N32" s="100">
        <v>1.299999999995746E-3</v>
      </c>
      <c r="O32" s="96">
        <v>39683.594306999999</v>
      </c>
      <c r="P32" s="98">
        <v>118.47</v>
      </c>
      <c r="Q32" s="86"/>
      <c r="R32" s="96">
        <v>47.013150154000002</v>
      </c>
      <c r="S32" s="97">
        <v>5.3991284771428573E-4</v>
      </c>
      <c r="T32" s="97">
        <f t="shared" si="0"/>
        <v>3.4410763430241226E-4</v>
      </c>
      <c r="U32" s="97">
        <f>R32/'סכום נכסי הקרן'!$C$42</f>
        <v>3.9021174130606403E-5</v>
      </c>
    </row>
    <row r="33" spans="2:21" s="144" customFormat="1">
      <c r="B33" s="89" t="s">
        <v>379</v>
      </c>
      <c r="C33" s="86" t="s">
        <v>380</v>
      </c>
      <c r="D33" s="99" t="s">
        <v>130</v>
      </c>
      <c r="E33" s="99" t="s">
        <v>328</v>
      </c>
      <c r="F33" s="86" t="s">
        <v>335</v>
      </c>
      <c r="G33" s="99" t="s">
        <v>336</v>
      </c>
      <c r="H33" s="86" t="s">
        <v>374</v>
      </c>
      <c r="I33" s="86" t="s">
        <v>170</v>
      </c>
      <c r="J33" s="86"/>
      <c r="K33" s="96">
        <v>1.3299999999998475</v>
      </c>
      <c r="L33" s="99" t="s">
        <v>174</v>
      </c>
      <c r="M33" s="100">
        <v>3.4000000000000002E-2</v>
      </c>
      <c r="N33" s="100">
        <v>-4.4999999999947192E-3</v>
      </c>
      <c r="O33" s="96">
        <v>756685.16714200005</v>
      </c>
      <c r="P33" s="98">
        <v>112.61</v>
      </c>
      <c r="Q33" s="86"/>
      <c r="R33" s="96">
        <v>852.10310076099995</v>
      </c>
      <c r="S33" s="97">
        <v>4.0448332997923287E-4</v>
      </c>
      <c r="T33" s="97">
        <f t="shared" si="0"/>
        <v>6.2368758788581245E-3</v>
      </c>
      <c r="U33" s="97">
        <f>R33/'סכום נכסי הקרן'!$C$42</f>
        <v>7.0725027706307884E-4</v>
      </c>
    </row>
    <row r="34" spans="2:21" s="144" customFormat="1">
      <c r="B34" s="89" t="s">
        <v>381</v>
      </c>
      <c r="C34" s="86" t="s">
        <v>382</v>
      </c>
      <c r="D34" s="99" t="s">
        <v>130</v>
      </c>
      <c r="E34" s="99" t="s">
        <v>328</v>
      </c>
      <c r="F34" s="86" t="s">
        <v>341</v>
      </c>
      <c r="G34" s="99" t="s">
        <v>336</v>
      </c>
      <c r="H34" s="86" t="s">
        <v>374</v>
      </c>
      <c r="I34" s="86" t="s">
        <v>170</v>
      </c>
      <c r="J34" s="86"/>
      <c r="K34" s="96">
        <v>0.21999999999948658</v>
      </c>
      <c r="L34" s="99" t="s">
        <v>174</v>
      </c>
      <c r="M34" s="100">
        <v>0.03</v>
      </c>
      <c r="N34" s="100">
        <v>4.400000000005776E-3</v>
      </c>
      <c r="O34" s="96">
        <v>559834.99736899999</v>
      </c>
      <c r="P34" s="98">
        <v>111.33</v>
      </c>
      <c r="Q34" s="86"/>
      <c r="R34" s="96">
        <v>623.26430175600001</v>
      </c>
      <c r="S34" s="97">
        <v>1.1663229111854166E-3</v>
      </c>
      <c r="T34" s="97">
        <f t="shared" si="0"/>
        <v>4.5619152028712612E-3</v>
      </c>
      <c r="U34" s="97">
        <f>R34/'סכום נכסי הקרן'!$C$42</f>
        <v>5.1731281074647226E-4</v>
      </c>
    </row>
    <row r="35" spans="2:21" s="144" customFormat="1">
      <c r="B35" s="89" t="s">
        <v>383</v>
      </c>
      <c r="C35" s="86" t="s">
        <v>384</v>
      </c>
      <c r="D35" s="99" t="s">
        <v>130</v>
      </c>
      <c r="E35" s="99" t="s">
        <v>328</v>
      </c>
      <c r="F35" s="86" t="s">
        <v>385</v>
      </c>
      <c r="G35" s="99" t="s">
        <v>386</v>
      </c>
      <c r="H35" s="86" t="s">
        <v>374</v>
      </c>
      <c r="I35" s="86" t="s">
        <v>170</v>
      </c>
      <c r="J35" s="86"/>
      <c r="K35" s="96">
        <v>5.9999999999988836</v>
      </c>
      <c r="L35" s="99" t="s">
        <v>174</v>
      </c>
      <c r="M35" s="100">
        <v>8.3000000000000001E-3</v>
      </c>
      <c r="N35" s="100">
        <v>2.2000000000022358E-3</v>
      </c>
      <c r="O35" s="96">
        <v>1685096.0802210001</v>
      </c>
      <c r="P35" s="98">
        <v>106.2</v>
      </c>
      <c r="Q35" s="86"/>
      <c r="R35" s="96">
        <v>1789.5720363799996</v>
      </c>
      <c r="S35" s="97">
        <v>1.1003473113361309E-3</v>
      </c>
      <c r="T35" s="97">
        <f t="shared" si="0"/>
        <v>1.3098577692311431E-2</v>
      </c>
      <c r="U35" s="97">
        <f>R35/'סכום נכסי הקרן'!$C$42</f>
        <v>1.4853546682599068E-3</v>
      </c>
    </row>
    <row r="36" spans="2:21" s="144" customFormat="1">
      <c r="B36" s="89" t="s">
        <v>387</v>
      </c>
      <c r="C36" s="86" t="s">
        <v>388</v>
      </c>
      <c r="D36" s="99" t="s">
        <v>130</v>
      </c>
      <c r="E36" s="99" t="s">
        <v>328</v>
      </c>
      <c r="F36" s="86" t="s">
        <v>385</v>
      </c>
      <c r="G36" s="99" t="s">
        <v>386</v>
      </c>
      <c r="H36" s="86" t="s">
        <v>374</v>
      </c>
      <c r="I36" s="86" t="s">
        <v>170</v>
      </c>
      <c r="J36" s="86"/>
      <c r="K36" s="96">
        <v>9.7200000000050402</v>
      </c>
      <c r="L36" s="99" t="s">
        <v>174</v>
      </c>
      <c r="M36" s="100">
        <v>1.6500000000000001E-2</v>
      </c>
      <c r="N36" s="100">
        <v>9.9000000000018015E-3</v>
      </c>
      <c r="O36" s="96">
        <v>254626.70937</v>
      </c>
      <c r="P36" s="98">
        <v>109.1</v>
      </c>
      <c r="Q36" s="86"/>
      <c r="R36" s="96">
        <v>277.797740105</v>
      </c>
      <c r="S36" s="97">
        <v>6.0214657011102828E-4</v>
      </c>
      <c r="T36" s="97">
        <f t="shared" si="0"/>
        <v>2.033310315283237E-3</v>
      </c>
      <c r="U36" s="97">
        <f>R36/'סכום נכסי הקרן'!$C$42</f>
        <v>2.3057365767275331E-4</v>
      </c>
    </row>
    <row r="37" spans="2:21" s="144" customFormat="1">
      <c r="B37" s="89" t="s">
        <v>389</v>
      </c>
      <c r="C37" s="86" t="s">
        <v>390</v>
      </c>
      <c r="D37" s="99" t="s">
        <v>130</v>
      </c>
      <c r="E37" s="99" t="s">
        <v>328</v>
      </c>
      <c r="F37" s="86" t="s">
        <v>391</v>
      </c>
      <c r="G37" s="99" t="s">
        <v>359</v>
      </c>
      <c r="H37" s="86" t="s">
        <v>374</v>
      </c>
      <c r="I37" s="86" t="s">
        <v>170</v>
      </c>
      <c r="J37" s="86"/>
      <c r="K37" s="96">
        <v>9.5000000000482334</v>
      </c>
      <c r="L37" s="99" t="s">
        <v>174</v>
      </c>
      <c r="M37" s="100">
        <v>2.6499999999999999E-2</v>
      </c>
      <c r="N37" s="100">
        <v>1.0099999999946945E-2</v>
      </c>
      <c r="O37" s="96">
        <v>34882.731652000002</v>
      </c>
      <c r="P37" s="98">
        <v>118.87</v>
      </c>
      <c r="Q37" s="86"/>
      <c r="R37" s="96">
        <v>41.465103221999996</v>
      </c>
      <c r="S37" s="97">
        <v>2.9848502859695625E-5</v>
      </c>
      <c r="T37" s="97">
        <f t="shared" si="0"/>
        <v>3.034993087910267E-4</v>
      </c>
      <c r="U37" s="97">
        <f>R37/'סכום נכסי הקרן'!$C$42</f>
        <v>3.4416264552984124E-5</v>
      </c>
    </row>
    <row r="38" spans="2:21" s="144" customFormat="1">
      <c r="B38" s="89" t="s">
        <v>392</v>
      </c>
      <c r="C38" s="86" t="s">
        <v>393</v>
      </c>
      <c r="D38" s="99" t="s">
        <v>130</v>
      </c>
      <c r="E38" s="99" t="s">
        <v>328</v>
      </c>
      <c r="F38" s="86" t="s">
        <v>394</v>
      </c>
      <c r="G38" s="99" t="s">
        <v>378</v>
      </c>
      <c r="H38" s="86" t="s">
        <v>374</v>
      </c>
      <c r="I38" s="86" t="s">
        <v>332</v>
      </c>
      <c r="J38" s="86"/>
      <c r="K38" s="96">
        <v>3.2399999999994042</v>
      </c>
      <c r="L38" s="99" t="s">
        <v>174</v>
      </c>
      <c r="M38" s="100">
        <v>6.5000000000000006E-3</v>
      </c>
      <c r="N38" s="100">
        <v>-1.6999999999937085E-3</v>
      </c>
      <c r="O38" s="96">
        <v>578738.98412299994</v>
      </c>
      <c r="P38" s="98">
        <v>104.36</v>
      </c>
      <c r="Q38" s="86"/>
      <c r="R38" s="96">
        <v>603.97198871399996</v>
      </c>
      <c r="S38" s="97">
        <v>6.3893856139430466E-4</v>
      </c>
      <c r="T38" s="97">
        <f t="shared" si="0"/>
        <v>4.4207072178849716E-3</v>
      </c>
      <c r="U38" s="97">
        <f>R38/'סכום נכסי הקרן'!$C$42</f>
        <v>5.0130008443206679E-4</v>
      </c>
    </row>
    <row r="39" spans="2:21" s="144" customFormat="1">
      <c r="B39" s="89" t="s">
        <v>395</v>
      </c>
      <c r="C39" s="86" t="s">
        <v>396</v>
      </c>
      <c r="D39" s="99" t="s">
        <v>130</v>
      </c>
      <c r="E39" s="99" t="s">
        <v>328</v>
      </c>
      <c r="F39" s="86" t="s">
        <v>394</v>
      </c>
      <c r="G39" s="99" t="s">
        <v>378</v>
      </c>
      <c r="H39" s="86" t="s">
        <v>374</v>
      </c>
      <c r="I39" s="86" t="s">
        <v>332</v>
      </c>
      <c r="J39" s="86"/>
      <c r="K39" s="96">
        <v>4.4000000000007455</v>
      </c>
      <c r="L39" s="99" t="s">
        <v>174</v>
      </c>
      <c r="M39" s="100">
        <v>1.6399999999999998E-2</v>
      </c>
      <c r="N39" s="100">
        <v>1.200000000002983E-3</v>
      </c>
      <c r="O39" s="96">
        <v>1091068.1842799999</v>
      </c>
      <c r="P39" s="98">
        <v>108.41</v>
      </c>
      <c r="Q39" s="96">
        <v>148.624370516</v>
      </c>
      <c r="R39" s="96">
        <v>1340.895032205</v>
      </c>
      <c r="S39" s="97">
        <v>1.2957107866176469E-3</v>
      </c>
      <c r="T39" s="97">
        <f t="shared" si="0"/>
        <v>9.8145352070320973E-3</v>
      </c>
      <c r="U39" s="97">
        <f>R39/'סכום נכסי הקרן'!$C$42</f>
        <v>1.1129502781911452E-3</v>
      </c>
    </row>
    <row r="40" spans="2:21" s="144" customFormat="1">
      <c r="B40" s="89" t="s">
        <v>397</v>
      </c>
      <c r="C40" s="86" t="s">
        <v>398</v>
      </c>
      <c r="D40" s="99" t="s">
        <v>130</v>
      </c>
      <c r="E40" s="99" t="s">
        <v>328</v>
      </c>
      <c r="F40" s="86" t="s">
        <v>394</v>
      </c>
      <c r="G40" s="99" t="s">
        <v>378</v>
      </c>
      <c r="H40" s="86" t="s">
        <v>374</v>
      </c>
      <c r="I40" s="86" t="s">
        <v>170</v>
      </c>
      <c r="J40" s="86"/>
      <c r="K40" s="96">
        <v>5.5899999999997245</v>
      </c>
      <c r="L40" s="99" t="s">
        <v>174</v>
      </c>
      <c r="M40" s="100">
        <v>1.34E-2</v>
      </c>
      <c r="N40" s="100">
        <v>5.1999999999999989E-3</v>
      </c>
      <c r="O40" s="96">
        <v>4008625.1825220007</v>
      </c>
      <c r="P40" s="98">
        <v>107.55</v>
      </c>
      <c r="Q40" s="96">
        <v>216.22110023799999</v>
      </c>
      <c r="R40" s="96">
        <v>4536.1142423750007</v>
      </c>
      <c r="S40" s="97">
        <v>1.0478754236332467E-3</v>
      </c>
      <c r="T40" s="97">
        <f t="shared" si="0"/>
        <v>3.320159435724037E-2</v>
      </c>
      <c r="U40" s="97">
        <f>R40/'סכום נכסי הקרן'!$C$42</f>
        <v>3.7649998595760685E-3</v>
      </c>
    </row>
    <row r="41" spans="2:21" s="144" customFormat="1">
      <c r="B41" s="89" t="s">
        <v>399</v>
      </c>
      <c r="C41" s="86" t="s">
        <v>400</v>
      </c>
      <c r="D41" s="99" t="s">
        <v>130</v>
      </c>
      <c r="E41" s="99" t="s">
        <v>328</v>
      </c>
      <c r="F41" s="86" t="s">
        <v>394</v>
      </c>
      <c r="G41" s="99" t="s">
        <v>378</v>
      </c>
      <c r="H41" s="86" t="s">
        <v>374</v>
      </c>
      <c r="I41" s="86" t="s">
        <v>170</v>
      </c>
      <c r="J41" s="86"/>
      <c r="K41" s="96">
        <v>6.699999999998612</v>
      </c>
      <c r="L41" s="99" t="s">
        <v>174</v>
      </c>
      <c r="M41" s="100">
        <v>1.77E-2</v>
      </c>
      <c r="N41" s="100">
        <v>9.0999999999984375E-3</v>
      </c>
      <c r="O41" s="96">
        <v>1071908.084426</v>
      </c>
      <c r="P41" s="98">
        <v>107.5</v>
      </c>
      <c r="Q41" s="86"/>
      <c r="R41" s="96">
        <v>1152.3011899979999</v>
      </c>
      <c r="S41" s="97">
        <v>8.8153308164666739E-4</v>
      </c>
      <c r="T41" s="97">
        <f t="shared" si="0"/>
        <v>8.4341431109212668E-3</v>
      </c>
      <c r="U41" s="97">
        <f>R41/'סכום נכסי הקרן'!$C$42</f>
        <v>9.5641634816064883E-4</v>
      </c>
    </row>
    <row r="42" spans="2:21" s="144" customFormat="1">
      <c r="B42" s="89" t="s">
        <v>401</v>
      </c>
      <c r="C42" s="86" t="s">
        <v>402</v>
      </c>
      <c r="D42" s="99" t="s">
        <v>130</v>
      </c>
      <c r="E42" s="99" t="s">
        <v>328</v>
      </c>
      <c r="F42" s="86" t="s">
        <v>394</v>
      </c>
      <c r="G42" s="99" t="s">
        <v>378</v>
      </c>
      <c r="H42" s="86" t="s">
        <v>374</v>
      </c>
      <c r="I42" s="86" t="s">
        <v>170</v>
      </c>
      <c r="J42" s="86"/>
      <c r="K42" s="96">
        <v>9.9200000000283275</v>
      </c>
      <c r="L42" s="99" t="s">
        <v>174</v>
      </c>
      <c r="M42" s="100">
        <v>2.4799999999999999E-2</v>
      </c>
      <c r="N42" s="100">
        <v>1.5800000000019E-2</v>
      </c>
      <c r="O42" s="96">
        <v>104442.27349600001</v>
      </c>
      <c r="P42" s="98">
        <v>110.87</v>
      </c>
      <c r="Q42" s="86"/>
      <c r="R42" s="96">
        <v>115.79514884099999</v>
      </c>
      <c r="S42" s="97">
        <v>3.9654143773895813E-4</v>
      </c>
      <c r="T42" s="97">
        <f t="shared" si="0"/>
        <v>8.4754998550085503E-4</v>
      </c>
      <c r="U42" s="97">
        <f>R42/'סכום נכסי הקרן'!$C$42</f>
        <v>9.6110612703107786E-5</v>
      </c>
    </row>
    <row r="43" spans="2:21" s="144" customFormat="1">
      <c r="B43" s="89" t="s">
        <v>403</v>
      </c>
      <c r="C43" s="86" t="s">
        <v>404</v>
      </c>
      <c r="D43" s="99" t="s">
        <v>130</v>
      </c>
      <c r="E43" s="99" t="s">
        <v>328</v>
      </c>
      <c r="F43" s="86" t="s">
        <v>362</v>
      </c>
      <c r="G43" s="99" t="s">
        <v>336</v>
      </c>
      <c r="H43" s="86" t="s">
        <v>374</v>
      </c>
      <c r="I43" s="86" t="s">
        <v>170</v>
      </c>
      <c r="J43" s="86"/>
      <c r="K43" s="96">
        <v>2.820000000003271</v>
      </c>
      <c r="L43" s="99" t="s">
        <v>174</v>
      </c>
      <c r="M43" s="100">
        <v>4.2000000000000003E-2</v>
      </c>
      <c r="N43" s="100">
        <v>-3.0000000000136307E-3</v>
      </c>
      <c r="O43" s="96">
        <v>249669.99151099997</v>
      </c>
      <c r="P43" s="98">
        <v>117.54</v>
      </c>
      <c r="Q43" s="86"/>
      <c r="R43" s="96">
        <v>293.46210627200003</v>
      </c>
      <c r="S43" s="97">
        <v>2.50237028617848E-4</v>
      </c>
      <c r="T43" s="97">
        <f t="shared" si="0"/>
        <v>2.1479639380869945E-3</v>
      </c>
      <c r="U43" s="97">
        <f>R43/'סכום נכסי הקרן'!$C$42</f>
        <v>2.4357516805539848E-4</v>
      </c>
    </row>
    <row r="44" spans="2:21" s="144" customFormat="1">
      <c r="B44" s="89" t="s">
        <v>405</v>
      </c>
      <c r="C44" s="86" t="s">
        <v>406</v>
      </c>
      <c r="D44" s="99" t="s">
        <v>130</v>
      </c>
      <c r="E44" s="99" t="s">
        <v>328</v>
      </c>
      <c r="F44" s="86" t="s">
        <v>362</v>
      </c>
      <c r="G44" s="99" t="s">
        <v>336</v>
      </c>
      <c r="H44" s="86" t="s">
        <v>374</v>
      </c>
      <c r="I44" s="86" t="s">
        <v>170</v>
      </c>
      <c r="J44" s="86"/>
      <c r="K44" s="96">
        <v>1.240000000000157</v>
      </c>
      <c r="L44" s="99" t="s">
        <v>174</v>
      </c>
      <c r="M44" s="100">
        <v>4.0999999999999995E-2</v>
      </c>
      <c r="N44" s="100">
        <v>1.4999999999977076E-3</v>
      </c>
      <c r="O44" s="96">
        <v>1170041.3928030001</v>
      </c>
      <c r="P44" s="98">
        <v>130.49</v>
      </c>
      <c r="Q44" s="86"/>
      <c r="R44" s="96">
        <v>1526.7870154490001</v>
      </c>
      <c r="S44" s="97">
        <v>7.5088196168288644E-4</v>
      </c>
      <c r="T44" s="97">
        <f t="shared" si="0"/>
        <v>1.1175151340610503E-2</v>
      </c>
      <c r="U44" s="97">
        <f>R44/'סכום נכסי הקרן'!$C$42</f>
        <v>1.2672416503686536E-3</v>
      </c>
    </row>
    <row r="45" spans="2:21" s="144" customFormat="1">
      <c r="B45" s="89" t="s">
        <v>407</v>
      </c>
      <c r="C45" s="86" t="s">
        <v>408</v>
      </c>
      <c r="D45" s="99" t="s">
        <v>130</v>
      </c>
      <c r="E45" s="99" t="s">
        <v>328</v>
      </c>
      <c r="F45" s="86" t="s">
        <v>362</v>
      </c>
      <c r="G45" s="99" t="s">
        <v>336</v>
      </c>
      <c r="H45" s="86" t="s">
        <v>374</v>
      </c>
      <c r="I45" s="86" t="s">
        <v>170</v>
      </c>
      <c r="J45" s="86"/>
      <c r="K45" s="96">
        <v>1.9000000000007302</v>
      </c>
      <c r="L45" s="99" t="s">
        <v>174</v>
      </c>
      <c r="M45" s="100">
        <v>0.04</v>
      </c>
      <c r="N45" s="100">
        <v>-1.5999999999992698E-3</v>
      </c>
      <c r="O45" s="96">
        <v>1410085.4853610001</v>
      </c>
      <c r="P45" s="98">
        <v>116.54</v>
      </c>
      <c r="Q45" s="86"/>
      <c r="R45" s="96">
        <v>1643.3135378320001</v>
      </c>
      <c r="S45" s="97">
        <v>4.8545546056464342E-4</v>
      </c>
      <c r="T45" s="97">
        <f t="shared" si="0"/>
        <v>1.2028054535128507E-2</v>
      </c>
      <c r="U45" s="97">
        <f>R45/'סכום נכסי הקרן'!$C$42</f>
        <v>1.3639593071486506E-3</v>
      </c>
    </row>
    <row r="46" spans="2:21" s="144" customFormat="1">
      <c r="B46" s="89" t="s">
        <v>409</v>
      </c>
      <c r="C46" s="86" t="s">
        <v>410</v>
      </c>
      <c r="D46" s="99" t="s">
        <v>130</v>
      </c>
      <c r="E46" s="99" t="s">
        <v>328</v>
      </c>
      <c r="F46" s="86" t="s">
        <v>411</v>
      </c>
      <c r="G46" s="99" t="s">
        <v>378</v>
      </c>
      <c r="H46" s="86" t="s">
        <v>412</v>
      </c>
      <c r="I46" s="86" t="s">
        <v>332</v>
      </c>
      <c r="J46" s="86"/>
      <c r="K46" s="96">
        <v>5.0000000000007647</v>
      </c>
      <c r="L46" s="99" t="s">
        <v>174</v>
      </c>
      <c r="M46" s="100">
        <v>2.3399999999999997E-2</v>
      </c>
      <c r="N46" s="100">
        <v>7.7000000000026761E-3</v>
      </c>
      <c r="O46" s="96">
        <v>2373894.3285449999</v>
      </c>
      <c r="P46" s="98">
        <v>110.18</v>
      </c>
      <c r="Q46" s="86"/>
      <c r="R46" s="96">
        <v>2615.5566286900003</v>
      </c>
      <c r="S46" s="97">
        <v>7.177949643732463E-4</v>
      </c>
      <c r="T46" s="97">
        <f t="shared" si="0"/>
        <v>1.9144281992044557E-2</v>
      </c>
      <c r="U46" s="97">
        <f>R46/'סכום נכסי הקרן'!$C$42</f>
        <v>2.1709264391399355E-3</v>
      </c>
    </row>
    <row r="47" spans="2:21" s="144" customFormat="1">
      <c r="B47" s="89" t="s">
        <v>413</v>
      </c>
      <c r="C47" s="86" t="s">
        <v>414</v>
      </c>
      <c r="D47" s="99" t="s">
        <v>130</v>
      </c>
      <c r="E47" s="99" t="s">
        <v>328</v>
      </c>
      <c r="F47" s="86" t="s">
        <v>411</v>
      </c>
      <c r="G47" s="99" t="s">
        <v>378</v>
      </c>
      <c r="H47" s="86" t="s">
        <v>412</v>
      </c>
      <c r="I47" s="86" t="s">
        <v>332</v>
      </c>
      <c r="J47" s="86"/>
      <c r="K47" s="96">
        <v>1.8300000000000414</v>
      </c>
      <c r="L47" s="99" t="s">
        <v>174</v>
      </c>
      <c r="M47" s="100">
        <v>0.03</v>
      </c>
      <c r="N47" s="100">
        <v>-1.5000000000020793E-3</v>
      </c>
      <c r="O47" s="96">
        <v>656079.48243400001</v>
      </c>
      <c r="P47" s="98">
        <v>109.95</v>
      </c>
      <c r="Q47" s="86"/>
      <c r="R47" s="96">
        <v>721.35936125900002</v>
      </c>
      <c r="S47" s="97">
        <v>1.3634443118346071E-3</v>
      </c>
      <c r="T47" s="97">
        <f t="shared" si="0"/>
        <v>5.2799113114442948E-3</v>
      </c>
      <c r="U47" s="97">
        <f>R47/'סכום נכסי הקרן'!$C$42</f>
        <v>5.9873225159823751E-4</v>
      </c>
    </row>
    <row r="48" spans="2:21" s="144" customFormat="1">
      <c r="B48" s="89" t="s">
        <v>415</v>
      </c>
      <c r="C48" s="86" t="s">
        <v>416</v>
      </c>
      <c r="D48" s="99" t="s">
        <v>130</v>
      </c>
      <c r="E48" s="99" t="s">
        <v>328</v>
      </c>
      <c r="F48" s="86" t="s">
        <v>417</v>
      </c>
      <c r="G48" s="99" t="s">
        <v>378</v>
      </c>
      <c r="H48" s="86" t="s">
        <v>412</v>
      </c>
      <c r="I48" s="86" t="s">
        <v>170</v>
      </c>
      <c r="J48" s="86"/>
      <c r="K48" s="96">
        <v>9.9999999844455848E-3</v>
      </c>
      <c r="L48" s="99" t="s">
        <v>174</v>
      </c>
      <c r="M48" s="100">
        <v>4.9500000000000002E-2</v>
      </c>
      <c r="N48" s="100">
        <v>-9.0999999998823931E-3</v>
      </c>
      <c r="O48" s="96">
        <v>20799.395135999999</v>
      </c>
      <c r="P48" s="98">
        <v>126.73</v>
      </c>
      <c r="Q48" s="86"/>
      <c r="R48" s="96">
        <v>26.359073240999997</v>
      </c>
      <c r="S48" s="97">
        <v>1.6125515933442167E-4</v>
      </c>
      <c r="T48" s="97">
        <f t="shared" si="0"/>
        <v>1.9293236691548946E-4</v>
      </c>
      <c r="U48" s="97">
        <f>R48/'סכום נכסי הקרן'!$C$42</f>
        <v>2.1878176286618305E-5</v>
      </c>
    </row>
    <row r="49" spans="2:21" s="144" customFormat="1">
      <c r="B49" s="89" t="s">
        <v>418</v>
      </c>
      <c r="C49" s="86" t="s">
        <v>419</v>
      </c>
      <c r="D49" s="99" t="s">
        <v>130</v>
      </c>
      <c r="E49" s="99" t="s">
        <v>328</v>
      </c>
      <c r="F49" s="86" t="s">
        <v>417</v>
      </c>
      <c r="G49" s="99" t="s">
        <v>378</v>
      </c>
      <c r="H49" s="86" t="s">
        <v>412</v>
      </c>
      <c r="I49" s="86" t="s">
        <v>170</v>
      </c>
      <c r="J49" s="86"/>
      <c r="K49" s="96">
        <v>1.9800000000001474</v>
      </c>
      <c r="L49" s="99" t="s">
        <v>174</v>
      </c>
      <c r="M49" s="100">
        <v>4.8000000000000001E-2</v>
      </c>
      <c r="N49" s="100">
        <v>-2.9999999999995664E-3</v>
      </c>
      <c r="O49" s="96">
        <v>1741476.626737</v>
      </c>
      <c r="P49" s="98">
        <v>114.14</v>
      </c>
      <c r="Q49" s="96">
        <v>296.45779375399997</v>
      </c>
      <c r="R49" s="96">
        <v>2304.7278814170004</v>
      </c>
      <c r="S49" s="97">
        <v>1.581389040231077E-3</v>
      </c>
      <c r="T49" s="97">
        <f t="shared" si="0"/>
        <v>1.6869204815830402E-2</v>
      </c>
      <c r="U49" s="97">
        <f>R49/'סכום נכסי הקרן'!$C$42</f>
        <v>1.9129368631934697E-3</v>
      </c>
    </row>
    <row r="50" spans="2:21" s="144" customFormat="1">
      <c r="B50" s="89" t="s">
        <v>420</v>
      </c>
      <c r="C50" s="86" t="s">
        <v>421</v>
      </c>
      <c r="D50" s="99" t="s">
        <v>130</v>
      </c>
      <c r="E50" s="99" t="s">
        <v>328</v>
      </c>
      <c r="F50" s="86" t="s">
        <v>417</v>
      </c>
      <c r="G50" s="99" t="s">
        <v>378</v>
      </c>
      <c r="H50" s="86" t="s">
        <v>412</v>
      </c>
      <c r="I50" s="86" t="s">
        <v>170</v>
      </c>
      <c r="J50" s="86"/>
      <c r="K50" s="96">
        <v>0.99000000000256883</v>
      </c>
      <c r="L50" s="99" t="s">
        <v>174</v>
      </c>
      <c r="M50" s="100">
        <v>4.9000000000000002E-2</v>
      </c>
      <c r="N50" s="100">
        <v>-1.4000000000181335E-3</v>
      </c>
      <c r="O50" s="96">
        <v>223983.47453899999</v>
      </c>
      <c r="P50" s="98">
        <v>118.18</v>
      </c>
      <c r="Q50" s="86"/>
      <c r="R50" s="96">
        <v>264.70367086800002</v>
      </c>
      <c r="S50" s="97">
        <v>1.1306373296339515E-3</v>
      </c>
      <c r="T50" s="97">
        <f t="shared" si="0"/>
        <v>1.9374697010343172E-3</v>
      </c>
      <c r="U50" s="97">
        <f>R50/'סכום נכסי הקרן'!$C$42</f>
        <v>2.197055079295113E-4</v>
      </c>
    </row>
    <row r="51" spans="2:21" s="144" customFormat="1">
      <c r="B51" s="89" t="s">
        <v>422</v>
      </c>
      <c r="C51" s="86" t="s">
        <v>423</v>
      </c>
      <c r="D51" s="99" t="s">
        <v>130</v>
      </c>
      <c r="E51" s="99" t="s">
        <v>328</v>
      </c>
      <c r="F51" s="86" t="s">
        <v>417</v>
      </c>
      <c r="G51" s="99" t="s">
        <v>378</v>
      </c>
      <c r="H51" s="86" t="s">
        <v>412</v>
      </c>
      <c r="I51" s="86" t="s">
        <v>170</v>
      </c>
      <c r="J51" s="86"/>
      <c r="K51" s="96">
        <v>5.8700000000009851</v>
      </c>
      <c r="L51" s="99" t="s">
        <v>174</v>
      </c>
      <c r="M51" s="100">
        <v>3.2000000000000001E-2</v>
      </c>
      <c r="N51" s="100">
        <v>7.8000000000037718E-3</v>
      </c>
      <c r="O51" s="96">
        <v>1597289.3190659999</v>
      </c>
      <c r="P51" s="98">
        <v>116.25</v>
      </c>
      <c r="Q51" s="96">
        <v>51.772209958999994</v>
      </c>
      <c r="R51" s="96">
        <v>1908.6210391760001</v>
      </c>
      <c r="S51" s="97">
        <v>9.6827947780938109E-4</v>
      </c>
      <c r="T51" s="97">
        <f t="shared" si="0"/>
        <v>1.3969943907593806E-2</v>
      </c>
      <c r="U51" s="97">
        <f>R51/'סכום נכסי הקרן'!$C$42</f>
        <v>1.5841659977062603E-3</v>
      </c>
    </row>
    <row r="52" spans="2:21" s="144" customFormat="1">
      <c r="B52" s="89" t="s">
        <v>424</v>
      </c>
      <c r="C52" s="86" t="s">
        <v>425</v>
      </c>
      <c r="D52" s="99" t="s">
        <v>130</v>
      </c>
      <c r="E52" s="99" t="s">
        <v>328</v>
      </c>
      <c r="F52" s="86" t="s">
        <v>426</v>
      </c>
      <c r="G52" s="99" t="s">
        <v>427</v>
      </c>
      <c r="H52" s="86" t="s">
        <v>412</v>
      </c>
      <c r="I52" s="86" t="s">
        <v>170</v>
      </c>
      <c r="J52" s="86"/>
      <c r="K52" s="96">
        <v>1.8900000000005057</v>
      </c>
      <c r="L52" s="99" t="s">
        <v>174</v>
      </c>
      <c r="M52" s="100">
        <v>3.7000000000000005E-2</v>
      </c>
      <c r="N52" s="100">
        <v>3.9999999999999996E-4</v>
      </c>
      <c r="O52" s="96">
        <v>1312916.4309769999</v>
      </c>
      <c r="P52" s="98">
        <v>112.91</v>
      </c>
      <c r="Q52" s="86"/>
      <c r="R52" s="96">
        <v>1482.4140139250001</v>
      </c>
      <c r="S52" s="97">
        <v>5.4705186656296364E-4</v>
      </c>
      <c r="T52" s="97">
        <f t="shared" si="0"/>
        <v>1.0850367986776431E-2</v>
      </c>
      <c r="U52" s="97">
        <f>R52/'סכום נכסי הקרן'!$C$42</f>
        <v>1.2304118141740169E-3</v>
      </c>
    </row>
    <row r="53" spans="2:21" s="144" customFormat="1">
      <c r="B53" s="89" t="s">
        <v>428</v>
      </c>
      <c r="C53" s="86" t="s">
        <v>429</v>
      </c>
      <c r="D53" s="99" t="s">
        <v>130</v>
      </c>
      <c r="E53" s="99" t="s">
        <v>328</v>
      </c>
      <c r="F53" s="86" t="s">
        <v>426</v>
      </c>
      <c r="G53" s="99" t="s">
        <v>427</v>
      </c>
      <c r="H53" s="86" t="s">
        <v>412</v>
      </c>
      <c r="I53" s="86" t="s">
        <v>170</v>
      </c>
      <c r="J53" s="86"/>
      <c r="K53" s="96">
        <v>4.9699999999997875</v>
      </c>
      <c r="L53" s="99" t="s">
        <v>174</v>
      </c>
      <c r="M53" s="100">
        <v>2.2000000000000002E-2</v>
      </c>
      <c r="N53" s="100">
        <v>8.1000000000001626E-3</v>
      </c>
      <c r="O53" s="96">
        <v>1124072.1603659999</v>
      </c>
      <c r="P53" s="98">
        <v>109.06</v>
      </c>
      <c r="Q53" s="86"/>
      <c r="R53" s="96">
        <v>1225.9130978580001</v>
      </c>
      <c r="S53" s="97">
        <v>1.2749152816085288E-3</v>
      </c>
      <c r="T53" s="97">
        <f t="shared" si="0"/>
        <v>8.9729374564866578E-3</v>
      </c>
      <c r="U53" s="97">
        <f>R53/'סכום נכסי הקרן'!$C$42</f>
        <v>1.017514638006832E-3</v>
      </c>
    </row>
    <row r="54" spans="2:21" s="144" customFormat="1">
      <c r="B54" s="89" t="s">
        <v>430</v>
      </c>
      <c r="C54" s="86" t="s">
        <v>431</v>
      </c>
      <c r="D54" s="99" t="s">
        <v>130</v>
      </c>
      <c r="E54" s="99" t="s">
        <v>328</v>
      </c>
      <c r="F54" s="86" t="s">
        <v>432</v>
      </c>
      <c r="G54" s="99" t="s">
        <v>378</v>
      </c>
      <c r="H54" s="86" t="s">
        <v>412</v>
      </c>
      <c r="I54" s="86" t="s">
        <v>332</v>
      </c>
      <c r="J54" s="86"/>
      <c r="K54" s="96">
        <v>6.3799999999977652</v>
      </c>
      <c r="L54" s="99" t="s">
        <v>174</v>
      </c>
      <c r="M54" s="100">
        <v>1.8200000000000001E-2</v>
      </c>
      <c r="N54" s="100">
        <v>1.0099999999991349E-2</v>
      </c>
      <c r="O54" s="96">
        <v>517953.75053800002</v>
      </c>
      <c r="P54" s="98">
        <v>107.12</v>
      </c>
      <c r="Q54" s="86"/>
      <c r="R54" s="96">
        <v>554.83205324799997</v>
      </c>
      <c r="S54" s="97">
        <v>1.095039641729387E-3</v>
      </c>
      <c r="T54" s="97">
        <f t="shared" si="0"/>
        <v>4.0610328100312409E-3</v>
      </c>
      <c r="U54" s="97">
        <f>R54/'סכום נכסי הקרן'!$C$42</f>
        <v>4.6051366675308895E-4</v>
      </c>
    </row>
    <row r="55" spans="2:21" s="144" customFormat="1">
      <c r="B55" s="89" t="s">
        <v>433</v>
      </c>
      <c r="C55" s="86" t="s">
        <v>434</v>
      </c>
      <c r="D55" s="99" t="s">
        <v>130</v>
      </c>
      <c r="E55" s="99" t="s">
        <v>328</v>
      </c>
      <c r="F55" s="86" t="s">
        <v>373</v>
      </c>
      <c r="G55" s="99" t="s">
        <v>336</v>
      </c>
      <c r="H55" s="86" t="s">
        <v>412</v>
      </c>
      <c r="I55" s="86" t="s">
        <v>332</v>
      </c>
      <c r="J55" s="86"/>
      <c r="K55" s="96">
        <v>1.0700000000022269</v>
      </c>
      <c r="L55" s="99" t="s">
        <v>174</v>
      </c>
      <c r="M55" s="100">
        <v>3.1E-2</v>
      </c>
      <c r="N55" s="100">
        <v>-1.6999999999962401E-3</v>
      </c>
      <c r="O55" s="96">
        <v>306826.351242</v>
      </c>
      <c r="P55" s="98">
        <v>112.69</v>
      </c>
      <c r="Q55" s="86"/>
      <c r="R55" s="96">
        <v>345.76260868899999</v>
      </c>
      <c r="S55" s="97">
        <v>8.9184684584815255E-4</v>
      </c>
      <c r="T55" s="97">
        <f t="shared" si="0"/>
        <v>2.5307717716524765E-3</v>
      </c>
      <c r="U55" s="97">
        <f>R55/'סכום נכסי הקרן'!$C$42</f>
        <v>2.8698487374937689E-4</v>
      </c>
    </row>
    <row r="56" spans="2:21" s="144" customFormat="1">
      <c r="B56" s="89" t="s">
        <v>435</v>
      </c>
      <c r="C56" s="86" t="s">
        <v>436</v>
      </c>
      <c r="D56" s="99" t="s">
        <v>130</v>
      </c>
      <c r="E56" s="99" t="s">
        <v>328</v>
      </c>
      <c r="F56" s="86" t="s">
        <v>373</v>
      </c>
      <c r="G56" s="99" t="s">
        <v>336</v>
      </c>
      <c r="H56" s="86" t="s">
        <v>412</v>
      </c>
      <c r="I56" s="86" t="s">
        <v>332</v>
      </c>
      <c r="J56" s="86"/>
      <c r="K56" s="96">
        <v>1.9999999999613344E-2</v>
      </c>
      <c r="L56" s="99" t="s">
        <v>174</v>
      </c>
      <c r="M56" s="100">
        <v>2.7999999999999997E-2</v>
      </c>
      <c r="N56" s="100">
        <v>7.2999999999998387E-3</v>
      </c>
      <c r="O56" s="96">
        <v>1166743.0756880001</v>
      </c>
      <c r="P56" s="98">
        <v>106.4</v>
      </c>
      <c r="Q56" s="86"/>
      <c r="R56" s="96">
        <v>1241.4146286740001</v>
      </c>
      <c r="S56" s="97">
        <v>1.1862775074023954E-3</v>
      </c>
      <c r="T56" s="97">
        <f t="shared" si="0"/>
        <v>9.0863992236664051E-3</v>
      </c>
      <c r="U56" s="97">
        <f>R56/'סכום נכסי הקרן'!$C$42</f>
        <v>1.0303809941493299E-3</v>
      </c>
    </row>
    <row r="57" spans="2:21" s="144" customFormat="1">
      <c r="B57" s="89" t="s">
        <v>437</v>
      </c>
      <c r="C57" s="86" t="s">
        <v>438</v>
      </c>
      <c r="D57" s="99" t="s">
        <v>130</v>
      </c>
      <c r="E57" s="99" t="s">
        <v>328</v>
      </c>
      <c r="F57" s="86" t="s">
        <v>373</v>
      </c>
      <c r="G57" s="99" t="s">
        <v>336</v>
      </c>
      <c r="H57" s="86" t="s">
        <v>412</v>
      </c>
      <c r="I57" s="86" t="s">
        <v>332</v>
      </c>
      <c r="J57" s="86"/>
      <c r="K57" s="96">
        <v>1.2000000000258291</v>
      </c>
      <c r="L57" s="99" t="s">
        <v>174</v>
      </c>
      <c r="M57" s="100">
        <v>4.2000000000000003E-2</v>
      </c>
      <c r="N57" s="100">
        <v>1.9999999998278075E-3</v>
      </c>
      <c r="O57" s="96">
        <v>17786.943696999999</v>
      </c>
      <c r="P57" s="98">
        <v>130.6</v>
      </c>
      <c r="Q57" s="86"/>
      <c r="R57" s="96">
        <v>23.229748231999999</v>
      </c>
      <c r="S57" s="97">
        <v>3.4096813435954452E-4</v>
      </c>
      <c r="T57" s="97">
        <f t="shared" si="0"/>
        <v>1.7002761319694407E-4</v>
      </c>
      <c r="U57" s="97">
        <f>R57/'סכום נכסי הקרן'!$C$42</f>
        <v>1.9280819255926735E-5</v>
      </c>
    </row>
    <row r="58" spans="2:21" s="144" customFormat="1">
      <c r="B58" s="89" t="s">
        <v>439</v>
      </c>
      <c r="C58" s="86" t="s">
        <v>440</v>
      </c>
      <c r="D58" s="99" t="s">
        <v>130</v>
      </c>
      <c r="E58" s="99" t="s">
        <v>328</v>
      </c>
      <c r="F58" s="86" t="s">
        <v>335</v>
      </c>
      <c r="G58" s="99" t="s">
        <v>336</v>
      </c>
      <c r="H58" s="86" t="s">
        <v>412</v>
      </c>
      <c r="I58" s="86" t="s">
        <v>170</v>
      </c>
      <c r="J58" s="86"/>
      <c r="K58" s="96">
        <v>1.5500000000003398</v>
      </c>
      <c r="L58" s="99" t="s">
        <v>174</v>
      </c>
      <c r="M58" s="100">
        <v>0.04</v>
      </c>
      <c r="N58" s="100">
        <v>-1.3000000000009068E-3</v>
      </c>
      <c r="O58" s="96">
        <v>1497117.41236</v>
      </c>
      <c r="P58" s="98">
        <v>117.88</v>
      </c>
      <c r="Q58" s="86"/>
      <c r="R58" s="96">
        <v>1764.801985568</v>
      </c>
      <c r="S58" s="97">
        <v>1.1089775039370428E-3</v>
      </c>
      <c r="T58" s="97">
        <f t="shared" si="0"/>
        <v>1.2917276002070566E-2</v>
      </c>
      <c r="U58" s="97">
        <f>R58/'סכום נכסי הקרן'!$C$42</f>
        <v>1.4647953893604311E-3</v>
      </c>
    </row>
    <row r="59" spans="2:21" s="144" customFormat="1">
      <c r="B59" s="89" t="s">
        <v>441</v>
      </c>
      <c r="C59" s="86" t="s">
        <v>442</v>
      </c>
      <c r="D59" s="99" t="s">
        <v>130</v>
      </c>
      <c r="E59" s="99" t="s">
        <v>328</v>
      </c>
      <c r="F59" s="86" t="s">
        <v>443</v>
      </c>
      <c r="G59" s="99" t="s">
        <v>378</v>
      </c>
      <c r="H59" s="86" t="s">
        <v>412</v>
      </c>
      <c r="I59" s="86" t="s">
        <v>170</v>
      </c>
      <c r="J59" s="86"/>
      <c r="K59" s="96">
        <v>3.9399999999998676</v>
      </c>
      <c r="L59" s="99" t="s">
        <v>174</v>
      </c>
      <c r="M59" s="100">
        <v>4.7500000000000001E-2</v>
      </c>
      <c r="N59" s="100">
        <v>3.8999999999986823E-3</v>
      </c>
      <c r="O59" s="96">
        <v>2062119.7631649999</v>
      </c>
      <c r="P59" s="98">
        <v>147.21</v>
      </c>
      <c r="Q59" s="86"/>
      <c r="R59" s="96">
        <v>3035.6464291600005</v>
      </c>
      <c r="S59" s="97">
        <v>1.0926295571265828E-3</v>
      </c>
      <c r="T59" s="97">
        <f t="shared" si="0"/>
        <v>2.2219083552050312E-2</v>
      </c>
      <c r="U59" s="97">
        <f>R59/'סכום נכסי הקרן'!$C$42</f>
        <v>2.5196032923381433E-3</v>
      </c>
    </row>
    <row r="60" spans="2:21" s="144" customFormat="1">
      <c r="B60" s="89" t="s">
        <v>444</v>
      </c>
      <c r="C60" s="86" t="s">
        <v>445</v>
      </c>
      <c r="D60" s="99" t="s">
        <v>130</v>
      </c>
      <c r="E60" s="99" t="s">
        <v>328</v>
      </c>
      <c r="F60" s="86" t="s">
        <v>446</v>
      </c>
      <c r="G60" s="99" t="s">
        <v>336</v>
      </c>
      <c r="H60" s="86" t="s">
        <v>412</v>
      </c>
      <c r="I60" s="86" t="s">
        <v>170</v>
      </c>
      <c r="J60" s="86"/>
      <c r="K60" s="96">
        <v>1.9100000000010322</v>
      </c>
      <c r="L60" s="99" t="s">
        <v>174</v>
      </c>
      <c r="M60" s="100">
        <v>3.85E-2</v>
      </c>
      <c r="N60" s="100">
        <v>-5.7999999999990169E-3</v>
      </c>
      <c r="O60" s="96">
        <v>170571.46476999999</v>
      </c>
      <c r="P60" s="98">
        <v>119.27</v>
      </c>
      <c r="Q60" s="86"/>
      <c r="R60" s="96">
        <v>203.44058676899999</v>
      </c>
      <c r="S60" s="97">
        <v>5.3395397795740959E-4</v>
      </c>
      <c r="T60" s="97">
        <f t="shared" si="0"/>
        <v>1.4890612265900029E-3</v>
      </c>
      <c r="U60" s="97">
        <f>R60/'סכום נכסי הקרן'!$C$42</f>
        <v>1.6885680996789069E-4</v>
      </c>
    </row>
    <row r="61" spans="2:21" s="144" customFormat="1">
      <c r="B61" s="89" t="s">
        <v>447</v>
      </c>
      <c r="C61" s="86" t="s">
        <v>448</v>
      </c>
      <c r="D61" s="99" t="s">
        <v>130</v>
      </c>
      <c r="E61" s="99" t="s">
        <v>328</v>
      </c>
      <c r="F61" s="86" t="s">
        <v>446</v>
      </c>
      <c r="G61" s="99" t="s">
        <v>336</v>
      </c>
      <c r="H61" s="86" t="s">
        <v>412</v>
      </c>
      <c r="I61" s="86" t="s">
        <v>170</v>
      </c>
      <c r="J61" s="86"/>
      <c r="K61" s="96">
        <v>1.7799999999992109</v>
      </c>
      <c r="L61" s="99" t="s">
        <v>174</v>
      </c>
      <c r="M61" s="100">
        <v>4.7500000000000001E-2</v>
      </c>
      <c r="N61" s="100">
        <v>-4.5999999999940819E-3</v>
      </c>
      <c r="O61" s="96">
        <v>149977.71042700001</v>
      </c>
      <c r="P61" s="98">
        <v>135.21</v>
      </c>
      <c r="Q61" s="86"/>
      <c r="R61" s="96">
        <v>202.78486227200003</v>
      </c>
      <c r="S61" s="97">
        <v>5.167390108662247E-4</v>
      </c>
      <c r="T61" s="97">
        <f t="shared" si="0"/>
        <v>1.4842617225219353E-3</v>
      </c>
      <c r="U61" s="97">
        <f>R61/'סכום נכסי הקרן'!$C$42</f>
        <v>1.683125550159182E-4</v>
      </c>
    </row>
    <row r="62" spans="2:21" s="144" customFormat="1">
      <c r="B62" s="89" t="s">
        <v>449</v>
      </c>
      <c r="C62" s="86" t="s">
        <v>450</v>
      </c>
      <c r="D62" s="99" t="s">
        <v>130</v>
      </c>
      <c r="E62" s="99" t="s">
        <v>328</v>
      </c>
      <c r="F62" s="86" t="s">
        <v>451</v>
      </c>
      <c r="G62" s="99" t="s">
        <v>336</v>
      </c>
      <c r="H62" s="86" t="s">
        <v>412</v>
      </c>
      <c r="I62" s="86" t="s">
        <v>332</v>
      </c>
      <c r="J62" s="86"/>
      <c r="K62" s="96">
        <v>2.0299999999966531</v>
      </c>
      <c r="L62" s="99" t="s">
        <v>174</v>
      </c>
      <c r="M62" s="100">
        <v>3.5499999999999997E-2</v>
      </c>
      <c r="N62" s="100">
        <v>-3.4000000000060852E-3</v>
      </c>
      <c r="O62" s="96">
        <v>269353.513745</v>
      </c>
      <c r="P62" s="98">
        <v>122.02</v>
      </c>
      <c r="Q62" s="86"/>
      <c r="R62" s="96">
        <v>328.66514887</v>
      </c>
      <c r="S62" s="97">
        <v>7.5583207262178902E-4</v>
      </c>
      <c r="T62" s="97">
        <f t="shared" si="0"/>
        <v>2.4056287758816206E-3</v>
      </c>
      <c r="U62" s="97">
        <f>R62/'סכום נכסי הקרן'!$C$42</f>
        <v>2.7279388772519361E-4</v>
      </c>
    </row>
    <row r="63" spans="2:21" s="144" customFormat="1">
      <c r="B63" s="89" t="s">
        <v>452</v>
      </c>
      <c r="C63" s="86" t="s">
        <v>453</v>
      </c>
      <c r="D63" s="99" t="s">
        <v>130</v>
      </c>
      <c r="E63" s="99" t="s">
        <v>328</v>
      </c>
      <c r="F63" s="86" t="s">
        <v>451</v>
      </c>
      <c r="G63" s="99" t="s">
        <v>336</v>
      </c>
      <c r="H63" s="86" t="s">
        <v>412</v>
      </c>
      <c r="I63" s="86" t="s">
        <v>332</v>
      </c>
      <c r="J63" s="86"/>
      <c r="K63" s="96">
        <v>0.93000000000098992</v>
      </c>
      <c r="L63" s="99" t="s">
        <v>174</v>
      </c>
      <c r="M63" s="100">
        <v>4.6500000000000007E-2</v>
      </c>
      <c r="N63" s="100">
        <v>-4.0000000000220014E-4</v>
      </c>
      <c r="O63" s="96">
        <v>139091.14217800001</v>
      </c>
      <c r="P63" s="98">
        <v>130.71</v>
      </c>
      <c r="Q63" s="86"/>
      <c r="R63" s="96">
        <v>181.80602027400002</v>
      </c>
      <c r="S63" s="97">
        <v>6.3586482200911917E-4</v>
      </c>
      <c r="T63" s="97">
        <f t="shared" si="0"/>
        <v>1.3307093724520332E-3</v>
      </c>
      <c r="U63" s="97">
        <f>R63/'סכום נכסי הקרן'!$C$42</f>
        <v>1.5090000035874456E-4</v>
      </c>
    </row>
    <row r="64" spans="2:21" s="144" customFormat="1">
      <c r="B64" s="89" t="s">
        <v>454</v>
      </c>
      <c r="C64" s="86" t="s">
        <v>455</v>
      </c>
      <c r="D64" s="99" t="s">
        <v>130</v>
      </c>
      <c r="E64" s="99" t="s">
        <v>328</v>
      </c>
      <c r="F64" s="86" t="s">
        <v>451</v>
      </c>
      <c r="G64" s="99" t="s">
        <v>336</v>
      </c>
      <c r="H64" s="86" t="s">
        <v>412</v>
      </c>
      <c r="I64" s="86" t="s">
        <v>332</v>
      </c>
      <c r="J64" s="86"/>
      <c r="K64" s="96">
        <v>5.44000000000079</v>
      </c>
      <c r="L64" s="99" t="s">
        <v>174</v>
      </c>
      <c r="M64" s="100">
        <v>1.4999999999999999E-2</v>
      </c>
      <c r="N64" s="100">
        <v>1.700000000001129E-3</v>
      </c>
      <c r="O64" s="96">
        <v>646600.16528800002</v>
      </c>
      <c r="P64" s="98">
        <v>109.59</v>
      </c>
      <c r="Q64" s="86"/>
      <c r="R64" s="96">
        <v>708.60910467600013</v>
      </c>
      <c r="S64" s="97">
        <v>1.264926322986416E-3</v>
      </c>
      <c r="T64" s="97">
        <f t="shared" si="0"/>
        <v>5.1865871964859702E-3</v>
      </c>
      <c r="U64" s="97">
        <f>R64/'סכום נכסי הקרן'!$C$42</f>
        <v>5.8814946825558974E-4</v>
      </c>
    </row>
    <row r="65" spans="2:21" s="144" customFormat="1">
      <c r="B65" s="89" t="s">
        <v>456</v>
      </c>
      <c r="C65" s="86" t="s">
        <v>457</v>
      </c>
      <c r="D65" s="99" t="s">
        <v>130</v>
      </c>
      <c r="E65" s="99" t="s">
        <v>328</v>
      </c>
      <c r="F65" s="86" t="s">
        <v>458</v>
      </c>
      <c r="G65" s="99" t="s">
        <v>459</v>
      </c>
      <c r="H65" s="86" t="s">
        <v>412</v>
      </c>
      <c r="I65" s="86" t="s">
        <v>332</v>
      </c>
      <c r="J65" s="86"/>
      <c r="K65" s="96">
        <v>1.4699999998295388</v>
      </c>
      <c r="L65" s="99" t="s">
        <v>174</v>
      </c>
      <c r="M65" s="100">
        <v>4.6500000000000007E-2</v>
      </c>
      <c r="N65" s="100">
        <v>-2.9999999989119492E-4</v>
      </c>
      <c r="O65" s="96">
        <v>4120.7973849999998</v>
      </c>
      <c r="P65" s="98">
        <v>133.82</v>
      </c>
      <c r="Q65" s="86"/>
      <c r="R65" s="96">
        <v>5.5144513020000003</v>
      </c>
      <c r="S65" s="97">
        <v>5.4222306716920142E-5</v>
      </c>
      <c r="T65" s="97">
        <f t="shared" si="0"/>
        <v>4.0362425955105407E-5</v>
      </c>
      <c r="U65" s="97">
        <f>R65/'סכום נכסי הקרן'!$C$42</f>
        <v>4.5770250192813994E-6</v>
      </c>
    </row>
    <row r="66" spans="2:21" s="144" customFormat="1">
      <c r="B66" s="89" t="s">
        <v>460</v>
      </c>
      <c r="C66" s="86" t="s">
        <v>461</v>
      </c>
      <c r="D66" s="99" t="s">
        <v>130</v>
      </c>
      <c r="E66" s="99" t="s">
        <v>328</v>
      </c>
      <c r="F66" s="86" t="s">
        <v>462</v>
      </c>
      <c r="G66" s="99" t="s">
        <v>463</v>
      </c>
      <c r="H66" s="86" t="s">
        <v>412</v>
      </c>
      <c r="I66" s="86" t="s">
        <v>170</v>
      </c>
      <c r="J66" s="86"/>
      <c r="K66" s="96">
        <v>7.5000000000002922</v>
      </c>
      <c r="L66" s="99" t="s">
        <v>174</v>
      </c>
      <c r="M66" s="100">
        <v>3.85E-2</v>
      </c>
      <c r="N66" s="100">
        <v>1.0099999999997715E-2</v>
      </c>
      <c r="O66" s="96">
        <v>1346999.2532409998</v>
      </c>
      <c r="P66" s="98">
        <v>126.81</v>
      </c>
      <c r="Q66" s="86"/>
      <c r="R66" s="96">
        <v>1708.1297688390002</v>
      </c>
      <c r="S66" s="97">
        <v>5.0005312287448639E-4</v>
      </c>
      <c r="T66" s="97">
        <f t="shared" si="0"/>
        <v>1.2502469881540256E-2</v>
      </c>
      <c r="U66" s="97">
        <f>R66/'סכום נכסי הקרן'!$C$42</f>
        <v>1.4177571366565415E-3</v>
      </c>
    </row>
    <row r="67" spans="2:21" s="144" customFormat="1">
      <c r="B67" s="89" t="s">
        <v>464</v>
      </c>
      <c r="C67" s="86" t="s">
        <v>465</v>
      </c>
      <c r="D67" s="99" t="s">
        <v>130</v>
      </c>
      <c r="E67" s="99" t="s">
        <v>328</v>
      </c>
      <c r="F67" s="86" t="s">
        <v>462</v>
      </c>
      <c r="G67" s="99" t="s">
        <v>463</v>
      </c>
      <c r="H67" s="86" t="s">
        <v>412</v>
      </c>
      <c r="I67" s="86" t="s">
        <v>170</v>
      </c>
      <c r="J67" s="86"/>
      <c r="K67" s="96">
        <v>5.4800000000000946</v>
      </c>
      <c r="L67" s="99" t="s">
        <v>174</v>
      </c>
      <c r="M67" s="100">
        <v>4.4999999999999998E-2</v>
      </c>
      <c r="N67" s="100">
        <v>6.0000000000000001E-3</v>
      </c>
      <c r="O67" s="96">
        <v>3284339.3579210001</v>
      </c>
      <c r="P67" s="98">
        <v>128.71</v>
      </c>
      <c r="Q67" s="86"/>
      <c r="R67" s="96">
        <v>4227.2731758700002</v>
      </c>
      <c r="S67" s="97">
        <v>1.1165586343223352E-3</v>
      </c>
      <c r="T67" s="97">
        <f t="shared" si="0"/>
        <v>3.0941065794011818E-2</v>
      </c>
      <c r="U67" s="97">
        <f>R67/'סכום נכסי הקרן'!$C$42</f>
        <v>3.5086600696386254E-3</v>
      </c>
    </row>
    <row r="68" spans="2:21" s="144" customFormat="1">
      <c r="B68" s="89" t="s">
        <v>466</v>
      </c>
      <c r="C68" s="86" t="s">
        <v>467</v>
      </c>
      <c r="D68" s="99" t="s">
        <v>130</v>
      </c>
      <c r="E68" s="99" t="s">
        <v>328</v>
      </c>
      <c r="F68" s="86" t="s">
        <v>462</v>
      </c>
      <c r="G68" s="99" t="s">
        <v>463</v>
      </c>
      <c r="H68" s="86" t="s">
        <v>412</v>
      </c>
      <c r="I68" s="86" t="s">
        <v>170</v>
      </c>
      <c r="J68" s="86"/>
      <c r="K68" s="96">
        <v>10.119999999998155</v>
      </c>
      <c r="L68" s="99" t="s">
        <v>174</v>
      </c>
      <c r="M68" s="100">
        <v>2.3900000000000001E-2</v>
      </c>
      <c r="N68" s="100">
        <v>1.4999999999996452E-2</v>
      </c>
      <c r="O68" s="96">
        <v>1265044.56</v>
      </c>
      <c r="P68" s="98">
        <v>111.41</v>
      </c>
      <c r="Q68" s="86"/>
      <c r="R68" s="96">
        <v>1409.3861390049999</v>
      </c>
      <c r="S68" s="97">
        <v>1.0208649043850454E-3</v>
      </c>
      <c r="T68" s="97">
        <f t="shared" si="0"/>
        <v>1.0315848406732598E-2</v>
      </c>
      <c r="U68" s="97">
        <f>R68/'סכום נכסי הקרן'!$C$42</f>
        <v>1.1697982748917739E-3</v>
      </c>
    </row>
    <row r="69" spans="2:21" s="144" customFormat="1">
      <c r="B69" s="89" t="s">
        <v>468</v>
      </c>
      <c r="C69" s="86" t="s">
        <v>469</v>
      </c>
      <c r="D69" s="99" t="s">
        <v>130</v>
      </c>
      <c r="E69" s="99" t="s">
        <v>328</v>
      </c>
      <c r="F69" s="86" t="s">
        <v>470</v>
      </c>
      <c r="G69" s="99" t="s">
        <v>459</v>
      </c>
      <c r="H69" s="86" t="s">
        <v>412</v>
      </c>
      <c r="I69" s="86" t="s">
        <v>170</v>
      </c>
      <c r="J69" s="86"/>
      <c r="K69" s="96">
        <v>1.4100000000396511</v>
      </c>
      <c r="L69" s="99" t="s">
        <v>174</v>
      </c>
      <c r="M69" s="100">
        <v>4.8899999999999999E-2</v>
      </c>
      <c r="N69" s="100">
        <v>-1.0999999998300676E-3</v>
      </c>
      <c r="O69" s="96">
        <v>5440.8121460000002</v>
      </c>
      <c r="P69" s="98">
        <v>129.79</v>
      </c>
      <c r="Q69" s="86"/>
      <c r="R69" s="96">
        <v>7.0616299919999994</v>
      </c>
      <c r="S69" s="97">
        <v>1.4619541302436249E-4</v>
      </c>
      <c r="T69" s="97">
        <f t="shared" si="0"/>
        <v>5.1686831937581507E-5</v>
      </c>
      <c r="U69" s="97">
        <f>R69/'סכום נכסי הקרן'!$C$42</f>
        <v>5.8611918720851743E-6</v>
      </c>
    </row>
    <row r="70" spans="2:21" s="144" customFormat="1">
      <c r="B70" s="89" t="s">
        <v>471</v>
      </c>
      <c r="C70" s="86" t="s">
        <v>472</v>
      </c>
      <c r="D70" s="99" t="s">
        <v>130</v>
      </c>
      <c r="E70" s="99" t="s">
        <v>328</v>
      </c>
      <c r="F70" s="86" t="s">
        <v>335</v>
      </c>
      <c r="G70" s="99" t="s">
        <v>336</v>
      </c>
      <c r="H70" s="86" t="s">
        <v>412</v>
      </c>
      <c r="I70" s="86" t="s">
        <v>332</v>
      </c>
      <c r="J70" s="86"/>
      <c r="K70" s="96">
        <v>3.9499999999988966</v>
      </c>
      <c r="L70" s="99" t="s">
        <v>174</v>
      </c>
      <c r="M70" s="100">
        <v>1.6399999999999998E-2</v>
      </c>
      <c r="N70" s="100">
        <v>1.0199999999998897E-2</v>
      </c>
      <c r="O70" s="96">
        <f>695175.69/50000</f>
        <v>13.903513799999999</v>
      </c>
      <c r="P70" s="98">
        <v>5215210</v>
      </c>
      <c r="Q70" s="86"/>
      <c r="R70" s="96">
        <v>725.09744820399999</v>
      </c>
      <c r="S70" s="97">
        <f>5662.88440860215%/50000</f>
        <v>1.1325768817204301E-3</v>
      </c>
      <c r="T70" s="97">
        <f t="shared" si="0"/>
        <v>5.3072718318784105E-3</v>
      </c>
      <c r="U70" s="97">
        <f>R70/'סכום נכסי הקרן'!$C$42</f>
        <v>6.0183488439604802E-4</v>
      </c>
    </row>
    <row r="71" spans="2:21" s="144" customFormat="1">
      <c r="B71" s="89" t="s">
        <v>473</v>
      </c>
      <c r="C71" s="86" t="s">
        <v>474</v>
      </c>
      <c r="D71" s="99" t="s">
        <v>130</v>
      </c>
      <c r="E71" s="99" t="s">
        <v>328</v>
      </c>
      <c r="F71" s="86" t="s">
        <v>335</v>
      </c>
      <c r="G71" s="99" t="s">
        <v>336</v>
      </c>
      <c r="H71" s="86" t="s">
        <v>412</v>
      </c>
      <c r="I71" s="86" t="s">
        <v>332</v>
      </c>
      <c r="J71" s="86"/>
      <c r="K71" s="96">
        <v>8.0600000000040204</v>
      </c>
      <c r="L71" s="99" t="s">
        <v>174</v>
      </c>
      <c r="M71" s="100">
        <v>2.7799999999999998E-2</v>
      </c>
      <c r="N71" s="100">
        <v>2.2200000000006347E-2</v>
      </c>
      <c r="O71" s="96">
        <f>265430.718/50000</f>
        <v>5.30861436</v>
      </c>
      <c r="P71" s="98">
        <v>5339899</v>
      </c>
      <c r="Q71" s="86"/>
      <c r="R71" s="96">
        <v>283.47464188100003</v>
      </c>
      <c r="S71" s="97">
        <f>6346.98034433286%/50000</f>
        <v>1.2693960688665721E-3</v>
      </c>
      <c r="T71" s="97">
        <f t="shared" si="0"/>
        <v>2.074861779797051E-3</v>
      </c>
      <c r="U71" s="97">
        <f>R71/'סכום נכסי הקרן'!$C$42</f>
        <v>2.3528551748214747E-4</v>
      </c>
    </row>
    <row r="72" spans="2:21" s="144" customFormat="1">
      <c r="B72" s="89" t="s">
        <v>475</v>
      </c>
      <c r="C72" s="86" t="s">
        <v>476</v>
      </c>
      <c r="D72" s="99" t="s">
        <v>130</v>
      </c>
      <c r="E72" s="99" t="s">
        <v>328</v>
      </c>
      <c r="F72" s="86" t="s">
        <v>335</v>
      </c>
      <c r="G72" s="99" t="s">
        <v>336</v>
      </c>
      <c r="H72" s="86" t="s">
        <v>412</v>
      </c>
      <c r="I72" s="86" t="s">
        <v>332</v>
      </c>
      <c r="J72" s="86"/>
      <c r="K72" s="96">
        <v>5.3199999999996601</v>
      </c>
      <c r="L72" s="99" t="s">
        <v>174</v>
      </c>
      <c r="M72" s="100">
        <v>2.4199999999999999E-2</v>
      </c>
      <c r="N72" s="100">
        <v>1.7399999999990371E-2</v>
      </c>
      <c r="O72" s="96">
        <f>332475.33/50000</f>
        <v>6.6495066000000005</v>
      </c>
      <c r="P72" s="98">
        <v>5309991</v>
      </c>
      <c r="Q72" s="86"/>
      <c r="R72" s="96">
        <v>353.088200191</v>
      </c>
      <c r="S72" s="97">
        <f>1153.50702563925%/50000</f>
        <v>2.3070140512785004E-4</v>
      </c>
      <c r="T72" s="97">
        <f t="shared" si="0"/>
        <v>2.5843906411254169E-3</v>
      </c>
      <c r="U72" s="97">
        <f>R72/'סכום נכסי הקרן'!$C$42</f>
        <v>2.9306515513177457E-4</v>
      </c>
    </row>
    <row r="73" spans="2:21" s="144" customFormat="1">
      <c r="B73" s="89" t="s">
        <v>477</v>
      </c>
      <c r="C73" s="86" t="s">
        <v>478</v>
      </c>
      <c r="D73" s="99" t="s">
        <v>130</v>
      </c>
      <c r="E73" s="99" t="s">
        <v>328</v>
      </c>
      <c r="F73" s="86" t="s">
        <v>335</v>
      </c>
      <c r="G73" s="99" t="s">
        <v>336</v>
      </c>
      <c r="H73" s="86" t="s">
        <v>412</v>
      </c>
      <c r="I73" s="86" t="s">
        <v>170</v>
      </c>
      <c r="J73" s="86"/>
      <c r="K73" s="96">
        <v>1.0799999999999288</v>
      </c>
      <c r="L73" s="99" t="s">
        <v>174</v>
      </c>
      <c r="M73" s="100">
        <v>0.05</v>
      </c>
      <c r="N73" s="100">
        <v>-7.0000000000160266E-4</v>
      </c>
      <c r="O73" s="96">
        <v>944272.86504099995</v>
      </c>
      <c r="P73" s="98">
        <v>118.94</v>
      </c>
      <c r="Q73" s="86"/>
      <c r="R73" s="96">
        <v>1123.118234926</v>
      </c>
      <c r="S73" s="97">
        <v>9.4427380931480932E-4</v>
      </c>
      <c r="T73" s="97">
        <f t="shared" si="0"/>
        <v>8.2205416483754727E-3</v>
      </c>
      <c r="U73" s="97">
        <f>R73/'סכום נכסי הקרן'!$C$42</f>
        <v>9.3219433436706161E-4</v>
      </c>
    </row>
    <row r="74" spans="2:21" s="144" customFormat="1">
      <c r="B74" s="89" t="s">
        <v>479</v>
      </c>
      <c r="C74" s="86" t="s">
        <v>480</v>
      </c>
      <c r="D74" s="99" t="s">
        <v>130</v>
      </c>
      <c r="E74" s="99" t="s">
        <v>328</v>
      </c>
      <c r="F74" s="86" t="s">
        <v>481</v>
      </c>
      <c r="G74" s="99" t="s">
        <v>378</v>
      </c>
      <c r="H74" s="86" t="s">
        <v>412</v>
      </c>
      <c r="I74" s="86" t="s">
        <v>332</v>
      </c>
      <c r="J74" s="86"/>
      <c r="K74" s="96">
        <v>1.0100000000000251</v>
      </c>
      <c r="L74" s="99" t="s">
        <v>174</v>
      </c>
      <c r="M74" s="100">
        <v>5.0999999999999997E-2</v>
      </c>
      <c r="N74" s="100">
        <v>8.0000000000200289E-4</v>
      </c>
      <c r="O74" s="96">
        <v>325115.59904900001</v>
      </c>
      <c r="P74" s="98">
        <v>118.46</v>
      </c>
      <c r="Q74" s="96">
        <v>14.057085198000001</v>
      </c>
      <c r="R74" s="96">
        <v>399.41759929900002</v>
      </c>
      <c r="S74" s="97">
        <v>7.3171890685767545E-4</v>
      </c>
      <c r="T74" s="97">
        <f t="shared" si="0"/>
        <v>2.9234936340855637E-3</v>
      </c>
      <c r="U74" s="97">
        <f>R74/'סכום נכסי הקרן'!$C$42</f>
        <v>3.3151881212003777E-4</v>
      </c>
    </row>
    <row r="75" spans="2:21" s="144" customFormat="1">
      <c r="B75" s="89" t="s">
        <v>482</v>
      </c>
      <c r="C75" s="86" t="s">
        <v>483</v>
      </c>
      <c r="D75" s="99" t="s">
        <v>130</v>
      </c>
      <c r="E75" s="99" t="s">
        <v>328</v>
      </c>
      <c r="F75" s="86" t="s">
        <v>481</v>
      </c>
      <c r="G75" s="99" t="s">
        <v>378</v>
      </c>
      <c r="H75" s="86" t="s">
        <v>412</v>
      </c>
      <c r="I75" s="86" t="s">
        <v>332</v>
      </c>
      <c r="J75" s="86"/>
      <c r="K75" s="96">
        <v>2.3999999999997232</v>
      </c>
      <c r="L75" s="99" t="s">
        <v>174</v>
      </c>
      <c r="M75" s="100">
        <v>2.5499999999999998E-2</v>
      </c>
      <c r="N75" s="100">
        <v>-7.9999999999944536E-4</v>
      </c>
      <c r="O75" s="96">
        <v>1288635.091614</v>
      </c>
      <c r="P75" s="98">
        <v>109.3</v>
      </c>
      <c r="Q75" s="96">
        <v>32.102747758</v>
      </c>
      <c r="R75" s="96">
        <v>1441.5481604259996</v>
      </c>
      <c r="S75" s="97">
        <v>1.169307483702886E-3</v>
      </c>
      <c r="T75" s="97">
        <f t="shared" si="0"/>
        <v>1.0551254821093498E-2</v>
      </c>
      <c r="U75" s="97">
        <f>R75/'סכום נכסי הקרן'!$C$42</f>
        <v>1.196492930198856E-3</v>
      </c>
    </row>
    <row r="76" spans="2:21" s="144" customFormat="1">
      <c r="B76" s="89" t="s">
        <v>484</v>
      </c>
      <c r="C76" s="86" t="s">
        <v>485</v>
      </c>
      <c r="D76" s="99" t="s">
        <v>130</v>
      </c>
      <c r="E76" s="99" t="s">
        <v>328</v>
      </c>
      <c r="F76" s="86" t="s">
        <v>481</v>
      </c>
      <c r="G76" s="99" t="s">
        <v>378</v>
      </c>
      <c r="H76" s="86" t="s">
        <v>412</v>
      </c>
      <c r="I76" s="86" t="s">
        <v>332</v>
      </c>
      <c r="J76" s="86"/>
      <c r="K76" s="96">
        <v>6.5999999999982766</v>
      </c>
      <c r="L76" s="99" t="s">
        <v>174</v>
      </c>
      <c r="M76" s="100">
        <v>2.35E-2</v>
      </c>
      <c r="N76" s="100">
        <v>1.0699999999992722E-2</v>
      </c>
      <c r="O76" s="96">
        <v>929657.79510300001</v>
      </c>
      <c r="P76" s="98">
        <v>112.33</v>
      </c>
      <c r="Q76" s="86"/>
      <c r="R76" s="96">
        <v>1044.284627368</v>
      </c>
      <c r="S76" s="97">
        <v>1.1595529223792078E-3</v>
      </c>
      <c r="T76" s="97">
        <f t="shared" ref="T76:T139" si="1">R76/$R$11</f>
        <v>7.6435276403490375E-3</v>
      </c>
      <c r="U76" s="97">
        <f>R76/'סכום נכסי הקרן'!$C$42</f>
        <v>8.6676200494884502E-4</v>
      </c>
    </row>
    <row r="77" spans="2:21" s="144" customFormat="1">
      <c r="B77" s="89" t="s">
        <v>486</v>
      </c>
      <c r="C77" s="86" t="s">
        <v>487</v>
      </c>
      <c r="D77" s="99" t="s">
        <v>130</v>
      </c>
      <c r="E77" s="99" t="s">
        <v>328</v>
      </c>
      <c r="F77" s="86" t="s">
        <v>481</v>
      </c>
      <c r="G77" s="99" t="s">
        <v>378</v>
      </c>
      <c r="H77" s="86" t="s">
        <v>412</v>
      </c>
      <c r="I77" s="86" t="s">
        <v>332</v>
      </c>
      <c r="J77" s="86"/>
      <c r="K77" s="96">
        <v>5.4400000000017101</v>
      </c>
      <c r="L77" s="99" t="s">
        <v>174</v>
      </c>
      <c r="M77" s="100">
        <v>1.7600000000000001E-2</v>
      </c>
      <c r="N77" s="100">
        <v>6.699999999999936E-3</v>
      </c>
      <c r="O77" s="96">
        <v>1407145.6212000002</v>
      </c>
      <c r="P77" s="98">
        <v>109.31</v>
      </c>
      <c r="Q77" s="96">
        <v>28.684233960999997</v>
      </c>
      <c r="R77" s="96">
        <v>1567.7797277029999</v>
      </c>
      <c r="S77" s="97">
        <v>1.1010171902414454E-3</v>
      </c>
      <c r="T77" s="97">
        <f t="shared" si="1"/>
        <v>1.1475193035139735E-2</v>
      </c>
      <c r="U77" s="97">
        <f>R77/'סכום נכסי הקרן'!$C$42</f>
        <v>1.3012658278106978E-3</v>
      </c>
    </row>
    <row r="78" spans="2:21" s="144" customFormat="1">
      <c r="B78" s="89" t="s">
        <v>488</v>
      </c>
      <c r="C78" s="86" t="s">
        <v>489</v>
      </c>
      <c r="D78" s="99" t="s">
        <v>130</v>
      </c>
      <c r="E78" s="99" t="s">
        <v>328</v>
      </c>
      <c r="F78" s="86" t="s">
        <v>481</v>
      </c>
      <c r="G78" s="99" t="s">
        <v>378</v>
      </c>
      <c r="H78" s="86" t="s">
        <v>412</v>
      </c>
      <c r="I78" s="86" t="s">
        <v>332</v>
      </c>
      <c r="J78" s="86"/>
      <c r="K78" s="96">
        <v>5.9599999999994644</v>
      </c>
      <c r="L78" s="99" t="s">
        <v>174</v>
      </c>
      <c r="M78" s="100">
        <v>2.1499999999999998E-2</v>
      </c>
      <c r="N78" s="100">
        <v>1.0300000000001783E-2</v>
      </c>
      <c r="O78" s="96">
        <v>1011874.004438</v>
      </c>
      <c r="P78" s="98">
        <v>110.82</v>
      </c>
      <c r="Q78" s="86"/>
      <c r="R78" s="96">
        <v>1121.3588071600002</v>
      </c>
      <c r="S78" s="97">
        <v>1.2905866883948941E-3</v>
      </c>
      <c r="T78" s="97">
        <f t="shared" si="1"/>
        <v>8.2076637083884473E-3</v>
      </c>
      <c r="U78" s="97">
        <f>R78/'סכום נכסי הקרן'!$C$42</f>
        <v>9.3073399960960732E-4</v>
      </c>
    </row>
    <row r="79" spans="2:21" s="144" customFormat="1">
      <c r="B79" s="89" t="s">
        <v>490</v>
      </c>
      <c r="C79" s="86" t="s">
        <v>491</v>
      </c>
      <c r="D79" s="99" t="s">
        <v>130</v>
      </c>
      <c r="E79" s="99" t="s">
        <v>328</v>
      </c>
      <c r="F79" s="86" t="s">
        <v>492</v>
      </c>
      <c r="G79" s="99" t="s">
        <v>459</v>
      </c>
      <c r="H79" s="86" t="s">
        <v>412</v>
      </c>
      <c r="I79" s="86" t="s">
        <v>170</v>
      </c>
      <c r="J79" s="86"/>
      <c r="K79" s="96">
        <v>3.9999999985997556E-2</v>
      </c>
      <c r="L79" s="99" t="s">
        <v>174</v>
      </c>
      <c r="M79" s="100">
        <v>4.2800000000000005E-2</v>
      </c>
      <c r="N79" s="100">
        <v>-1.0999999999066505E-3</v>
      </c>
      <c r="O79" s="96">
        <v>26879.721669999999</v>
      </c>
      <c r="P79" s="98">
        <v>127.53</v>
      </c>
      <c r="Q79" s="86"/>
      <c r="R79" s="96">
        <v>34.279708811999996</v>
      </c>
      <c r="S79" s="97">
        <v>3.7579112918518636E-4</v>
      </c>
      <c r="T79" s="97">
        <f t="shared" si="1"/>
        <v>2.5090659666993721E-4</v>
      </c>
      <c r="U79" s="97">
        <f>R79/'סכום נכסי הקרן'!$C$42</f>
        <v>2.8452347530805167E-5</v>
      </c>
    </row>
    <row r="80" spans="2:21" s="144" customFormat="1">
      <c r="B80" s="89" t="s">
        <v>493</v>
      </c>
      <c r="C80" s="86" t="s">
        <v>494</v>
      </c>
      <c r="D80" s="99" t="s">
        <v>130</v>
      </c>
      <c r="E80" s="99" t="s">
        <v>328</v>
      </c>
      <c r="F80" s="86" t="s">
        <v>446</v>
      </c>
      <c r="G80" s="99" t="s">
        <v>336</v>
      </c>
      <c r="H80" s="86" t="s">
        <v>412</v>
      </c>
      <c r="I80" s="86" t="s">
        <v>170</v>
      </c>
      <c r="J80" s="86"/>
      <c r="K80" s="96">
        <v>0.42000000000037885</v>
      </c>
      <c r="L80" s="99" t="s">
        <v>174</v>
      </c>
      <c r="M80" s="100">
        <v>5.2499999999999998E-2</v>
      </c>
      <c r="N80" s="100">
        <v>-2.9999999998673725E-4</v>
      </c>
      <c r="O80" s="96">
        <v>79956.777789</v>
      </c>
      <c r="P80" s="98">
        <v>132.02000000000001</v>
      </c>
      <c r="Q80" s="86"/>
      <c r="R80" s="96">
        <v>105.55893423800002</v>
      </c>
      <c r="S80" s="97">
        <v>6.6630648157500001E-4</v>
      </c>
      <c r="T80" s="97">
        <f t="shared" si="1"/>
        <v>7.7262712711523307E-4</v>
      </c>
      <c r="U80" s="97">
        <f>R80/'סכום נכסי הקרן'!$C$42</f>
        <v>8.76144980808475E-5</v>
      </c>
    </row>
    <row r="81" spans="2:21" s="144" customFormat="1">
      <c r="B81" s="89" t="s">
        <v>495</v>
      </c>
      <c r="C81" s="86" t="s">
        <v>496</v>
      </c>
      <c r="D81" s="99" t="s">
        <v>130</v>
      </c>
      <c r="E81" s="99" t="s">
        <v>328</v>
      </c>
      <c r="F81" s="86" t="s">
        <v>362</v>
      </c>
      <c r="G81" s="99" t="s">
        <v>336</v>
      </c>
      <c r="H81" s="86" t="s">
        <v>412</v>
      </c>
      <c r="I81" s="86" t="s">
        <v>332</v>
      </c>
      <c r="J81" s="86"/>
      <c r="K81" s="96">
        <v>0.97999999999992937</v>
      </c>
      <c r="L81" s="99" t="s">
        <v>174</v>
      </c>
      <c r="M81" s="100">
        <v>6.5000000000000002E-2</v>
      </c>
      <c r="N81" s="100">
        <v>5.9999999999770545E-4</v>
      </c>
      <c r="O81" s="96">
        <v>1858601.929148</v>
      </c>
      <c r="P81" s="98">
        <v>120.1</v>
      </c>
      <c r="Q81" s="96">
        <v>34.078905422999995</v>
      </c>
      <c r="R81" s="96">
        <v>2266.259952892</v>
      </c>
      <c r="S81" s="97">
        <v>1.180064716919365E-3</v>
      </c>
      <c r="T81" s="97">
        <f t="shared" si="1"/>
        <v>1.6587643000936236E-2</v>
      </c>
      <c r="U81" s="97">
        <f>R81/'סכום נכסי הקרן'!$C$42</f>
        <v>1.8810082701827746E-3</v>
      </c>
    </row>
    <row r="82" spans="2:21" s="144" customFormat="1">
      <c r="B82" s="89" t="s">
        <v>497</v>
      </c>
      <c r="C82" s="86" t="s">
        <v>498</v>
      </c>
      <c r="D82" s="99" t="s">
        <v>130</v>
      </c>
      <c r="E82" s="99" t="s">
        <v>328</v>
      </c>
      <c r="F82" s="86" t="s">
        <v>499</v>
      </c>
      <c r="G82" s="99" t="s">
        <v>378</v>
      </c>
      <c r="H82" s="86" t="s">
        <v>412</v>
      </c>
      <c r="I82" s="86" t="s">
        <v>332</v>
      </c>
      <c r="J82" s="86"/>
      <c r="K82" s="96">
        <v>7.619999999999826</v>
      </c>
      <c r="L82" s="99" t="s">
        <v>174</v>
      </c>
      <c r="M82" s="100">
        <v>3.5000000000000003E-2</v>
      </c>
      <c r="N82" s="100">
        <v>1.0599999999977587E-2</v>
      </c>
      <c r="O82" s="96">
        <v>185929.99025599996</v>
      </c>
      <c r="P82" s="98">
        <v>124.79</v>
      </c>
      <c r="Q82" s="86"/>
      <c r="R82" s="96">
        <v>232.022035192</v>
      </c>
      <c r="S82" s="97">
        <v>6.8644998770939518E-4</v>
      </c>
      <c r="T82" s="97">
        <f t="shared" si="1"/>
        <v>1.6982600267035526E-3</v>
      </c>
      <c r="U82" s="97">
        <f>R82/'סכום נכסי הקרן'!$C$42</f>
        <v>1.9257956992261663E-4</v>
      </c>
    </row>
    <row r="83" spans="2:21" s="144" customFormat="1">
      <c r="B83" s="89" t="s">
        <v>500</v>
      </c>
      <c r="C83" s="86" t="s">
        <v>501</v>
      </c>
      <c r="D83" s="99" t="s">
        <v>130</v>
      </c>
      <c r="E83" s="99" t="s">
        <v>328</v>
      </c>
      <c r="F83" s="86" t="s">
        <v>499</v>
      </c>
      <c r="G83" s="99" t="s">
        <v>378</v>
      </c>
      <c r="H83" s="86" t="s">
        <v>412</v>
      </c>
      <c r="I83" s="86" t="s">
        <v>332</v>
      </c>
      <c r="J83" s="86"/>
      <c r="K83" s="96">
        <v>3.4299999999973014</v>
      </c>
      <c r="L83" s="99" t="s">
        <v>174</v>
      </c>
      <c r="M83" s="100">
        <v>0.04</v>
      </c>
      <c r="N83" s="100">
        <v>-3.0000000000572451E-4</v>
      </c>
      <c r="O83" s="96">
        <v>312871.80336100003</v>
      </c>
      <c r="P83" s="98">
        <v>117.25</v>
      </c>
      <c r="Q83" s="86"/>
      <c r="R83" s="96">
        <v>366.84218929299999</v>
      </c>
      <c r="S83" s="97">
        <v>4.5752375835074759E-4</v>
      </c>
      <c r="T83" s="97">
        <f t="shared" si="1"/>
        <v>2.6850614669817374E-3</v>
      </c>
      <c r="U83" s="97">
        <f>R83/'סכום נכסי הקרן'!$C$42</f>
        <v>3.0448104200558667E-4</v>
      </c>
    </row>
    <row r="84" spans="2:21" s="144" customFormat="1">
      <c r="B84" s="89" t="s">
        <v>502</v>
      </c>
      <c r="C84" s="86" t="s">
        <v>503</v>
      </c>
      <c r="D84" s="99" t="s">
        <v>130</v>
      </c>
      <c r="E84" s="99" t="s">
        <v>328</v>
      </c>
      <c r="F84" s="86" t="s">
        <v>499</v>
      </c>
      <c r="G84" s="99" t="s">
        <v>378</v>
      </c>
      <c r="H84" s="86" t="s">
        <v>412</v>
      </c>
      <c r="I84" s="86" t="s">
        <v>332</v>
      </c>
      <c r="J84" s="86"/>
      <c r="K84" s="96">
        <v>6.199999999999843</v>
      </c>
      <c r="L84" s="99" t="s">
        <v>174</v>
      </c>
      <c r="M84" s="100">
        <v>0.04</v>
      </c>
      <c r="N84" s="100">
        <v>8.2999999999958385E-3</v>
      </c>
      <c r="O84" s="96">
        <v>1019016.0512439999</v>
      </c>
      <c r="P84" s="98">
        <v>124.99</v>
      </c>
      <c r="Q84" s="86"/>
      <c r="R84" s="96">
        <v>1273.6681479910001</v>
      </c>
      <c r="S84" s="97">
        <v>1.0127350904929346E-3</v>
      </c>
      <c r="T84" s="97">
        <f t="shared" si="1"/>
        <v>9.3224753469158435E-3</v>
      </c>
      <c r="U84" s="97">
        <f>R84/'סכום נכסי הקרן'!$C$42</f>
        <v>1.0571515932151414E-3</v>
      </c>
    </row>
    <row r="85" spans="2:21" s="144" customFormat="1">
      <c r="B85" s="89" t="s">
        <v>504</v>
      </c>
      <c r="C85" s="86" t="s">
        <v>505</v>
      </c>
      <c r="D85" s="99" t="s">
        <v>130</v>
      </c>
      <c r="E85" s="99" t="s">
        <v>328</v>
      </c>
      <c r="F85" s="86" t="s">
        <v>506</v>
      </c>
      <c r="G85" s="99" t="s">
        <v>507</v>
      </c>
      <c r="H85" s="86" t="s">
        <v>508</v>
      </c>
      <c r="I85" s="86" t="s">
        <v>332</v>
      </c>
      <c r="J85" s="86"/>
      <c r="K85" s="96">
        <v>7.8800000000010488</v>
      </c>
      <c r="L85" s="99" t="s">
        <v>174</v>
      </c>
      <c r="M85" s="100">
        <v>5.1500000000000004E-2</v>
      </c>
      <c r="N85" s="100">
        <v>2.0100000000003546E-2</v>
      </c>
      <c r="O85" s="96">
        <v>2310153.5310300002</v>
      </c>
      <c r="P85" s="98">
        <v>155.02000000000001</v>
      </c>
      <c r="Q85" s="86"/>
      <c r="R85" s="96">
        <v>3581.1999025730001</v>
      </c>
      <c r="S85" s="97">
        <v>6.5056018549871004E-4</v>
      </c>
      <c r="T85" s="97">
        <f t="shared" si="1"/>
        <v>2.6212202807124073E-2</v>
      </c>
      <c r="U85" s="97">
        <f>R85/'סכום נכסי הקרן'!$C$42</f>
        <v>2.9724156866123563E-3</v>
      </c>
    </row>
    <row r="86" spans="2:21" s="144" customFormat="1">
      <c r="B86" s="89" t="s">
        <v>509</v>
      </c>
      <c r="C86" s="86" t="s">
        <v>510</v>
      </c>
      <c r="D86" s="99" t="s">
        <v>130</v>
      </c>
      <c r="E86" s="99" t="s">
        <v>328</v>
      </c>
      <c r="F86" s="86" t="s">
        <v>432</v>
      </c>
      <c r="G86" s="99" t="s">
        <v>378</v>
      </c>
      <c r="H86" s="86" t="s">
        <v>508</v>
      </c>
      <c r="I86" s="86" t="s">
        <v>170</v>
      </c>
      <c r="J86" s="86"/>
      <c r="K86" s="96">
        <v>2.2700000000023723</v>
      </c>
      <c r="L86" s="99" t="s">
        <v>174</v>
      </c>
      <c r="M86" s="100">
        <v>2.8500000000000001E-2</v>
      </c>
      <c r="N86" s="100">
        <v>2.3000000000066921E-3</v>
      </c>
      <c r="O86" s="96">
        <v>298808.596319</v>
      </c>
      <c r="P86" s="98">
        <v>110.02</v>
      </c>
      <c r="Q86" s="86"/>
      <c r="R86" s="96">
        <v>328.74922868599998</v>
      </c>
      <c r="S86" s="97">
        <v>6.5145208409626853E-4</v>
      </c>
      <c r="T86" s="97">
        <f t="shared" si="1"/>
        <v>2.4062441889411913E-3</v>
      </c>
      <c r="U86" s="97">
        <f>R86/'סכום נכסי הקרן'!$C$42</f>
        <v>2.7286367443657666E-4</v>
      </c>
    </row>
    <row r="87" spans="2:21" s="144" customFormat="1">
      <c r="B87" s="89" t="s">
        <v>511</v>
      </c>
      <c r="C87" s="86" t="s">
        <v>512</v>
      </c>
      <c r="D87" s="99" t="s">
        <v>130</v>
      </c>
      <c r="E87" s="99" t="s">
        <v>328</v>
      </c>
      <c r="F87" s="86" t="s">
        <v>432</v>
      </c>
      <c r="G87" s="99" t="s">
        <v>378</v>
      </c>
      <c r="H87" s="86" t="s">
        <v>508</v>
      </c>
      <c r="I87" s="86" t="s">
        <v>170</v>
      </c>
      <c r="J87" s="86"/>
      <c r="K87" s="96">
        <v>0.53000000000161684</v>
      </c>
      <c r="L87" s="99" t="s">
        <v>174</v>
      </c>
      <c r="M87" s="100">
        <v>3.7699999999999997E-2</v>
      </c>
      <c r="N87" s="100">
        <v>4.800000000003404E-3</v>
      </c>
      <c r="O87" s="96">
        <v>205140.13265799999</v>
      </c>
      <c r="P87" s="98">
        <v>112.48</v>
      </c>
      <c r="Q87" s="96">
        <v>4.2797208590000002</v>
      </c>
      <c r="R87" s="96">
        <v>235.021337854</v>
      </c>
      <c r="S87" s="97">
        <v>6.0091789771051158E-4</v>
      </c>
      <c r="T87" s="97">
        <f t="shared" si="1"/>
        <v>1.7202130960085656E-3</v>
      </c>
      <c r="U87" s="97">
        <f>R87/'סכום נכסי הקרן'!$C$42</f>
        <v>1.9506900768760194E-4</v>
      </c>
    </row>
    <row r="88" spans="2:21" s="144" customFormat="1">
      <c r="B88" s="89" t="s">
        <v>513</v>
      </c>
      <c r="C88" s="86" t="s">
        <v>514</v>
      </c>
      <c r="D88" s="99" t="s">
        <v>130</v>
      </c>
      <c r="E88" s="99" t="s">
        <v>328</v>
      </c>
      <c r="F88" s="86" t="s">
        <v>432</v>
      </c>
      <c r="G88" s="99" t="s">
        <v>378</v>
      </c>
      <c r="H88" s="86" t="s">
        <v>508</v>
      </c>
      <c r="I88" s="86" t="s">
        <v>170</v>
      </c>
      <c r="J88" s="86"/>
      <c r="K88" s="96">
        <v>4.3400000000056362</v>
      </c>
      <c r="L88" s="99" t="s">
        <v>174</v>
      </c>
      <c r="M88" s="100">
        <v>2.5000000000000001E-2</v>
      </c>
      <c r="N88" s="100">
        <v>7.1000000000247645E-3</v>
      </c>
      <c r="O88" s="96">
        <v>212570.36975299998</v>
      </c>
      <c r="P88" s="98">
        <v>110.18</v>
      </c>
      <c r="Q88" s="86"/>
      <c r="R88" s="96">
        <v>234.210029502</v>
      </c>
      <c r="S88" s="97">
        <v>4.6964681525739924E-4</v>
      </c>
      <c r="T88" s="97">
        <f t="shared" si="1"/>
        <v>1.7142748128520016E-3</v>
      </c>
      <c r="U88" s="97">
        <f>R88/'סכום נכסי הקרן'!$C$42</f>
        <v>1.9439561727718901E-4</v>
      </c>
    </row>
    <row r="89" spans="2:21" s="144" customFormat="1">
      <c r="B89" s="89" t="s">
        <v>515</v>
      </c>
      <c r="C89" s="86" t="s">
        <v>516</v>
      </c>
      <c r="D89" s="99" t="s">
        <v>130</v>
      </c>
      <c r="E89" s="99" t="s">
        <v>328</v>
      </c>
      <c r="F89" s="86" t="s">
        <v>432</v>
      </c>
      <c r="G89" s="99" t="s">
        <v>378</v>
      </c>
      <c r="H89" s="86" t="s">
        <v>508</v>
      </c>
      <c r="I89" s="86" t="s">
        <v>170</v>
      </c>
      <c r="J89" s="86"/>
      <c r="K89" s="96">
        <v>5.3600000000013717</v>
      </c>
      <c r="L89" s="99" t="s">
        <v>174</v>
      </c>
      <c r="M89" s="100">
        <v>1.34E-2</v>
      </c>
      <c r="N89" s="100">
        <v>6.9999999999885675E-3</v>
      </c>
      <c r="O89" s="96">
        <v>246734.82832199999</v>
      </c>
      <c r="P89" s="98">
        <v>106.37</v>
      </c>
      <c r="Q89" s="86"/>
      <c r="R89" s="96">
        <v>262.45182604900003</v>
      </c>
      <c r="S89" s="97">
        <v>7.6307164368007163E-4</v>
      </c>
      <c r="T89" s="97">
        <f t="shared" si="1"/>
        <v>1.9209875680365502E-3</v>
      </c>
      <c r="U89" s="97">
        <f>R89/'סכום נכסי הקרן'!$C$42</f>
        <v>2.1783646430002744E-4</v>
      </c>
    </row>
    <row r="90" spans="2:21" s="144" customFormat="1">
      <c r="B90" s="89" t="s">
        <v>517</v>
      </c>
      <c r="C90" s="86" t="s">
        <v>518</v>
      </c>
      <c r="D90" s="99" t="s">
        <v>130</v>
      </c>
      <c r="E90" s="99" t="s">
        <v>328</v>
      </c>
      <c r="F90" s="86" t="s">
        <v>432</v>
      </c>
      <c r="G90" s="99" t="s">
        <v>378</v>
      </c>
      <c r="H90" s="86" t="s">
        <v>508</v>
      </c>
      <c r="I90" s="86" t="s">
        <v>170</v>
      </c>
      <c r="J90" s="86"/>
      <c r="K90" s="96">
        <v>5.2700000000038312</v>
      </c>
      <c r="L90" s="99" t="s">
        <v>174</v>
      </c>
      <c r="M90" s="100">
        <v>1.95E-2</v>
      </c>
      <c r="N90" s="100">
        <v>1.2500000000005234E-2</v>
      </c>
      <c r="O90" s="96">
        <v>449369.05051099998</v>
      </c>
      <c r="P90" s="98">
        <v>106.3</v>
      </c>
      <c r="Q90" s="86"/>
      <c r="R90" s="96">
        <v>477.67929807100001</v>
      </c>
      <c r="S90" s="97">
        <v>6.5803716181970021E-4</v>
      </c>
      <c r="T90" s="97">
        <f t="shared" si="1"/>
        <v>3.4963216180157069E-3</v>
      </c>
      <c r="U90" s="97">
        <f>R90/'סכום נכסי הקרן'!$C$42</f>
        <v>3.9647645408905709E-4</v>
      </c>
    </row>
    <row r="91" spans="2:21" s="144" customFormat="1">
      <c r="B91" s="89" t="s">
        <v>519</v>
      </c>
      <c r="C91" s="86" t="s">
        <v>520</v>
      </c>
      <c r="D91" s="99" t="s">
        <v>130</v>
      </c>
      <c r="E91" s="99" t="s">
        <v>328</v>
      </c>
      <c r="F91" s="86" t="s">
        <v>432</v>
      </c>
      <c r="G91" s="99" t="s">
        <v>378</v>
      </c>
      <c r="H91" s="86" t="s">
        <v>508</v>
      </c>
      <c r="I91" s="86" t="s">
        <v>170</v>
      </c>
      <c r="J91" s="86"/>
      <c r="K91" s="96">
        <v>6.3100000000006586</v>
      </c>
      <c r="L91" s="99" t="s">
        <v>174</v>
      </c>
      <c r="M91" s="100">
        <v>3.3500000000000002E-2</v>
      </c>
      <c r="N91" s="100">
        <v>1.7099999999999834E-2</v>
      </c>
      <c r="O91" s="96">
        <v>522869.45217399998</v>
      </c>
      <c r="P91" s="98">
        <v>113.3</v>
      </c>
      <c r="Q91" s="86"/>
      <c r="R91" s="96">
        <v>592.41109613100002</v>
      </c>
      <c r="S91" s="97">
        <v>1.055937145297281E-3</v>
      </c>
      <c r="T91" s="97">
        <f t="shared" si="1"/>
        <v>4.3360885232404068E-3</v>
      </c>
      <c r="U91" s="97">
        <f>R91/'סכום נכסי הקרן'!$C$42</f>
        <v>4.9170447977446032E-4</v>
      </c>
    </row>
    <row r="92" spans="2:21" s="144" customFormat="1">
      <c r="B92" s="89" t="s">
        <v>521</v>
      </c>
      <c r="C92" s="86" t="s">
        <v>522</v>
      </c>
      <c r="D92" s="99" t="s">
        <v>130</v>
      </c>
      <c r="E92" s="99" t="s">
        <v>328</v>
      </c>
      <c r="F92" s="86" t="s">
        <v>373</v>
      </c>
      <c r="G92" s="99" t="s">
        <v>336</v>
      </c>
      <c r="H92" s="86" t="s">
        <v>508</v>
      </c>
      <c r="I92" s="86" t="s">
        <v>170</v>
      </c>
      <c r="J92" s="86"/>
      <c r="K92" s="96">
        <v>1.9599999999995854</v>
      </c>
      <c r="L92" s="99" t="s">
        <v>174</v>
      </c>
      <c r="M92" s="100">
        <v>2.7999999999999997E-2</v>
      </c>
      <c r="N92" s="100">
        <v>7.4999999999948198E-3</v>
      </c>
      <c r="O92" s="96">
        <f>902079.759/50000</f>
        <v>18.041595179999998</v>
      </c>
      <c r="P92" s="98">
        <v>5350000</v>
      </c>
      <c r="Q92" s="86"/>
      <c r="R92" s="96">
        <v>965.22530619000008</v>
      </c>
      <c r="S92" s="97">
        <f>5100.2417538305%/50000</f>
        <v>1.0200483507660999E-3</v>
      </c>
      <c r="T92" s="97">
        <f t="shared" si="1"/>
        <v>7.0648615460541095E-3</v>
      </c>
      <c r="U92" s="97">
        <f>R92/'סכום נכסי הקרן'!$C$42</f>
        <v>8.0114233198013644E-4</v>
      </c>
    </row>
    <row r="93" spans="2:21" s="144" customFormat="1">
      <c r="B93" s="89" t="s">
        <v>523</v>
      </c>
      <c r="C93" s="86" t="s">
        <v>524</v>
      </c>
      <c r="D93" s="99" t="s">
        <v>130</v>
      </c>
      <c r="E93" s="99" t="s">
        <v>328</v>
      </c>
      <c r="F93" s="86" t="s">
        <v>373</v>
      </c>
      <c r="G93" s="99" t="s">
        <v>336</v>
      </c>
      <c r="H93" s="86" t="s">
        <v>508</v>
      </c>
      <c r="I93" s="86" t="s">
        <v>170</v>
      </c>
      <c r="J93" s="86"/>
      <c r="K93" s="96">
        <v>3.1699999999680402</v>
      </c>
      <c r="L93" s="99" t="s">
        <v>174</v>
      </c>
      <c r="M93" s="100">
        <v>1.49E-2</v>
      </c>
      <c r="N93" s="100">
        <v>1.489999999997238E-2</v>
      </c>
      <c r="O93" s="96">
        <f>48909.594/50000</f>
        <v>0.9781918799999999</v>
      </c>
      <c r="P93" s="98">
        <v>5181900</v>
      </c>
      <c r="Q93" s="86"/>
      <c r="R93" s="96">
        <v>50.688923985999999</v>
      </c>
      <c r="S93" s="97">
        <f>808.690376984127%/50000</f>
        <v>1.6173807539682542E-4</v>
      </c>
      <c r="T93" s="97">
        <f t="shared" si="1"/>
        <v>3.7101206068985813E-4</v>
      </c>
      <c r="U93" s="97">
        <f>R93/'סכום נכסי הקרן'!$C$42</f>
        <v>4.2072086700671537E-5</v>
      </c>
    </row>
    <row r="94" spans="2:21" s="144" customFormat="1">
      <c r="B94" s="89" t="s">
        <v>525</v>
      </c>
      <c r="C94" s="86" t="s">
        <v>526</v>
      </c>
      <c r="D94" s="99" t="s">
        <v>130</v>
      </c>
      <c r="E94" s="99" t="s">
        <v>328</v>
      </c>
      <c r="F94" s="86" t="s">
        <v>373</v>
      </c>
      <c r="G94" s="99" t="s">
        <v>336</v>
      </c>
      <c r="H94" s="86" t="s">
        <v>508</v>
      </c>
      <c r="I94" s="86" t="s">
        <v>170</v>
      </c>
      <c r="J94" s="86"/>
      <c r="K94" s="96">
        <v>4.7299999999942415</v>
      </c>
      <c r="L94" s="99" t="s">
        <v>174</v>
      </c>
      <c r="M94" s="100">
        <v>2.2000000000000002E-2</v>
      </c>
      <c r="N94" s="100">
        <v>1.8499999999988484E-2</v>
      </c>
      <c r="O94" s="96">
        <f>206079.75/50000</f>
        <v>4.1215950000000001</v>
      </c>
      <c r="P94" s="98">
        <v>5266500</v>
      </c>
      <c r="Q94" s="86"/>
      <c r="R94" s="96">
        <v>217.063782925</v>
      </c>
      <c r="S94" s="97">
        <f>4093.75744934446%/50000</f>
        <v>8.1875148986889203E-4</v>
      </c>
      <c r="T94" s="97">
        <f t="shared" si="1"/>
        <v>1.5887747277173044E-3</v>
      </c>
      <c r="U94" s="97">
        <f>R94/'סכום נכסי הקרן'!$C$42</f>
        <v>1.8016413797457297E-4</v>
      </c>
    </row>
    <row r="95" spans="2:21" s="144" customFormat="1">
      <c r="B95" s="89" t="s">
        <v>527</v>
      </c>
      <c r="C95" s="86" t="s">
        <v>528</v>
      </c>
      <c r="D95" s="99" t="s">
        <v>130</v>
      </c>
      <c r="E95" s="99" t="s">
        <v>328</v>
      </c>
      <c r="F95" s="86" t="s">
        <v>529</v>
      </c>
      <c r="G95" s="99" t="s">
        <v>378</v>
      </c>
      <c r="H95" s="86" t="s">
        <v>508</v>
      </c>
      <c r="I95" s="86" t="s">
        <v>170</v>
      </c>
      <c r="J95" s="86"/>
      <c r="K95" s="96">
        <v>0.25</v>
      </c>
      <c r="L95" s="99" t="s">
        <v>174</v>
      </c>
      <c r="M95" s="100">
        <v>6.5000000000000002E-2</v>
      </c>
      <c r="N95" s="100">
        <v>-5.0000000011253651E-4</v>
      </c>
      <c r="O95" s="96">
        <v>29969.66216</v>
      </c>
      <c r="P95" s="98">
        <v>118.6</v>
      </c>
      <c r="Q95" s="86"/>
      <c r="R95" s="96">
        <v>35.544020072000002</v>
      </c>
      <c r="S95" s="97">
        <v>1.6265796642435783E-4</v>
      </c>
      <c r="T95" s="97">
        <f t="shared" si="1"/>
        <v>2.6016058529387305E-4</v>
      </c>
      <c r="U95" s="97">
        <f>R95/'סכום נכסי הקרן'!$C$42</f>
        <v>2.9501732855339711E-5</v>
      </c>
    </row>
    <row r="96" spans="2:21" s="144" customFormat="1">
      <c r="B96" s="89" t="s">
        <v>530</v>
      </c>
      <c r="C96" s="86" t="s">
        <v>531</v>
      </c>
      <c r="D96" s="99" t="s">
        <v>130</v>
      </c>
      <c r="E96" s="99" t="s">
        <v>328</v>
      </c>
      <c r="F96" s="86" t="s">
        <v>529</v>
      </c>
      <c r="G96" s="99" t="s">
        <v>378</v>
      </c>
      <c r="H96" s="86" t="s">
        <v>508</v>
      </c>
      <c r="I96" s="86" t="s">
        <v>170</v>
      </c>
      <c r="J96" s="86"/>
      <c r="K96" s="96">
        <v>5.8799999999940367</v>
      </c>
      <c r="L96" s="99" t="s">
        <v>174</v>
      </c>
      <c r="M96" s="100">
        <v>0.04</v>
      </c>
      <c r="N96" s="100">
        <v>2.0299999999991117E-2</v>
      </c>
      <c r="O96" s="96">
        <v>277691.506589</v>
      </c>
      <c r="P96" s="98">
        <v>113.52</v>
      </c>
      <c r="Q96" s="86"/>
      <c r="R96" s="96">
        <v>315.235409576</v>
      </c>
      <c r="S96" s="97">
        <v>9.3884445433955831E-5</v>
      </c>
      <c r="T96" s="97">
        <f t="shared" si="1"/>
        <v>2.3073312611943753E-3</v>
      </c>
      <c r="U96" s="97">
        <f>R96/'סכום נכסי הקרן'!$C$42</f>
        <v>2.6164712998181285E-4</v>
      </c>
    </row>
    <row r="97" spans="2:21" s="144" customFormat="1">
      <c r="B97" s="89" t="s">
        <v>532</v>
      </c>
      <c r="C97" s="86" t="s">
        <v>533</v>
      </c>
      <c r="D97" s="99" t="s">
        <v>130</v>
      </c>
      <c r="E97" s="99" t="s">
        <v>328</v>
      </c>
      <c r="F97" s="86" t="s">
        <v>529</v>
      </c>
      <c r="G97" s="99" t="s">
        <v>378</v>
      </c>
      <c r="H97" s="86" t="s">
        <v>508</v>
      </c>
      <c r="I97" s="86" t="s">
        <v>170</v>
      </c>
      <c r="J97" s="86"/>
      <c r="K97" s="96">
        <v>6.149999999996159</v>
      </c>
      <c r="L97" s="99" t="s">
        <v>174</v>
      </c>
      <c r="M97" s="100">
        <v>2.7799999999999998E-2</v>
      </c>
      <c r="N97" s="100">
        <v>2.0299999999989757E-2</v>
      </c>
      <c r="O97" s="96">
        <v>725387.96651499998</v>
      </c>
      <c r="P97" s="98">
        <v>107.66</v>
      </c>
      <c r="Q97" s="86"/>
      <c r="R97" s="96">
        <v>780.95268615999987</v>
      </c>
      <c r="S97" s="97">
        <v>4.0274495534142833E-4</v>
      </c>
      <c r="T97" s="97">
        <f t="shared" si="1"/>
        <v>5.7160981652229778E-3</v>
      </c>
      <c r="U97" s="97">
        <f>R97/'סכום נכסי הקרן'!$C$42</f>
        <v>6.4819504020879534E-4</v>
      </c>
    </row>
    <row r="98" spans="2:21" s="144" customFormat="1">
      <c r="B98" s="89" t="s">
        <v>534</v>
      </c>
      <c r="C98" s="86" t="s">
        <v>535</v>
      </c>
      <c r="D98" s="99" t="s">
        <v>130</v>
      </c>
      <c r="E98" s="99" t="s">
        <v>328</v>
      </c>
      <c r="F98" s="86" t="s">
        <v>529</v>
      </c>
      <c r="G98" s="99" t="s">
        <v>378</v>
      </c>
      <c r="H98" s="86" t="s">
        <v>508</v>
      </c>
      <c r="I98" s="86" t="s">
        <v>170</v>
      </c>
      <c r="J98" s="86"/>
      <c r="K98" s="96">
        <v>1.3100000000069174</v>
      </c>
      <c r="L98" s="99" t="s">
        <v>174</v>
      </c>
      <c r="M98" s="100">
        <v>5.0999999999999997E-2</v>
      </c>
      <c r="N98" s="100">
        <v>4.199999999970087E-3</v>
      </c>
      <c r="O98" s="96">
        <v>82639.405664000005</v>
      </c>
      <c r="P98" s="98">
        <v>129.44999999999999</v>
      </c>
      <c r="Q98" s="86"/>
      <c r="R98" s="96">
        <v>106.976715646</v>
      </c>
      <c r="S98" s="97">
        <v>7.0098031847459693E-5</v>
      </c>
      <c r="T98" s="97">
        <f t="shared" si="1"/>
        <v>7.8300442377939429E-4</v>
      </c>
      <c r="U98" s="97">
        <f>R98/'סכום נכסי הקרן'!$C$42</f>
        <v>8.879126447534524E-5</v>
      </c>
    </row>
    <row r="99" spans="2:21" s="144" customFormat="1">
      <c r="B99" s="89" t="s">
        <v>536</v>
      </c>
      <c r="C99" s="86" t="s">
        <v>537</v>
      </c>
      <c r="D99" s="99" t="s">
        <v>130</v>
      </c>
      <c r="E99" s="99" t="s">
        <v>328</v>
      </c>
      <c r="F99" s="86" t="s">
        <v>446</v>
      </c>
      <c r="G99" s="99" t="s">
        <v>336</v>
      </c>
      <c r="H99" s="86" t="s">
        <v>508</v>
      </c>
      <c r="I99" s="86" t="s">
        <v>332</v>
      </c>
      <c r="J99" s="86"/>
      <c r="K99" s="96">
        <v>0.77999999999998992</v>
      </c>
      <c r="L99" s="99" t="s">
        <v>174</v>
      </c>
      <c r="M99" s="100">
        <v>6.4000000000000001E-2</v>
      </c>
      <c r="N99" s="100">
        <v>3.3999999999996975E-3</v>
      </c>
      <c r="O99" s="96">
        <v>1625507.295619</v>
      </c>
      <c r="P99" s="98">
        <v>122</v>
      </c>
      <c r="Q99" s="86"/>
      <c r="R99" s="96">
        <v>1983.118986659</v>
      </c>
      <c r="S99" s="97">
        <v>1.2983487327630104E-3</v>
      </c>
      <c r="T99" s="97">
        <f t="shared" si="1"/>
        <v>1.4515223523717962E-2</v>
      </c>
      <c r="U99" s="97">
        <f>R99/'סכום נכסי הקרן'!$C$42</f>
        <v>1.6459997053302872E-3</v>
      </c>
    </row>
    <row r="100" spans="2:21" s="144" customFormat="1">
      <c r="B100" s="89" t="s">
        <v>538</v>
      </c>
      <c r="C100" s="86" t="s">
        <v>539</v>
      </c>
      <c r="D100" s="99" t="s">
        <v>130</v>
      </c>
      <c r="E100" s="99" t="s">
        <v>328</v>
      </c>
      <c r="F100" s="86" t="s">
        <v>458</v>
      </c>
      <c r="G100" s="99" t="s">
        <v>459</v>
      </c>
      <c r="H100" s="86" t="s">
        <v>508</v>
      </c>
      <c r="I100" s="86" t="s">
        <v>332</v>
      </c>
      <c r="J100" s="86"/>
      <c r="K100" s="96">
        <v>3.6899999999932853</v>
      </c>
      <c r="L100" s="99" t="s">
        <v>174</v>
      </c>
      <c r="M100" s="100">
        <v>3.85E-2</v>
      </c>
      <c r="N100" s="100">
        <v>-1.3999999999875082E-3</v>
      </c>
      <c r="O100" s="96">
        <v>210681.34816699999</v>
      </c>
      <c r="P100" s="98">
        <v>121.59</v>
      </c>
      <c r="Q100" s="86"/>
      <c r="R100" s="96">
        <v>256.167449288</v>
      </c>
      <c r="S100" s="97">
        <v>8.7949944564921897E-4</v>
      </c>
      <c r="T100" s="97">
        <f t="shared" si="1"/>
        <v>1.8749897565049018E-3</v>
      </c>
      <c r="U100" s="97">
        <f>R100/'סכום נכסי הקרן'!$C$42</f>
        <v>2.12620396899948E-4</v>
      </c>
    </row>
    <row r="101" spans="2:21" s="144" customFormat="1">
      <c r="B101" s="89" t="s">
        <v>540</v>
      </c>
      <c r="C101" s="86" t="s">
        <v>541</v>
      </c>
      <c r="D101" s="99" t="s">
        <v>130</v>
      </c>
      <c r="E101" s="99" t="s">
        <v>328</v>
      </c>
      <c r="F101" s="86" t="s">
        <v>458</v>
      </c>
      <c r="G101" s="99" t="s">
        <v>459</v>
      </c>
      <c r="H101" s="86" t="s">
        <v>508</v>
      </c>
      <c r="I101" s="86" t="s">
        <v>332</v>
      </c>
      <c r="J101" s="86"/>
      <c r="K101" s="96">
        <v>0.91000000000068781</v>
      </c>
      <c r="L101" s="99" t="s">
        <v>174</v>
      </c>
      <c r="M101" s="100">
        <v>3.9E-2</v>
      </c>
      <c r="N101" s="100">
        <v>1.8999999999993751E-3</v>
      </c>
      <c r="O101" s="96">
        <v>140227.035562</v>
      </c>
      <c r="P101" s="98">
        <v>114.03</v>
      </c>
      <c r="Q101" s="86"/>
      <c r="R101" s="96">
        <v>159.900894279</v>
      </c>
      <c r="S101" s="97">
        <v>7.0454340653913305E-4</v>
      </c>
      <c r="T101" s="97">
        <f t="shared" si="1"/>
        <v>1.1703771875092124E-3</v>
      </c>
      <c r="U101" s="97">
        <f>R101/'סכום נכסי הקרן'!$C$42</f>
        <v>1.3271862487116638E-4</v>
      </c>
    </row>
    <row r="102" spans="2:21" s="144" customFormat="1">
      <c r="B102" s="89" t="s">
        <v>542</v>
      </c>
      <c r="C102" s="86" t="s">
        <v>543</v>
      </c>
      <c r="D102" s="99" t="s">
        <v>130</v>
      </c>
      <c r="E102" s="99" t="s">
        <v>328</v>
      </c>
      <c r="F102" s="86" t="s">
        <v>458</v>
      </c>
      <c r="G102" s="99" t="s">
        <v>459</v>
      </c>
      <c r="H102" s="86" t="s">
        <v>508</v>
      </c>
      <c r="I102" s="86" t="s">
        <v>332</v>
      </c>
      <c r="J102" s="86"/>
      <c r="K102" s="96">
        <v>1.8599999999988126</v>
      </c>
      <c r="L102" s="99" t="s">
        <v>174</v>
      </c>
      <c r="M102" s="100">
        <v>3.9E-2</v>
      </c>
      <c r="N102" s="100">
        <v>-2.4000000000044533E-3</v>
      </c>
      <c r="O102" s="96">
        <v>226351.89169399999</v>
      </c>
      <c r="P102" s="98">
        <v>119.05</v>
      </c>
      <c r="Q102" s="86"/>
      <c r="R102" s="96">
        <v>269.471936062</v>
      </c>
      <c r="S102" s="97">
        <v>5.6725176945236289E-4</v>
      </c>
      <c r="T102" s="97">
        <f t="shared" si="1"/>
        <v>1.9723704990080573E-3</v>
      </c>
      <c r="U102" s="97">
        <f>R102/'סכום נכסי הקרן'!$C$42</f>
        <v>2.2366319436036095E-4</v>
      </c>
    </row>
    <row r="103" spans="2:21" s="144" customFormat="1">
      <c r="B103" s="89" t="s">
        <v>544</v>
      </c>
      <c r="C103" s="86" t="s">
        <v>545</v>
      </c>
      <c r="D103" s="99" t="s">
        <v>130</v>
      </c>
      <c r="E103" s="99" t="s">
        <v>328</v>
      </c>
      <c r="F103" s="86" t="s">
        <v>458</v>
      </c>
      <c r="G103" s="99" t="s">
        <v>459</v>
      </c>
      <c r="H103" s="86" t="s">
        <v>508</v>
      </c>
      <c r="I103" s="86" t="s">
        <v>332</v>
      </c>
      <c r="J103" s="86"/>
      <c r="K103" s="96">
        <v>4.5599999999927476</v>
      </c>
      <c r="L103" s="99" t="s">
        <v>174</v>
      </c>
      <c r="M103" s="100">
        <v>3.85E-2</v>
      </c>
      <c r="N103" s="100">
        <v>8.9999999999999998E-4</v>
      </c>
      <c r="O103" s="96">
        <v>212710.72608200004</v>
      </c>
      <c r="P103" s="98">
        <v>124.46</v>
      </c>
      <c r="Q103" s="86"/>
      <c r="R103" s="96">
        <v>264.73976830699996</v>
      </c>
      <c r="S103" s="97">
        <v>8.5084290432800016E-4</v>
      </c>
      <c r="T103" s="97">
        <f t="shared" si="1"/>
        <v>1.9377339123092044E-3</v>
      </c>
      <c r="U103" s="97">
        <f>R103/'סכום נכסי הקרן'!$C$42</f>
        <v>2.1973546900313159E-4</v>
      </c>
    </row>
    <row r="104" spans="2:21" s="144" customFormat="1">
      <c r="B104" s="89" t="s">
        <v>546</v>
      </c>
      <c r="C104" s="86" t="s">
        <v>547</v>
      </c>
      <c r="D104" s="99" t="s">
        <v>130</v>
      </c>
      <c r="E104" s="99" t="s">
        <v>328</v>
      </c>
      <c r="F104" s="86" t="s">
        <v>548</v>
      </c>
      <c r="G104" s="99" t="s">
        <v>336</v>
      </c>
      <c r="H104" s="86" t="s">
        <v>508</v>
      </c>
      <c r="I104" s="86" t="s">
        <v>170</v>
      </c>
      <c r="J104" s="86"/>
      <c r="K104" s="96">
        <v>1.4900000000013089</v>
      </c>
      <c r="L104" s="99" t="s">
        <v>174</v>
      </c>
      <c r="M104" s="100">
        <v>0.02</v>
      </c>
      <c r="N104" s="100">
        <v>-1.4000000000037392E-3</v>
      </c>
      <c r="O104" s="96">
        <v>248374.301958</v>
      </c>
      <c r="P104" s="98">
        <v>107.68</v>
      </c>
      <c r="Q104" s="86"/>
      <c r="R104" s="96">
        <v>267.449451985</v>
      </c>
      <c r="S104" s="97">
        <v>5.8203241711858524E-4</v>
      </c>
      <c r="T104" s="97">
        <f t="shared" si="1"/>
        <v>1.9575671469912056E-3</v>
      </c>
      <c r="U104" s="97">
        <f>R104/'סכום נכסי הקרן'!$C$42</f>
        <v>2.2198452141276054E-4</v>
      </c>
    </row>
    <row r="105" spans="2:21" s="144" customFormat="1">
      <c r="B105" s="89" t="s">
        <v>549</v>
      </c>
      <c r="C105" s="86" t="s">
        <v>550</v>
      </c>
      <c r="D105" s="99" t="s">
        <v>130</v>
      </c>
      <c r="E105" s="99" t="s">
        <v>328</v>
      </c>
      <c r="F105" s="86" t="s">
        <v>551</v>
      </c>
      <c r="G105" s="99" t="s">
        <v>378</v>
      </c>
      <c r="H105" s="86" t="s">
        <v>508</v>
      </c>
      <c r="I105" s="86" t="s">
        <v>170</v>
      </c>
      <c r="J105" s="86"/>
      <c r="K105" s="96">
        <v>5.960000000005528</v>
      </c>
      <c r="L105" s="99" t="s">
        <v>174</v>
      </c>
      <c r="M105" s="100">
        <v>1.5800000000000002E-2</v>
      </c>
      <c r="N105" s="100">
        <v>7.6999999999993532E-3</v>
      </c>
      <c r="O105" s="96">
        <v>429803.99937099998</v>
      </c>
      <c r="P105" s="98">
        <v>107.75</v>
      </c>
      <c r="Q105" s="86"/>
      <c r="R105" s="96">
        <v>463.113789639</v>
      </c>
      <c r="S105" s="97">
        <v>9.4959266658412923E-4</v>
      </c>
      <c r="T105" s="97">
        <f t="shared" si="1"/>
        <v>3.3897109647723204E-3</v>
      </c>
      <c r="U105" s="97">
        <f>R105/'סכום נכסי הקרן'!$C$42</f>
        <v>3.843870016919275E-4</v>
      </c>
    </row>
    <row r="106" spans="2:21" s="144" customFormat="1">
      <c r="B106" s="89" t="s">
        <v>552</v>
      </c>
      <c r="C106" s="86" t="s">
        <v>553</v>
      </c>
      <c r="D106" s="99" t="s">
        <v>130</v>
      </c>
      <c r="E106" s="99" t="s">
        <v>328</v>
      </c>
      <c r="F106" s="86" t="s">
        <v>551</v>
      </c>
      <c r="G106" s="99" t="s">
        <v>378</v>
      </c>
      <c r="H106" s="86" t="s">
        <v>508</v>
      </c>
      <c r="I106" s="86" t="s">
        <v>170</v>
      </c>
      <c r="J106" s="86"/>
      <c r="K106" s="96">
        <v>6.8699999999959402</v>
      </c>
      <c r="L106" s="99" t="s">
        <v>174</v>
      </c>
      <c r="M106" s="100">
        <v>2.4E-2</v>
      </c>
      <c r="N106" s="100">
        <v>1.5399999999998814E-2</v>
      </c>
      <c r="O106" s="96">
        <v>615629.07090599998</v>
      </c>
      <c r="P106" s="98">
        <v>109.65</v>
      </c>
      <c r="Q106" s="86"/>
      <c r="R106" s="96">
        <v>675.03726590200006</v>
      </c>
      <c r="S106" s="97">
        <v>1.1310889475944182E-3</v>
      </c>
      <c r="T106" s="97">
        <f t="shared" si="1"/>
        <v>4.9408617774944442E-3</v>
      </c>
      <c r="U106" s="97">
        <f>R106/'סכום נכסי הקרן'!$C$42</f>
        <v>5.6028465676361949E-4</v>
      </c>
    </row>
    <row r="107" spans="2:21" s="144" customFormat="1">
      <c r="B107" s="89" t="s">
        <v>554</v>
      </c>
      <c r="C107" s="86" t="s">
        <v>555</v>
      </c>
      <c r="D107" s="99" t="s">
        <v>130</v>
      </c>
      <c r="E107" s="99" t="s">
        <v>328</v>
      </c>
      <c r="F107" s="86" t="s">
        <v>551</v>
      </c>
      <c r="G107" s="99" t="s">
        <v>378</v>
      </c>
      <c r="H107" s="86" t="s">
        <v>508</v>
      </c>
      <c r="I107" s="86" t="s">
        <v>170</v>
      </c>
      <c r="J107" s="86"/>
      <c r="K107" s="96">
        <v>2.8500000000075816</v>
      </c>
      <c r="L107" s="99" t="s">
        <v>174</v>
      </c>
      <c r="M107" s="100">
        <v>3.4799999999999998E-2</v>
      </c>
      <c r="N107" s="100">
        <v>2.9000000001061384E-3</v>
      </c>
      <c r="O107" s="96">
        <v>11946.677105000001</v>
      </c>
      <c r="P107" s="98">
        <v>110.41</v>
      </c>
      <c r="Q107" s="86"/>
      <c r="R107" s="96">
        <v>13.190326234</v>
      </c>
      <c r="S107" s="97">
        <v>2.5689058332020679E-5</v>
      </c>
      <c r="T107" s="97">
        <f t="shared" si="1"/>
        <v>9.654515685910927E-5</v>
      </c>
      <c r="U107" s="97">
        <f>R107/'סכום נכסי הקרן'!$C$42</f>
        <v>1.0948043582070571E-5</v>
      </c>
    </row>
    <row r="108" spans="2:21" s="144" customFormat="1">
      <c r="B108" s="89" t="s">
        <v>556</v>
      </c>
      <c r="C108" s="86" t="s">
        <v>557</v>
      </c>
      <c r="D108" s="99" t="s">
        <v>130</v>
      </c>
      <c r="E108" s="99" t="s">
        <v>328</v>
      </c>
      <c r="F108" s="86" t="s">
        <v>470</v>
      </c>
      <c r="G108" s="99" t="s">
        <v>459</v>
      </c>
      <c r="H108" s="86" t="s">
        <v>508</v>
      </c>
      <c r="I108" s="86" t="s">
        <v>170</v>
      </c>
      <c r="J108" s="86"/>
      <c r="K108" s="96">
        <v>2</v>
      </c>
      <c r="L108" s="99" t="s">
        <v>174</v>
      </c>
      <c r="M108" s="100">
        <v>3.7499999999999999E-2</v>
      </c>
      <c r="N108" s="100">
        <v>-2.0000000000309638E-4</v>
      </c>
      <c r="O108" s="96">
        <v>702611.54471799999</v>
      </c>
      <c r="P108" s="98">
        <v>119.51</v>
      </c>
      <c r="Q108" s="86"/>
      <c r="R108" s="96">
        <v>839.69105538700001</v>
      </c>
      <c r="S108" s="97">
        <v>9.0694508991178216E-4</v>
      </c>
      <c r="T108" s="97">
        <f t="shared" si="1"/>
        <v>6.1460272640235384E-3</v>
      </c>
      <c r="U108" s="97">
        <f>R108/'סכום נכסי הקרן'!$C$42</f>
        <v>6.9694821089075643E-4</v>
      </c>
    </row>
    <row r="109" spans="2:21" s="144" customFormat="1">
      <c r="B109" s="89" t="s">
        <v>558</v>
      </c>
      <c r="C109" s="86" t="s">
        <v>559</v>
      </c>
      <c r="D109" s="99" t="s">
        <v>130</v>
      </c>
      <c r="E109" s="99" t="s">
        <v>328</v>
      </c>
      <c r="F109" s="86" t="s">
        <v>470</v>
      </c>
      <c r="G109" s="99" t="s">
        <v>459</v>
      </c>
      <c r="H109" s="86" t="s">
        <v>508</v>
      </c>
      <c r="I109" s="86" t="s">
        <v>170</v>
      </c>
      <c r="J109" s="86"/>
      <c r="K109" s="96">
        <v>5.6599999999955211</v>
      </c>
      <c r="L109" s="99" t="s">
        <v>174</v>
      </c>
      <c r="M109" s="100">
        <v>2.4799999999999999E-2</v>
      </c>
      <c r="N109" s="100">
        <v>7.2999999999966659E-3</v>
      </c>
      <c r="O109" s="96">
        <v>370386.12623699999</v>
      </c>
      <c r="P109" s="98">
        <v>113.33</v>
      </c>
      <c r="Q109" s="86"/>
      <c r="R109" s="96">
        <v>419.75861581800001</v>
      </c>
      <c r="S109" s="97">
        <v>8.7461201006377044E-4</v>
      </c>
      <c r="T109" s="97">
        <f t="shared" si="1"/>
        <v>3.0723774900010101E-3</v>
      </c>
      <c r="U109" s="97">
        <f>R109/'סכום נכסי הקרן'!$C$42</f>
        <v>3.4840196810897778E-4</v>
      </c>
    </row>
    <row r="110" spans="2:21" s="144" customFormat="1">
      <c r="B110" s="89" t="s">
        <v>560</v>
      </c>
      <c r="C110" s="86" t="s">
        <v>561</v>
      </c>
      <c r="D110" s="99" t="s">
        <v>130</v>
      </c>
      <c r="E110" s="99" t="s">
        <v>328</v>
      </c>
      <c r="F110" s="86" t="s">
        <v>562</v>
      </c>
      <c r="G110" s="99" t="s">
        <v>378</v>
      </c>
      <c r="H110" s="86" t="s">
        <v>508</v>
      </c>
      <c r="I110" s="86" t="s">
        <v>332</v>
      </c>
      <c r="J110" s="86"/>
      <c r="K110" s="96">
        <v>4.2699999999985803</v>
      </c>
      <c r="L110" s="99" t="s">
        <v>174</v>
      </c>
      <c r="M110" s="100">
        <v>2.8500000000000001E-2</v>
      </c>
      <c r="N110" s="100">
        <v>4.1000000000000923E-3</v>
      </c>
      <c r="O110" s="96">
        <v>934617.85242500005</v>
      </c>
      <c r="P110" s="98">
        <v>115.32</v>
      </c>
      <c r="Q110" s="86"/>
      <c r="R110" s="96">
        <v>1077.801353139</v>
      </c>
      <c r="S110" s="97">
        <v>1.3684009552342607E-3</v>
      </c>
      <c r="T110" s="97">
        <f t="shared" si="1"/>
        <v>7.8888496657151721E-3</v>
      </c>
      <c r="U110" s="97">
        <f>R110/'סכום נכסי הקרן'!$C$42</f>
        <v>8.9458107234411288E-4</v>
      </c>
    </row>
    <row r="111" spans="2:21" s="144" customFormat="1">
      <c r="B111" s="89" t="s">
        <v>563</v>
      </c>
      <c r="C111" s="86" t="s">
        <v>564</v>
      </c>
      <c r="D111" s="99" t="s">
        <v>130</v>
      </c>
      <c r="E111" s="99" t="s">
        <v>328</v>
      </c>
      <c r="F111" s="86" t="s">
        <v>565</v>
      </c>
      <c r="G111" s="99" t="s">
        <v>378</v>
      </c>
      <c r="H111" s="86" t="s">
        <v>508</v>
      </c>
      <c r="I111" s="86" t="s">
        <v>332</v>
      </c>
      <c r="J111" s="86"/>
      <c r="K111" s="96">
        <v>6.2700000000016587</v>
      </c>
      <c r="L111" s="99" t="s">
        <v>174</v>
      </c>
      <c r="M111" s="100">
        <v>1.3999999999999999E-2</v>
      </c>
      <c r="N111" s="100">
        <v>8.8000000000041465E-3</v>
      </c>
      <c r="O111" s="96">
        <v>364916.7</v>
      </c>
      <c r="P111" s="98">
        <v>105.75</v>
      </c>
      <c r="Q111" s="86"/>
      <c r="R111" s="96">
        <v>385.899414568</v>
      </c>
      <c r="S111" s="97">
        <v>1.438945977917981E-3</v>
      </c>
      <c r="T111" s="97">
        <f t="shared" si="1"/>
        <v>2.824548752651116E-3</v>
      </c>
      <c r="U111" s="97">
        <f>R111/'סכום נכסי הקרן'!$C$42</f>
        <v>3.2029864417574666E-4</v>
      </c>
    </row>
    <row r="112" spans="2:21" s="144" customFormat="1">
      <c r="B112" s="89" t="s">
        <v>566</v>
      </c>
      <c r="C112" s="86" t="s">
        <v>567</v>
      </c>
      <c r="D112" s="99" t="s">
        <v>130</v>
      </c>
      <c r="E112" s="99" t="s">
        <v>328</v>
      </c>
      <c r="F112" s="86" t="s">
        <v>341</v>
      </c>
      <c r="G112" s="99" t="s">
        <v>336</v>
      </c>
      <c r="H112" s="86" t="s">
        <v>508</v>
      </c>
      <c r="I112" s="86" t="s">
        <v>170</v>
      </c>
      <c r="J112" s="86"/>
      <c r="K112" s="96">
        <v>4.1400000000002191</v>
      </c>
      <c r="L112" s="99" t="s">
        <v>174</v>
      </c>
      <c r="M112" s="100">
        <v>1.8200000000000001E-2</v>
      </c>
      <c r="N112" s="100">
        <v>1.5999999999996347E-2</v>
      </c>
      <c r="O112" s="96">
        <f>529212.798/50000</f>
        <v>10.584255959999998</v>
      </c>
      <c r="P112" s="98">
        <v>5170000</v>
      </c>
      <c r="Q112" s="86"/>
      <c r="R112" s="96">
        <v>547.20606929200005</v>
      </c>
      <c r="S112" s="97">
        <f>3723.96592780241%/50000</f>
        <v>7.4479318556048201E-4</v>
      </c>
      <c r="T112" s="97">
        <f t="shared" si="1"/>
        <v>4.0052152506945158E-3</v>
      </c>
      <c r="U112" s="97">
        <f>R112/'סכום נכסי הקרן'!$C$42</f>
        <v>4.5418405797576763E-4</v>
      </c>
    </row>
    <row r="113" spans="2:21" s="144" customFormat="1">
      <c r="B113" s="89" t="s">
        <v>568</v>
      </c>
      <c r="C113" s="86" t="s">
        <v>569</v>
      </c>
      <c r="D113" s="99" t="s">
        <v>130</v>
      </c>
      <c r="E113" s="99" t="s">
        <v>328</v>
      </c>
      <c r="F113" s="86" t="s">
        <v>341</v>
      </c>
      <c r="G113" s="99" t="s">
        <v>336</v>
      </c>
      <c r="H113" s="86" t="s">
        <v>508</v>
      </c>
      <c r="I113" s="86" t="s">
        <v>170</v>
      </c>
      <c r="J113" s="86"/>
      <c r="K113" s="96">
        <v>3.4099999999975008</v>
      </c>
      <c r="L113" s="99" t="s">
        <v>174</v>
      </c>
      <c r="M113" s="100">
        <v>1.06E-2</v>
      </c>
      <c r="N113" s="100">
        <v>1.2599999999986369E-2</v>
      </c>
      <c r="O113" s="96">
        <f>645441.777/50000</f>
        <v>12.90883554</v>
      </c>
      <c r="P113" s="98">
        <v>5115110</v>
      </c>
      <c r="Q113" s="86"/>
      <c r="R113" s="96">
        <v>660.3011805650001</v>
      </c>
      <c r="S113" s="97">
        <f>4753.23497312026%/50000</f>
        <v>9.5064699462405204E-4</v>
      </c>
      <c r="T113" s="97">
        <f t="shared" si="1"/>
        <v>4.8330026051653574E-3</v>
      </c>
      <c r="U113" s="97">
        <f>R113/'סכום נכסי הקרן'!$C$42</f>
        <v>5.4805362459379103E-4</v>
      </c>
    </row>
    <row r="114" spans="2:21" s="144" customFormat="1">
      <c r="B114" s="89" t="s">
        <v>570</v>
      </c>
      <c r="C114" s="86" t="s">
        <v>571</v>
      </c>
      <c r="D114" s="99" t="s">
        <v>130</v>
      </c>
      <c r="E114" s="99" t="s">
        <v>328</v>
      </c>
      <c r="F114" s="86" t="s">
        <v>341</v>
      </c>
      <c r="G114" s="99" t="s">
        <v>336</v>
      </c>
      <c r="H114" s="86" t="s">
        <v>508</v>
      </c>
      <c r="I114" s="86" t="s">
        <v>170</v>
      </c>
      <c r="J114" s="86"/>
      <c r="K114" s="96">
        <v>5.2600000000038971</v>
      </c>
      <c r="L114" s="99" t="s">
        <v>174</v>
      </c>
      <c r="M114" s="100">
        <v>1.89E-2</v>
      </c>
      <c r="N114" s="100">
        <v>1.8500000000013669E-2</v>
      </c>
      <c r="O114" s="96">
        <f>583892.625/50000</f>
        <v>11.6778525</v>
      </c>
      <c r="P114" s="98">
        <v>5011240</v>
      </c>
      <c r="Q114" s="86"/>
      <c r="R114" s="96">
        <v>585.20519567199995</v>
      </c>
      <c r="S114" s="97">
        <f>4170.66160714286%/50000</f>
        <v>8.3413232142857193E-4</v>
      </c>
      <c r="T114" s="97">
        <f t="shared" si="1"/>
        <v>4.283345719326123E-3</v>
      </c>
      <c r="U114" s="97">
        <f>R114/'סכום נכסי הקרן'!$C$42</f>
        <v>4.8572354261842217E-4</v>
      </c>
    </row>
    <row r="115" spans="2:21" s="144" customFormat="1">
      <c r="B115" s="89" t="s">
        <v>572</v>
      </c>
      <c r="C115" s="86" t="s">
        <v>573</v>
      </c>
      <c r="D115" s="99" t="s">
        <v>130</v>
      </c>
      <c r="E115" s="99" t="s">
        <v>328</v>
      </c>
      <c r="F115" s="86" t="s">
        <v>481</v>
      </c>
      <c r="G115" s="99" t="s">
        <v>378</v>
      </c>
      <c r="H115" s="86" t="s">
        <v>508</v>
      </c>
      <c r="I115" s="86" t="s">
        <v>332</v>
      </c>
      <c r="J115" s="86"/>
      <c r="K115" s="96">
        <v>2.2099999999997002</v>
      </c>
      <c r="L115" s="99" t="s">
        <v>174</v>
      </c>
      <c r="M115" s="100">
        <v>4.9000000000000002E-2</v>
      </c>
      <c r="N115" s="100">
        <v>2.5999999999996469E-3</v>
      </c>
      <c r="O115" s="96">
        <v>485580.39709699998</v>
      </c>
      <c r="P115" s="98">
        <v>116.76</v>
      </c>
      <c r="Q115" s="86"/>
      <c r="R115" s="96">
        <v>566.96367907700005</v>
      </c>
      <c r="S115" s="97">
        <v>7.301815052884079E-4</v>
      </c>
      <c r="T115" s="97">
        <f t="shared" si="1"/>
        <v>4.1498289245350487E-3</v>
      </c>
      <c r="U115" s="97">
        <f>R115/'סכום נכסי הקרן'!$C$42</f>
        <v>4.705829831552041E-4</v>
      </c>
    </row>
    <row r="116" spans="2:21" s="144" customFormat="1">
      <c r="B116" s="89" t="s">
        <v>574</v>
      </c>
      <c r="C116" s="86" t="s">
        <v>575</v>
      </c>
      <c r="D116" s="99" t="s">
        <v>130</v>
      </c>
      <c r="E116" s="99" t="s">
        <v>328</v>
      </c>
      <c r="F116" s="86" t="s">
        <v>481</v>
      </c>
      <c r="G116" s="99" t="s">
        <v>378</v>
      </c>
      <c r="H116" s="86" t="s">
        <v>508</v>
      </c>
      <c r="I116" s="86" t="s">
        <v>332</v>
      </c>
      <c r="J116" s="86"/>
      <c r="K116" s="96">
        <v>2.1</v>
      </c>
      <c r="L116" s="99" t="s">
        <v>174</v>
      </c>
      <c r="M116" s="100">
        <v>5.8499999999999996E-2</v>
      </c>
      <c r="N116" s="100">
        <v>0</v>
      </c>
      <c r="O116" s="96">
        <v>297465.81282499997</v>
      </c>
      <c r="P116" s="98">
        <v>124.43</v>
      </c>
      <c r="Q116" s="86"/>
      <c r="R116" s="96">
        <v>370.13671363999998</v>
      </c>
      <c r="S116" s="97">
        <v>3.1558819141779297E-4</v>
      </c>
      <c r="T116" s="97">
        <f t="shared" si="1"/>
        <v>2.7091753792697743E-3</v>
      </c>
      <c r="U116" s="97">
        <f>R116/'סכום נכסי הקרן'!$C$42</f>
        <v>3.0721551539868413E-4</v>
      </c>
    </row>
    <row r="117" spans="2:21" s="144" customFormat="1">
      <c r="B117" s="89" t="s">
        <v>576</v>
      </c>
      <c r="C117" s="86" t="s">
        <v>577</v>
      </c>
      <c r="D117" s="99" t="s">
        <v>130</v>
      </c>
      <c r="E117" s="99" t="s">
        <v>328</v>
      </c>
      <c r="F117" s="86" t="s">
        <v>481</v>
      </c>
      <c r="G117" s="99" t="s">
        <v>378</v>
      </c>
      <c r="H117" s="86" t="s">
        <v>508</v>
      </c>
      <c r="I117" s="86" t="s">
        <v>332</v>
      </c>
      <c r="J117" s="86"/>
      <c r="K117" s="96">
        <v>6.9700000000075448</v>
      </c>
      <c r="L117" s="99" t="s">
        <v>174</v>
      </c>
      <c r="M117" s="100">
        <v>2.2499999999999999E-2</v>
      </c>
      <c r="N117" s="100">
        <v>1.6400000000004005E-2</v>
      </c>
      <c r="O117" s="96">
        <v>272078.424872</v>
      </c>
      <c r="P117" s="98">
        <v>107.26</v>
      </c>
      <c r="Q117" s="96">
        <v>7.5219058110000008</v>
      </c>
      <c r="R117" s="96">
        <v>299.54003754199999</v>
      </c>
      <c r="S117" s="97">
        <v>1.5147912626929216E-3</v>
      </c>
      <c r="T117" s="97">
        <f t="shared" si="1"/>
        <v>2.192450694322673E-3</v>
      </c>
      <c r="U117" s="97">
        <f>R117/'סכום נכסי הקרן'!$C$42</f>
        <v>2.4861988455841181E-4</v>
      </c>
    </row>
    <row r="118" spans="2:21" s="144" customFormat="1">
      <c r="B118" s="89" t="s">
        <v>578</v>
      </c>
      <c r="C118" s="86" t="s">
        <v>579</v>
      </c>
      <c r="D118" s="99" t="s">
        <v>130</v>
      </c>
      <c r="E118" s="99" t="s">
        <v>328</v>
      </c>
      <c r="F118" s="86" t="s">
        <v>492</v>
      </c>
      <c r="G118" s="99" t="s">
        <v>459</v>
      </c>
      <c r="H118" s="86" t="s">
        <v>508</v>
      </c>
      <c r="I118" s="86" t="s">
        <v>170</v>
      </c>
      <c r="J118" s="86"/>
      <c r="K118" s="96">
        <v>1.9799999999995872</v>
      </c>
      <c r="L118" s="99" t="s">
        <v>174</v>
      </c>
      <c r="M118" s="100">
        <v>4.0500000000000001E-2</v>
      </c>
      <c r="N118" s="100">
        <v>-2.2999999999786689E-3</v>
      </c>
      <c r="O118" s="96">
        <v>52753.516702000001</v>
      </c>
      <c r="P118" s="98">
        <v>132.79</v>
      </c>
      <c r="Q118" s="96">
        <v>69.736801591000003</v>
      </c>
      <c r="R118" s="96">
        <v>145.32802249700001</v>
      </c>
      <c r="S118" s="97">
        <v>9.6714387239300696E-4</v>
      </c>
      <c r="T118" s="97">
        <f t="shared" si="1"/>
        <v>1.0637126390271377E-3</v>
      </c>
      <c r="U118" s="97">
        <f>R118/'סכום נכסי הקרן'!$C$42</f>
        <v>1.2062306085289264E-4</v>
      </c>
    </row>
    <row r="119" spans="2:21" s="144" customFormat="1">
      <c r="B119" s="89" t="s">
        <v>580</v>
      </c>
      <c r="C119" s="86" t="s">
        <v>581</v>
      </c>
      <c r="D119" s="99" t="s">
        <v>130</v>
      </c>
      <c r="E119" s="99" t="s">
        <v>328</v>
      </c>
      <c r="F119" s="86" t="s">
        <v>582</v>
      </c>
      <c r="G119" s="99" t="s">
        <v>378</v>
      </c>
      <c r="H119" s="86" t="s">
        <v>508</v>
      </c>
      <c r="I119" s="86" t="s">
        <v>170</v>
      </c>
      <c r="J119" s="86"/>
      <c r="K119" s="96">
        <v>7.6699999999952952</v>
      </c>
      <c r="L119" s="99" t="s">
        <v>174</v>
      </c>
      <c r="M119" s="100">
        <v>1.9599999999999999E-2</v>
      </c>
      <c r="N119" s="100">
        <v>1.3899999999993995E-2</v>
      </c>
      <c r="O119" s="96">
        <v>482303.309687</v>
      </c>
      <c r="P119" s="98">
        <v>107.11</v>
      </c>
      <c r="Q119" s="86"/>
      <c r="R119" s="96">
        <v>516.59510222899996</v>
      </c>
      <c r="S119" s="97">
        <v>6.5502613360054129E-4</v>
      </c>
      <c r="T119" s="97">
        <f t="shared" si="1"/>
        <v>3.7811616098460772E-3</v>
      </c>
      <c r="U119" s="97">
        <f>R119/'סכום נכסי הקרן'!$C$42</f>
        <v>4.2877678634732191E-4</v>
      </c>
    </row>
    <row r="120" spans="2:21" s="144" customFormat="1">
      <c r="B120" s="89" t="s">
        <v>583</v>
      </c>
      <c r="C120" s="86" t="s">
        <v>584</v>
      </c>
      <c r="D120" s="99" t="s">
        <v>130</v>
      </c>
      <c r="E120" s="99" t="s">
        <v>328</v>
      </c>
      <c r="F120" s="86" t="s">
        <v>582</v>
      </c>
      <c r="G120" s="99" t="s">
        <v>378</v>
      </c>
      <c r="H120" s="86" t="s">
        <v>508</v>
      </c>
      <c r="I120" s="86" t="s">
        <v>170</v>
      </c>
      <c r="J120" s="86"/>
      <c r="K120" s="96">
        <v>3.5099999999914187</v>
      </c>
      <c r="L120" s="99" t="s">
        <v>174</v>
      </c>
      <c r="M120" s="100">
        <v>2.75E-2</v>
      </c>
      <c r="N120" s="100">
        <v>1.6999999999713967E-3</v>
      </c>
      <c r="O120" s="96">
        <v>129541.63269699999</v>
      </c>
      <c r="P120" s="98">
        <v>113.35</v>
      </c>
      <c r="Q120" s="86"/>
      <c r="R120" s="96">
        <v>146.83543852600002</v>
      </c>
      <c r="S120" s="97">
        <v>2.8527091769105798E-4</v>
      </c>
      <c r="T120" s="97">
        <f t="shared" si="1"/>
        <v>1.0747460065413245E-3</v>
      </c>
      <c r="U120" s="97">
        <f>R120/'סכום נכסי הקרן'!$C$42</f>
        <v>1.2187422447758483E-4</v>
      </c>
    </row>
    <row r="121" spans="2:21" s="144" customFormat="1">
      <c r="B121" s="89" t="s">
        <v>585</v>
      </c>
      <c r="C121" s="86" t="s">
        <v>586</v>
      </c>
      <c r="D121" s="99" t="s">
        <v>130</v>
      </c>
      <c r="E121" s="99" t="s">
        <v>328</v>
      </c>
      <c r="F121" s="86" t="s">
        <v>362</v>
      </c>
      <c r="G121" s="99" t="s">
        <v>336</v>
      </c>
      <c r="H121" s="86" t="s">
        <v>508</v>
      </c>
      <c r="I121" s="86" t="s">
        <v>170</v>
      </c>
      <c r="J121" s="86"/>
      <c r="K121" s="96">
        <v>3.7500000000013589</v>
      </c>
      <c r="L121" s="99" t="s">
        <v>174</v>
      </c>
      <c r="M121" s="100">
        <v>1.4199999999999999E-2</v>
      </c>
      <c r="N121" s="100">
        <v>1.0900000000006705E-2</v>
      </c>
      <c r="O121" s="96">
        <f>1062547.191/50000</f>
        <v>21.250943820000003</v>
      </c>
      <c r="P121" s="98">
        <v>5195190</v>
      </c>
      <c r="Q121" s="86"/>
      <c r="R121" s="96">
        <v>1104.0268996140001</v>
      </c>
      <c r="S121" s="97">
        <f>5013.67050913037%/50000</f>
        <v>1.002734101826074E-3</v>
      </c>
      <c r="T121" s="97">
        <f t="shared" si="1"/>
        <v>8.0808046980037802E-3</v>
      </c>
      <c r="U121" s="97">
        <f>R121/'סכום נכסי הקרן'!$C$42</f>
        <v>9.1634842067791133E-4</v>
      </c>
    </row>
    <row r="122" spans="2:21" s="144" customFormat="1">
      <c r="B122" s="89" t="s">
        <v>587</v>
      </c>
      <c r="C122" s="86" t="s">
        <v>588</v>
      </c>
      <c r="D122" s="99" t="s">
        <v>130</v>
      </c>
      <c r="E122" s="99" t="s">
        <v>328</v>
      </c>
      <c r="F122" s="86" t="s">
        <v>362</v>
      </c>
      <c r="G122" s="99" t="s">
        <v>336</v>
      </c>
      <c r="H122" s="86" t="s">
        <v>508</v>
      </c>
      <c r="I122" s="86" t="s">
        <v>170</v>
      </c>
      <c r="J122" s="86"/>
      <c r="K122" s="96">
        <v>4.3500000000018755</v>
      </c>
      <c r="L122" s="99" t="s">
        <v>174</v>
      </c>
      <c r="M122" s="100">
        <v>1.5900000000000001E-2</v>
      </c>
      <c r="N122" s="100">
        <v>1.38000000000125E-2</v>
      </c>
      <c r="O122" s="96">
        <f>775134.633/50000</f>
        <v>15.502692660000001</v>
      </c>
      <c r="P122" s="98">
        <v>5160000</v>
      </c>
      <c r="Q122" s="86"/>
      <c r="R122" s="96">
        <v>799.93897225000001</v>
      </c>
      <c r="S122" s="97">
        <f>5177.92006012024%/50000</f>
        <v>1.0355840120240482E-3</v>
      </c>
      <c r="T122" s="97">
        <f t="shared" si="1"/>
        <v>5.8550662192507911E-3</v>
      </c>
      <c r="U122" s="97">
        <f>R122/'סכום נכסי הקרן'!$C$42</f>
        <v>6.63953762463836E-4</v>
      </c>
    </row>
    <row r="123" spans="2:21" s="144" customFormat="1">
      <c r="B123" s="89" t="s">
        <v>589</v>
      </c>
      <c r="C123" s="86" t="s">
        <v>590</v>
      </c>
      <c r="D123" s="99" t="s">
        <v>130</v>
      </c>
      <c r="E123" s="99" t="s">
        <v>328</v>
      </c>
      <c r="F123" s="86" t="s">
        <v>591</v>
      </c>
      <c r="G123" s="99" t="s">
        <v>592</v>
      </c>
      <c r="H123" s="86" t="s">
        <v>508</v>
      </c>
      <c r="I123" s="86" t="s">
        <v>332</v>
      </c>
      <c r="J123" s="86"/>
      <c r="K123" s="96">
        <v>4.7599999999985148</v>
      </c>
      <c r="L123" s="99" t="s">
        <v>174</v>
      </c>
      <c r="M123" s="100">
        <v>1.9400000000000001E-2</v>
      </c>
      <c r="N123" s="100">
        <v>4.399999999996288E-3</v>
      </c>
      <c r="O123" s="96">
        <v>490258.94800700003</v>
      </c>
      <c r="P123" s="98">
        <v>109.9</v>
      </c>
      <c r="Q123" s="86"/>
      <c r="R123" s="96">
        <v>538.79455113000006</v>
      </c>
      <c r="S123" s="97">
        <v>8.1408859641456121E-4</v>
      </c>
      <c r="T123" s="97">
        <f t="shared" si="1"/>
        <v>3.9436480592568808E-3</v>
      </c>
      <c r="U123" s="97">
        <f>R123/'סכום נכסי הקרן'!$C$42</f>
        <v>4.4720245147148119E-4</v>
      </c>
    </row>
    <row r="124" spans="2:21" s="144" customFormat="1">
      <c r="B124" s="89" t="s">
        <v>593</v>
      </c>
      <c r="C124" s="86" t="s">
        <v>594</v>
      </c>
      <c r="D124" s="99" t="s">
        <v>130</v>
      </c>
      <c r="E124" s="99" t="s">
        <v>328</v>
      </c>
      <c r="F124" s="86" t="s">
        <v>591</v>
      </c>
      <c r="G124" s="99" t="s">
        <v>592</v>
      </c>
      <c r="H124" s="86" t="s">
        <v>508</v>
      </c>
      <c r="I124" s="86" t="s">
        <v>332</v>
      </c>
      <c r="J124" s="86"/>
      <c r="K124" s="96">
        <v>6.2200000000005398</v>
      </c>
      <c r="L124" s="99" t="s">
        <v>174</v>
      </c>
      <c r="M124" s="100">
        <v>1.23E-2</v>
      </c>
      <c r="N124" s="100">
        <v>8.2000000000024033E-3</v>
      </c>
      <c r="O124" s="96">
        <v>1270282.8844910001</v>
      </c>
      <c r="P124" s="98">
        <v>104.84</v>
      </c>
      <c r="Q124" s="86"/>
      <c r="R124" s="96">
        <v>1331.7645412240001</v>
      </c>
      <c r="S124" s="97">
        <v>8.7030653625321246E-4</v>
      </c>
      <c r="T124" s="97">
        <f t="shared" si="1"/>
        <v>9.7477055723192638E-3</v>
      </c>
      <c r="U124" s="97">
        <f>R124/'סכום נכסי הקרן'!$C$42</f>
        <v>1.1053719202785087E-3</v>
      </c>
    </row>
    <row r="125" spans="2:21" s="144" customFormat="1">
      <c r="B125" s="89" t="s">
        <v>595</v>
      </c>
      <c r="C125" s="86" t="s">
        <v>596</v>
      </c>
      <c r="D125" s="99" t="s">
        <v>130</v>
      </c>
      <c r="E125" s="99" t="s">
        <v>328</v>
      </c>
      <c r="F125" s="86" t="s">
        <v>597</v>
      </c>
      <c r="G125" s="99" t="s">
        <v>459</v>
      </c>
      <c r="H125" s="86" t="s">
        <v>508</v>
      </c>
      <c r="I125" s="86" t="s">
        <v>170</v>
      </c>
      <c r="J125" s="86"/>
      <c r="K125" s="96">
        <v>0.24999999999956513</v>
      </c>
      <c r="L125" s="99" t="s">
        <v>174</v>
      </c>
      <c r="M125" s="100">
        <v>3.6000000000000004E-2</v>
      </c>
      <c r="N125" s="100">
        <v>-1.2100000000007478E-2</v>
      </c>
      <c r="O125" s="96">
        <v>520357.24652699998</v>
      </c>
      <c r="P125" s="98">
        <v>110.48</v>
      </c>
      <c r="Q125" s="86"/>
      <c r="R125" s="96">
        <v>574.89069521699992</v>
      </c>
      <c r="S125" s="97">
        <v>1.2577765366414318E-3</v>
      </c>
      <c r="T125" s="97">
        <f t="shared" si="1"/>
        <v>4.2078498561696478E-3</v>
      </c>
      <c r="U125" s="97">
        <f>R125/'סכום נכסי הקרן'!$C$42</f>
        <v>4.7716245030688027E-4</v>
      </c>
    </row>
    <row r="126" spans="2:21" s="144" customFormat="1">
      <c r="B126" s="89" t="s">
        <v>598</v>
      </c>
      <c r="C126" s="86" t="s">
        <v>599</v>
      </c>
      <c r="D126" s="99" t="s">
        <v>130</v>
      </c>
      <c r="E126" s="99" t="s">
        <v>328</v>
      </c>
      <c r="F126" s="86" t="s">
        <v>597</v>
      </c>
      <c r="G126" s="99" t="s">
        <v>459</v>
      </c>
      <c r="H126" s="86" t="s">
        <v>508</v>
      </c>
      <c r="I126" s="86" t="s">
        <v>170</v>
      </c>
      <c r="J126" s="86"/>
      <c r="K126" s="96">
        <v>6.8200000000084069</v>
      </c>
      <c r="L126" s="99" t="s">
        <v>174</v>
      </c>
      <c r="M126" s="100">
        <v>2.2499999999999999E-2</v>
      </c>
      <c r="N126" s="100">
        <v>8.700000000025937E-3</v>
      </c>
      <c r="O126" s="96">
        <v>197422.367478</v>
      </c>
      <c r="P126" s="98">
        <v>113.27</v>
      </c>
      <c r="Q126" s="86"/>
      <c r="R126" s="96">
        <v>223.620312966</v>
      </c>
      <c r="S126" s="97">
        <v>4.8255825324024438E-4</v>
      </c>
      <c r="T126" s="97">
        <f t="shared" si="1"/>
        <v>1.636764535553001E-3</v>
      </c>
      <c r="U126" s="97">
        <f>R126/'סכום נכסי הקרן'!$C$42</f>
        <v>1.8560609409928175E-4</v>
      </c>
    </row>
    <row r="127" spans="2:21" s="144" customFormat="1">
      <c r="B127" s="89" t="s">
        <v>600</v>
      </c>
      <c r="C127" s="86" t="s">
        <v>601</v>
      </c>
      <c r="D127" s="99" t="s">
        <v>130</v>
      </c>
      <c r="E127" s="99" t="s">
        <v>328</v>
      </c>
      <c r="F127" s="86" t="s">
        <v>602</v>
      </c>
      <c r="G127" s="99" t="s">
        <v>359</v>
      </c>
      <c r="H127" s="86" t="s">
        <v>508</v>
      </c>
      <c r="I127" s="86" t="s">
        <v>332</v>
      </c>
      <c r="J127" s="86"/>
      <c r="K127" s="96">
        <v>2</v>
      </c>
      <c r="L127" s="99" t="s">
        <v>174</v>
      </c>
      <c r="M127" s="100">
        <v>2.1499999999999998E-2</v>
      </c>
      <c r="N127" s="100">
        <v>3.6999999999994195E-3</v>
      </c>
      <c r="O127" s="96">
        <v>456145.875</v>
      </c>
      <c r="P127" s="98">
        <v>105.7</v>
      </c>
      <c r="Q127" s="96">
        <v>33.751629037000001</v>
      </c>
      <c r="R127" s="96">
        <v>516.96205181900007</v>
      </c>
      <c r="S127" s="97">
        <v>5.5631559260373652E-4</v>
      </c>
      <c r="T127" s="97">
        <f t="shared" si="1"/>
        <v>3.783847457420842E-3</v>
      </c>
      <c r="U127" s="97">
        <f>R127/'סכום נכסי הקרן'!$C$42</f>
        <v>4.2908135653250718E-4</v>
      </c>
    </row>
    <row r="128" spans="2:21" s="144" customFormat="1">
      <c r="B128" s="89" t="s">
        <v>603</v>
      </c>
      <c r="C128" s="86" t="s">
        <v>604</v>
      </c>
      <c r="D128" s="99" t="s">
        <v>130</v>
      </c>
      <c r="E128" s="99" t="s">
        <v>328</v>
      </c>
      <c r="F128" s="86" t="s">
        <v>602</v>
      </c>
      <c r="G128" s="99" t="s">
        <v>359</v>
      </c>
      <c r="H128" s="86" t="s">
        <v>508</v>
      </c>
      <c r="I128" s="86" t="s">
        <v>332</v>
      </c>
      <c r="J128" s="86"/>
      <c r="K128" s="96">
        <v>3.5099999999987683</v>
      </c>
      <c r="L128" s="99" t="s">
        <v>174</v>
      </c>
      <c r="M128" s="100">
        <v>1.8000000000000002E-2</v>
      </c>
      <c r="N128" s="100">
        <v>5.9999999999899465E-3</v>
      </c>
      <c r="O128" s="96">
        <v>373937.26566400001</v>
      </c>
      <c r="P128" s="98">
        <v>106.4</v>
      </c>
      <c r="Q128" s="86"/>
      <c r="R128" s="96">
        <v>397.86925609899998</v>
      </c>
      <c r="S128" s="97">
        <v>4.7981400836953983E-4</v>
      </c>
      <c r="T128" s="97">
        <f t="shared" si="1"/>
        <v>2.9121607045989209E-3</v>
      </c>
      <c r="U128" s="97">
        <f>R128/'סכום נכסי הקרן'!$C$42</f>
        <v>3.3023367871750611E-4</v>
      </c>
    </row>
    <row r="129" spans="2:21" s="144" customFormat="1">
      <c r="B129" s="89" t="s">
        <v>605</v>
      </c>
      <c r="C129" s="86" t="s">
        <v>606</v>
      </c>
      <c r="D129" s="99" t="s">
        <v>130</v>
      </c>
      <c r="E129" s="99" t="s">
        <v>328</v>
      </c>
      <c r="F129" s="86" t="s">
        <v>607</v>
      </c>
      <c r="G129" s="99" t="s">
        <v>336</v>
      </c>
      <c r="H129" s="86" t="s">
        <v>608</v>
      </c>
      <c r="I129" s="86" t="s">
        <v>170</v>
      </c>
      <c r="J129" s="86"/>
      <c r="K129" s="96">
        <v>1.5000000000133382</v>
      </c>
      <c r="L129" s="99" t="s">
        <v>174</v>
      </c>
      <c r="M129" s="100">
        <v>4.1500000000000002E-2</v>
      </c>
      <c r="N129" s="100">
        <v>-1.8000000000160058E-3</v>
      </c>
      <c r="O129" s="96">
        <v>21462.903656999999</v>
      </c>
      <c r="P129" s="98">
        <v>112.07</v>
      </c>
      <c r="Q129" s="96">
        <v>12.697334903</v>
      </c>
      <c r="R129" s="96">
        <v>37.486011433000002</v>
      </c>
      <c r="S129" s="97">
        <v>1.6049289432711991E-4</v>
      </c>
      <c r="T129" s="97">
        <f t="shared" si="1"/>
        <v>2.7437477963908167E-4</v>
      </c>
      <c r="U129" s="97">
        <f>R129/'סכום נכסי הקרן'!$C$42</f>
        <v>3.1113596404357112E-5</v>
      </c>
    </row>
    <row r="130" spans="2:21" s="144" customFormat="1">
      <c r="B130" s="89" t="s">
        <v>609</v>
      </c>
      <c r="C130" s="86" t="s">
        <v>610</v>
      </c>
      <c r="D130" s="99" t="s">
        <v>130</v>
      </c>
      <c r="E130" s="99" t="s">
        <v>328</v>
      </c>
      <c r="F130" s="86" t="s">
        <v>611</v>
      </c>
      <c r="G130" s="99" t="s">
        <v>359</v>
      </c>
      <c r="H130" s="86" t="s">
        <v>608</v>
      </c>
      <c r="I130" s="86" t="s">
        <v>332</v>
      </c>
      <c r="J130" s="86"/>
      <c r="K130" s="96">
        <v>2.6299999999990238</v>
      </c>
      <c r="L130" s="99" t="s">
        <v>174</v>
      </c>
      <c r="M130" s="100">
        <v>3.15E-2</v>
      </c>
      <c r="N130" s="100">
        <v>1.9500000000006106E-2</v>
      </c>
      <c r="O130" s="96">
        <v>311085.009479</v>
      </c>
      <c r="P130" s="98">
        <v>105.35</v>
      </c>
      <c r="Q130" s="86"/>
      <c r="R130" s="96">
        <v>327.728049564</v>
      </c>
      <c r="S130" s="97">
        <v>6.5539459242646737E-4</v>
      </c>
      <c r="T130" s="97">
        <f t="shared" si="1"/>
        <v>2.3987697795319228E-3</v>
      </c>
      <c r="U130" s="97">
        <f>R130/'סכום נכסי הקרן'!$C$42</f>
        <v>2.7201609012862085E-4</v>
      </c>
    </row>
    <row r="131" spans="2:21" s="144" customFormat="1">
      <c r="B131" s="89" t="s">
        <v>612</v>
      </c>
      <c r="C131" s="86" t="s">
        <v>613</v>
      </c>
      <c r="D131" s="99" t="s">
        <v>130</v>
      </c>
      <c r="E131" s="99" t="s">
        <v>328</v>
      </c>
      <c r="F131" s="86" t="s">
        <v>611</v>
      </c>
      <c r="G131" s="99" t="s">
        <v>359</v>
      </c>
      <c r="H131" s="86" t="s">
        <v>608</v>
      </c>
      <c r="I131" s="86" t="s">
        <v>332</v>
      </c>
      <c r="J131" s="86"/>
      <c r="K131" s="96">
        <v>1.8000000000038878</v>
      </c>
      <c r="L131" s="99" t="s">
        <v>174</v>
      </c>
      <c r="M131" s="100">
        <v>2.8500000000000001E-2</v>
      </c>
      <c r="N131" s="100">
        <v>1.0600000000032073E-2</v>
      </c>
      <c r="O131" s="96">
        <v>193381.27994199999</v>
      </c>
      <c r="P131" s="98">
        <v>106.42</v>
      </c>
      <c r="Q131" s="86"/>
      <c r="R131" s="96">
        <v>205.79634228899999</v>
      </c>
      <c r="S131" s="97">
        <v>6.6309725314689643E-4</v>
      </c>
      <c r="T131" s="97">
        <f t="shared" si="1"/>
        <v>1.5063039226511405E-3</v>
      </c>
      <c r="U131" s="97">
        <f>R131/'סכום נכסי הקרן'!$C$42</f>
        <v>1.7081210005276997E-4</v>
      </c>
    </row>
    <row r="132" spans="2:21" s="144" customFormat="1">
      <c r="B132" s="89" t="s">
        <v>614</v>
      </c>
      <c r="C132" s="86" t="s">
        <v>615</v>
      </c>
      <c r="D132" s="99" t="s">
        <v>130</v>
      </c>
      <c r="E132" s="99" t="s">
        <v>328</v>
      </c>
      <c r="F132" s="86" t="s">
        <v>616</v>
      </c>
      <c r="G132" s="99" t="s">
        <v>378</v>
      </c>
      <c r="H132" s="86" t="s">
        <v>608</v>
      </c>
      <c r="I132" s="86" t="s">
        <v>170</v>
      </c>
      <c r="J132" s="86"/>
      <c r="K132" s="96">
        <v>5.0500000000058298</v>
      </c>
      <c r="L132" s="99" t="s">
        <v>174</v>
      </c>
      <c r="M132" s="100">
        <v>2.5000000000000001E-2</v>
      </c>
      <c r="N132" s="100">
        <v>1.1799999999987782E-2</v>
      </c>
      <c r="O132" s="96">
        <v>164199.505963</v>
      </c>
      <c r="P132" s="98">
        <v>109.68</v>
      </c>
      <c r="Q132" s="86"/>
      <c r="R132" s="96">
        <v>180.09401747900003</v>
      </c>
      <c r="S132" s="97">
        <v>6.8675153827161151E-4</v>
      </c>
      <c r="T132" s="97">
        <f t="shared" si="1"/>
        <v>1.318178554377158E-3</v>
      </c>
      <c r="U132" s="97">
        <f>R132/'סכום נכסי הקרן'!$C$42</f>
        <v>1.494790285889961E-4</v>
      </c>
    </row>
    <row r="133" spans="2:21" s="144" customFormat="1">
      <c r="B133" s="89" t="s">
        <v>617</v>
      </c>
      <c r="C133" s="86" t="s">
        <v>618</v>
      </c>
      <c r="D133" s="99" t="s">
        <v>130</v>
      </c>
      <c r="E133" s="99" t="s">
        <v>328</v>
      </c>
      <c r="F133" s="86" t="s">
        <v>616</v>
      </c>
      <c r="G133" s="99" t="s">
        <v>378</v>
      </c>
      <c r="H133" s="86" t="s">
        <v>608</v>
      </c>
      <c r="I133" s="86" t="s">
        <v>170</v>
      </c>
      <c r="J133" s="86"/>
      <c r="K133" s="96">
        <v>7.1299999999950003</v>
      </c>
      <c r="L133" s="99" t="s">
        <v>174</v>
      </c>
      <c r="M133" s="100">
        <v>1.9E-2</v>
      </c>
      <c r="N133" s="100">
        <v>1.8799999999976599E-2</v>
      </c>
      <c r="O133" s="96">
        <v>367662.09568999999</v>
      </c>
      <c r="P133" s="98">
        <v>102.3</v>
      </c>
      <c r="Q133" s="86"/>
      <c r="R133" s="96">
        <v>376.11832497600005</v>
      </c>
      <c r="S133" s="97">
        <v>1.4840259866137307E-3</v>
      </c>
      <c r="T133" s="97">
        <f t="shared" si="1"/>
        <v>2.7529571322347447E-3</v>
      </c>
      <c r="U133" s="97">
        <f>R133/'סכום נכסי הקרן'!$C$42</f>
        <v>3.1218028582481158E-4</v>
      </c>
    </row>
    <row r="134" spans="2:21" s="144" customFormat="1">
      <c r="B134" s="89" t="s">
        <v>619</v>
      </c>
      <c r="C134" s="86" t="s">
        <v>620</v>
      </c>
      <c r="D134" s="99" t="s">
        <v>130</v>
      </c>
      <c r="E134" s="99" t="s">
        <v>328</v>
      </c>
      <c r="F134" s="86" t="s">
        <v>621</v>
      </c>
      <c r="G134" s="99" t="s">
        <v>378</v>
      </c>
      <c r="H134" s="86" t="s">
        <v>608</v>
      </c>
      <c r="I134" s="86" t="s">
        <v>170</v>
      </c>
      <c r="J134" s="86"/>
      <c r="K134" s="96">
        <v>1.5100000000013631</v>
      </c>
      <c r="L134" s="99" t="s">
        <v>174</v>
      </c>
      <c r="M134" s="100">
        <v>4.5999999999999999E-2</v>
      </c>
      <c r="N134" s="100">
        <v>-1.1999999999931853E-3</v>
      </c>
      <c r="O134" s="96">
        <v>85939.087684000013</v>
      </c>
      <c r="P134" s="98">
        <v>130.97</v>
      </c>
      <c r="Q134" s="96">
        <v>59.798334920999999</v>
      </c>
      <c r="R134" s="96">
        <v>176.08310867599999</v>
      </c>
      <c r="S134" s="97">
        <v>6.711782562573602E-4</v>
      </c>
      <c r="T134" s="97">
        <f t="shared" si="1"/>
        <v>1.2888211440551093E-3</v>
      </c>
      <c r="U134" s="97">
        <f>R134/'סכום נכסי הקרן'!$C$42</f>
        <v>1.4614995214312578E-4</v>
      </c>
    </row>
    <row r="135" spans="2:21" s="144" customFormat="1">
      <c r="B135" s="89" t="s">
        <v>622</v>
      </c>
      <c r="C135" s="86" t="s">
        <v>623</v>
      </c>
      <c r="D135" s="99" t="s">
        <v>130</v>
      </c>
      <c r="E135" s="99" t="s">
        <v>328</v>
      </c>
      <c r="F135" s="86" t="s">
        <v>624</v>
      </c>
      <c r="G135" s="99" t="s">
        <v>378</v>
      </c>
      <c r="H135" s="86" t="s">
        <v>608</v>
      </c>
      <c r="I135" s="86" t="s">
        <v>170</v>
      </c>
      <c r="J135" s="86"/>
      <c r="K135" s="96">
        <v>6.7800000000033069</v>
      </c>
      <c r="L135" s="99" t="s">
        <v>174</v>
      </c>
      <c r="M135" s="100">
        <v>2.6000000000000002E-2</v>
      </c>
      <c r="N135" s="100">
        <v>1.5200000000001247E-2</v>
      </c>
      <c r="O135" s="96">
        <v>584589.43022600003</v>
      </c>
      <c r="P135" s="98">
        <v>109.66</v>
      </c>
      <c r="Q135" s="86"/>
      <c r="R135" s="96">
        <v>641.06077014599998</v>
      </c>
      <c r="S135" s="97">
        <v>9.9369677902136615E-4</v>
      </c>
      <c r="T135" s="97">
        <f t="shared" si="1"/>
        <v>4.6921745157775573E-3</v>
      </c>
      <c r="U135" s="97">
        <f>R135/'סכום נכסי הקרן'!$C$42</f>
        <v>5.3208397774296714E-4</v>
      </c>
    </row>
    <row r="136" spans="2:21" s="144" customFormat="1">
      <c r="B136" s="89" t="s">
        <v>625</v>
      </c>
      <c r="C136" s="86" t="s">
        <v>626</v>
      </c>
      <c r="D136" s="99" t="s">
        <v>130</v>
      </c>
      <c r="E136" s="99" t="s">
        <v>328</v>
      </c>
      <c r="F136" s="86" t="s">
        <v>624</v>
      </c>
      <c r="G136" s="99" t="s">
        <v>378</v>
      </c>
      <c r="H136" s="86" t="s">
        <v>608</v>
      </c>
      <c r="I136" s="86" t="s">
        <v>170</v>
      </c>
      <c r="J136" s="86"/>
      <c r="K136" s="96">
        <v>3.7200000000740667</v>
      </c>
      <c r="L136" s="99" t="s">
        <v>174</v>
      </c>
      <c r="M136" s="100">
        <v>4.4000000000000004E-2</v>
      </c>
      <c r="N136" s="100">
        <v>4.8000000004937756E-3</v>
      </c>
      <c r="O136" s="96">
        <v>11078.071843999998</v>
      </c>
      <c r="P136" s="98">
        <v>117</v>
      </c>
      <c r="Q136" s="86"/>
      <c r="R136" s="96">
        <v>12.961344532</v>
      </c>
      <c r="S136" s="97">
        <v>9.2749322627908319E-5</v>
      </c>
      <c r="T136" s="97">
        <f t="shared" si="1"/>
        <v>9.4869150220208129E-5</v>
      </c>
      <c r="U136" s="97">
        <f>R136/'סכום נכסי הקרן'!$C$42</f>
        <v>1.0757987505479319E-5</v>
      </c>
    </row>
    <row r="137" spans="2:21" s="144" customFormat="1">
      <c r="B137" s="89" t="s">
        <v>627</v>
      </c>
      <c r="C137" s="86" t="s">
        <v>628</v>
      </c>
      <c r="D137" s="99" t="s">
        <v>130</v>
      </c>
      <c r="E137" s="99" t="s">
        <v>328</v>
      </c>
      <c r="F137" s="86" t="s">
        <v>624</v>
      </c>
      <c r="G137" s="99" t="s">
        <v>378</v>
      </c>
      <c r="H137" s="86" t="s">
        <v>608</v>
      </c>
      <c r="I137" s="86" t="s">
        <v>170</v>
      </c>
      <c r="J137" s="86"/>
      <c r="K137" s="96">
        <v>5.470000000023953</v>
      </c>
      <c r="L137" s="99" t="s">
        <v>174</v>
      </c>
      <c r="M137" s="100">
        <v>2.4E-2</v>
      </c>
      <c r="N137" s="100">
        <v>9.3000000000167584E-3</v>
      </c>
      <c r="O137" s="96">
        <v>91229.175000000003</v>
      </c>
      <c r="P137" s="98">
        <v>111.2</v>
      </c>
      <c r="Q137" s="86"/>
      <c r="R137" s="96">
        <v>101.446836031</v>
      </c>
      <c r="S137" s="97">
        <v>1.7630502943680944E-4</v>
      </c>
      <c r="T137" s="97">
        <f t="shared" si="1"/>
        <v>7.425290719669423E-4</v>
      </c>
      <c r="U137" s="97">
        <f>R137/'סכום נכסי הקרן'!$C$42</f>
        <v>8.4201433871112773E-5</v>
      </c>
    </row>
    <row r="138" spans="2:21" s="144" customFormat="1">
      <c r="B138" s="89" t="s">
        <v>629</v>
      </c>
      <c r="C138" s="86" t="s">
        <v>630</v>
      </c>
      <c r="D138" s="99" t="s">
        <v>130</v>
      </c>
      <c r="E138" s="99" t="s">
        <v>328</v>
      </c>
      <c r="F138" s="86" t="s">
        <v>562</v>
      </c>
      <c r="G138" s="99" t="s">
        <v>378</v>
      </c>
      <c r="H138" s="86" t="s">
        <v>608</v>
      </c>
      <c r="I138" s="86" t="s">
        <v>332</v>
      </c>
      <c r="J138" s="86"/>
      <c r="K138" s="96">
        <v>6.5899999999982466</v>
      </c>
      <c r="L138" s="99" t="s">
        <v>174</v>
      </c>
      <c r="M138" s="100">
        <v>2.81E-2</v>
      </c>
      <c r="N138" s="100">
        <v>1.5499999999912382E-2</v>
      </c>
      <c r="O138" s="96">
        <v>51208.705773000001</v>
      </c>
      <c r="P138" s="98">
        <v>111.44</v>
      </c>
      <c r="Q138" s="86"/>
      <c r="R138" s="96">
        <v>57.066981590000005</v>
      </c>
      <c r="S138" s="97">
        <v>9.7815953463184854E-5</v>
      </c>
      <c r="T138" s="97">
        <f t="shared" si="1"/>
        <v>4.176955589529546E-4</v>
      </c>
      <c r="U138" s="97">
        <f>R138/'סכום נכסי הקרן'!$C$42</f>
        <v>4.7365909717539659E-5</v>
      </c>
    </row>
    <row r="139" spans="2:21" s="144" customFormat="1">
      <c r="B139" s="89" t="s">
        <v>631</v>
      </c>
      <c r="C139" s="86" t="s">
        <v>632</v>
      </c>
      <c r="D139" s="99" t="s">
        <v>130</v>
      </c>
      <c r="E139" s="99" t="s">
        <v>328</v>
      </c>
      <c r="F139" s="86" t="s">
        <v>562</v>
      </c>
      <c r="G139" s="99" t="s">
        <v>378</v>
      </c>
      <c r="H139" s="86" t="s">
        <v>608</v>
      </c>
      <c r="I139" s="86" t="s">
        <v>332</v>
      </c>
      <c r="J139" s="86"/>
      <c r="K139" s="96">
        <v>4.8799999999897308</v>
      </c>
      <c r="L139" s="99" t="s">
        <v>174</v>
      </c>
      <c r="M139" s="100">
        <v>3.7000000000000005E-2</v>
      </c>
      <c r="N139" s="100">
        <v>1.0299999999977539E-2</v>
      </c>
      <c r="O139" s="96">
        <v>135108.97758000001</v>
      </c>
      <c r="P139" s="98">
        <v>115.32</v>
      </c>
      <c r="Q139" s="86"/>
      <c r="R139" s="96">
        <v>155.80767334499998</v>
      </c>
      <c r="S139" s="97">
        <v>2.1141081836039945E-4</v>
      </c>
      <c r="T139" s="97">
        <f t="shared" si="1"/>
        <v>1.1404173025055054E-3</v>
      </c>
      <c r="U139" s="97">
        <f>R139/'סכום נכסי הקרן'!$C$42</f>
        <v>1.2932122890222026E-4</v>
      </c>
    </row>
    <row r="140" spans="2:21" s="144" customFormat="1">
      <c r="B140" s="89" t="s">
        <v>633</v>
      </c>
      <c r="C140" s="86" t="s">
        <v>634</v>
      </c>
      <c r="D140" s="99" t="s">
        <v>130</v>
      </c>
      <c r="E140" s="99" t="s">
        <v>328</v>
      </c>
      <c r="F140" s="86" t="s">
        <v>341</v>
      </c>
      <c r="G140" s="99" t="s">
        <v>336</v>
      </c>
      <c r="H140" s="86" t="s">
        <v>608</v>
      </c>
      <c r="I140" s="86" t="s">
        <v>332</v>
      </c>
      <c r="J140" s="86"/>
      <c r="K140" s="96">
        <v>2.4000000000006834</v>
      </c>
      <c r="L140" s="99" t="s">
        <v>174</v>
      </c>
      <c r="M140" s="100">
        <v>4.4999999999999998E-2</v>
      </c>
      <c r="N140" s="100">
        <v>1.50000000000114E-3</v>
      </c>
      <c r="O140" s="96">
        <v>1280119.5415429999</v>
      </c>
      <c r="P140" s="98">
        <v>135.66999999999999</v>
      </c>
      <c r="Q140" s="96">
        <v>17.624399256</v>
      </c>
      <c r="R140" s="96">
        <v>1754.3626099920002</v>
      </c>
      <c r="S140" s="97">
        <v>7.5213357728313524E-4</v>
      </c>
      <c r="T140" s="97">
        <f t="shared" ref="T140:T163" si="2">R140/$R$11</f>
        <v>1.2840866129060897E-2</v>
      </c>
      <c r="U140" s="97">
        <f>R140/'סכום נכסי הקרן'!$C$42</f>
        <v>1.4561306500091749E-3</v>
      </c>
    </row>
    <row r="141" spans="2:21" s="144" customFormat="1">
      <c r="B141" s="89" t="s">
        <v>635</v>
      </c>
      <c r="C141" s="86" t="s">
        <v>636</v>
      </c>
      <c r="D141" s="99" t="s">
        <v>130</v>
      </c>
      <c r="E141" s="99" t="s">
        <v>328</v>
      </c>
      <c r="F141" s="86" t="s">
        <v>637</v>
      </c>
      <c r="G141" s="99" t="s">
        <v>378</v>
      </c>
      <c r="H141" s="86" t="s">
        <v>608</v>
      </c>
      <c r="I141" s="86" t="s">
        <v>170</v>
      </c>
      <c r="J141" s="86"/>
      <c r="K141" s="96">
        <v>2.410239023563316</v>
      </c>
      <c r="L141" s="99" t="s">
        <v>174</v>
      </c>
      <c r="M141" s="100">
        <v>4.9500000000000002E-2</v>
      </c>
      <c r="N141" s="100">
        <v>1.2300389896592642E-2</v>
      </c>
      <c r="O141" s="96">
        <v>5.2300000000000003E-3</v>
      </c>
      <c r="P141" s="98">
        <v>112.72</v>
      </c>
      <c r="Q141" s="86"/>
      <c r="R141" s="96">
        <v>5.8989999999999998E-6</v>
      </c>
      <c r="S141" s="97">
        <v>8.4583317759679287E-12</v>
      </c>
      <c r="T141" s="97">
        <f t="shared" si="2"/>
        <v>4.317708828488749E-11</v>
      </c>
      <c r="U141" s="97">
        <f>R141/'סכום נכסי הקרן'!$C$42</f>
        <v>4.8962025612500319E-12</v>
      </c>
    </row>
    <row r="142" spans="2:21" s="144" customFormat="1">
      <c r="B142" s="89" t="s">
        <v>638</v>
      </c>
      <c r="C142" s="86" t="s">
        <v>639</v>
      </c>
      <c r="D142" s="99" t="s">
        <v>130</v>
      </c>
      <c r="E142" s="99" t="s">
        <v>328</v>
      </c>
      <c r="F142" s="86" t="s">
        <v>640</v>
      </c>
      <c r="G142" s="99" t="s">
        <v>427</v>
      </c>
      <c r="H142" s="86" t="s">
        <v>608</v>
      </c>
      <c r="I142" s="86" t="s">
        <v>332</v>
      </c>
      <c r="J142" s="86"/>
      <c r="K142" s="96">
        <v>0.520000000011964</v>
      </c>
      <c r="L142" s="99" t="s">
        <v>174</v>
      </c>
      <c r="M142" s="100">
        <v>4.5999999999999999E-2</v>
      </c>
      <c r="N142" s="100">
        <v>1.2199999999820542E-2</v>
      </c>
      <c r="O142" s="96">
        <v>21477.042772000001</v>
      </c>
      <c r="P142" s="98">
        <v>106.56</v>
      </c>
      <c r="Q142" s="96">
        <v>0.51775391000000004</v>
      </c>
      <c r="R142" s="96">
        <v>23.403690310999998</v>
      </c>
      <c r="S142" s="97">
        <v>1.0015380842993351E-4</v>
      </c>
      <c r="T142" s="97">
        <f t="shared" si="2"/>
        <v>1.7130076330737631E-4</v>
      </c>
      <c r="U142" s="97">
        <f>R142/'סכום נכסי הקרן'!$C$42</f>
        <v>1.9425192141620741E-5</v>
      </c>
    </row>
    <row r="143" spans="2:21" s="144" customFormat="1">
      <c r="B143" s="89" t="s">
        <v>641</v>
      </c>
      <c r="C143" s="86" t="s">
        <v>642</v>
      </c>
      <c r="D143" s="99" t="s">
        <v>130</v>
      </c>
      <c r="E143" s="99" t="s">
        <v>328</v>
      </c>
      <c r="F143" s="86" t="s">
        <v>640</v>
      </c>
      <c r="G143" s="99" t="s">
        <v>427</v>
      </c>
      <c r="H143" s="86" t="s">
        <v>608</v>
      </c>
      <c r="I143" s="86" t="s">
        <v>332</v>
      </c>
      <c r="J143" s="86"/>
      <c r="K143" s="96">
        <v>3.0299999999988572</v>
      </c>
      <c r="L143" s="99" t="s">
        <v>174</v>
      </c>
      <c r="M143" s="100">
        <v>1.9799999999999998E-2</v>
      </c>
      <c r="N143" s="100">
        <v>1.749999999999664E-2</v>
      </c>
      <c r="O143" s="96">
        <v>621967.282916</v>
      </c>
      <c r="P143" s="98">
        <v>102.28</v>
      </c>
      <c r="Q143" s="96">
        <v>107.00690544800003</v>
      </c>
      <c r="R143" s="96">
        <v>743.83547759499993</v>
      </c>
      <c r="S143" s="97">
        <v>9.9786431380731932E-4</v>
      </c>
      <c r="T143" s="97">
        <f t="shared" si="2"/>
        <v>5.4444227980252188E-3</v>
      </c>
      <c r="U143" s="97">
        <f>R143/'סכום נכסי הקרן'!$C$42</f>
        <v>6.173875522205932E-4</v>
      </c>
    </row>
    <row r="144" spans="2:21" s="144" customFormat="1">
      <c r="B144" s="89" t="s">
        <v>643</v>
      </c>
      <c r="C144" s="86" t="s">
        <v>644</v>
      </c>
      <c r="D144" s="99" t="s">
        <v>130</v>
      </c>
      <c r="E144" s="99" t="s">
        <v>328</v>
      </c>
      <c r="F144" s="86" t="s">
        <v>645</v>
      </c>
      <c r="G144" s="99" t="s">
        <v>378</v>
      </c>
      <c r="H144" s="86" t="s">
        <v>608</v>
      </c>
      <c r="I144" s="86" t="s">
        <v>170</v>
      </c>
      <c r="J144" s="86"/>
      <c r="K144" s="96">
        <v>0.99000000000119581</v>
      </c>
      <c r="L144" s="99" t="s">
        <v>174</v>
      </c>
      <c r="M144" s="100">
        <v>4.4999999999999998E-2</v>
      </c>
      <c r="N144" s="100">
        <v>-4.0999999999880429E-3</v>
      </c>
      <c r="O144" s="96">
        <v>109158.313818</v>
      </c>
      <c r="P144" s="98">
        <v>114.92</v>
      </c>
      <c r="Q144" s="86"/>
      <c r="R144" s="96">
        <v>125.44473431499999</v>
      </c>
      <c r="S144" s="97">
        <v>6.2824928816115108E-4</v>
      </c>
      <c r="T144" s="97">
        <f t="shared" si="2"/>
        <v>9.1817907584217833E-4</v>
      </c>
      <c r="U144" s="97">
        <f>R144/'סכום נכסי הקרן'!$C$42</f>
        <v>1.0411982191022762E-4</v>
      </c>
    </row>
    <row r="145" spans="2:21" s="144" customFormat="1">
      <c r="B145" s="89" t="s">
        <v>646</v>
      </c>
      <c r="C145" s="86" t="s">
        <v>647</v>
      </c>
      <c r="D145" s="99" t="s">
        <v>130</v>
      </c>
      <c r="E145" s="99" t="s">
        <v>328</v>
      </c>
      <c r="F145" s="86" t="s">
        <v>645</v>
      </c>
      <c r="G145" s="99" t="s">
        <v>378</v>
      </c>
      <c r="H145" s="86" t="s">
        <v>608</v>
      </c>
      <c r="I145" s="86" t="s">
        <v>170</v>
      </c>
      <c r="J145" s="86"/>
      <c r="K145" s="96">
        <v>2.9502868068833648</v>
      </c>
      <c r="L145" s="99" t="s">
        <v>174</v>
      </c>
      <c r="M145" s="100">
        <v>3.3000000000000002E-2</v>
      </c>
      <c r="N145" s="100">
        <v>5.2007648183556411E-3</v>
      </c>
      <c r="O145" s="96">
        <v>4.744E-3</v>
      </c>
      <c r="P145" s="98">
        <v>110.1</v>
      </c>
      <c r="Q145" s="86"/>
      <c r="R145" s="96">
        <v>5.2299999999999999E-6</v>
      </c>
      <c r="S145" s="97">
        <v>8.6040172453959486E-12</v>
      </c>
      <c r="T145" s="97">
        <f t="shared" si="2"/>
        <v>3.8280415617894828E-11</v>
      </c>
      <c r="U145" s="97">
        <f>R145/'סכום נכסי הקרן'!$C$42</f>
        <v>4.3409288685095212E-12</v>
      </c>
    </row>
    <row r="146" spans="2:21" s="144" customFormat="1">
      <c r="B146" s="89" t="s">
        <v>648</v>
      </c>
      <c r="C146" s="86" t="s">
        <v>649</v>
      </c>
      <c r="D146" s="99" t="s">
        <v>130</v>
      </c>
      <c r="E146" s="99" t="s">
        <v>328</v>
      </c>
      <c r="F146" s="86" t="s">
        <v>645</v>
      </c>
      <c r="G146" s="99" t="s">
        <v>378</v>
      </c>
      <c r="H146" s="86" t="s">
        <v>608</v>
      </c>
      <c r="I146" s="86" t="s">
        <v>170</v>
      </c>
      <c r="J146" s="86"/>
      <c r="K146" s="96">
        <v>4.8699999999728805</v>
      </c>
      <c r="L146" s="99" t="s">
        <v>174</v>
      </c>
      <c r="M146" s="100">
        <v>1.6E-2</v>
      </c>
      <c r="N146" s="100">
        <v>2.0999999999862531E-3</v>
      </c>
      <c r="O146" s="96">
        <v>72630.308029000007</v>
      </c>
      <c r="P146" s="98">
        <v>110.17</v>
      </c>
      <c r="Q146" s="86"/>
      <c r="R146" s="96">
        <v>80.016810891000006</v>
      </c>
      <c r="S146" s="97">
        <v>4.5109141162549002E-4</v>
      </c>
      <c r="T146" s="97">
        <f t="shared" si="2"/>
        <v>5.8567433600879035E-4</v>
      </c>
      <c r="U146" s="97">
        <f>R146/'סכום נכסי הקרן'!$C$42</f>
        <v>6.6414394715642256E-5</v>
      </c>
    </row>
    <row r="147" spans="2:21" s="144" customFormat="1">
      <c r="B147" s="89" t="s">
        <v>650</v>
      </c>
      <c r="C147" s="86" t="s">
        <v>651</v>
      </c>
      <c r="D147" s="99" t="s">
        <v>130</v>
      </c>
      <c r="E147" s="99" t="s">
        <v>328</v>
      </c>
      <c r="F147" s="86" t="s">
        <v>607</v>
      </c>
      <c r="G147" s="99" t="s">
        <v>336</v>
      </c>
      <c r="H147" s="86" t="s">
        <v>652</v>
      </c>
      <c r="I147" s="86" t="s">
        <v>170</v>
      </c>
      <c r="J147" s="86"/>
      <c r="K147" s="96">
        <v>1.1699999999986603</v>
      </c>
      <c r="L147" s="99" t="s">
        <v>174</v>
      </c>
      <c r="M147" s="100">
        <v>5.2999999999999999E-2</v>
      </c>
      <c r="N147" s="100">
        <v>-4.5000000000095684E-3</v>
      </c>
      <c r="O147" s="96">
        <v>220232.38399299997</v>
      </c>
      <c r="P147" s="98">
        <v>118.63</v>
      </c>
      <c r="Q147" s="86"/>
      <c r="R147" s="96">
        <v>261.26169745499999</v>
      </c>
      <c r="S147" s="97">
        <v>8.4702808394037049E-4</v>
      </c>
      <c r="T147" s="97">
        <f t="shared" si="2"/>
        <v>1.9122765513602475E-3</v>
      </c>
      <c r="U147" s="97">
        <f>R147/'סכום נכסי הקרן'!$C$42</f>
        <v>2.1684865099774571E-4</v>
      </c>
    </row>
    <row r="148" spans="2:21" s="144" customFormat="1">
      <c r="B148" s="89" t="s">
        <v>653</v>
      </c>
      <c r="C148" s="86" t="s">
        <v>654</v>
      </c>
      <c r="D148" s="99" t="s">
        <v>130</v>
      </c>
      <c r="E148" s="99" t="s">
        <v>328</v>
      </c>
      <c r="F148" s="86" t="s">
        <v>655</v>
      </c>
      <c r="G148" s="99" t="s">
        <v>656</v>
      </c>
      <c r="H148" s="86" t="s">
        <v>652</v>
      </c>
      <c r="I148" s="86" t="s">
        <v>170</v>
      </c>
      <c r="J148" s="86"/>
      <c r="K148" s="96">
        <v>1.4799999999801414</v>
      </c>
      <c r="L148" s="99" t="s">
        <v>174</v>
      </c>
      <c r="M148" s="100">
        <v>5.3499999999999999E-2</v>
      </c>
      <c r="N148" s="100">
        <v>7.7999999990567203E-3</v>
      </c>
      <c r="O148" s="96">
        <v>3651.3189140000004</v>
      </c>
      <c r="P148" s="98">
        <v>110.33</v>
      </c>
      <c r="Q148" s="86"/>
      <c r="R148" s="96">
        <v>4.0285002209999998</v>
      </c>
      <c r="S148" s="97">
        <v>2.0722126082641488E-5</v>
      </c>
      <c r="T148" s="97">
        <f t="shared" si="2"/>
        <v>2.9486168790948593E-5</v>
      </c>
      <c r="U148" s="97">
        <f>R148/'סכום נכסי הקרן'!$C$42</f>
        <v>3.3436774199112594E-6</v>
      </c>
    </row>
    <row r="149" spans="2:21" s="144" customFormat="1">
      <c r="B149" s="89" t="s">
        <v>657</v>
      </c>
      <c r="C149" s="86" t="s">
        <v>658</v>
      </c>
      <c r="D149" s="99" t="s">
        <v>130</v>
      </c>
      <c r="E149" s="99" t="s">
        <v>328</v>
      </c>
      <c r="F149" s="86" t="s">
        <v>659</v>
      </c>
      <c r="G149" s="99" t="s">
        <v>378</v>
      </c>
      <c r="H149" s="86" t="s">
        <v>652</v>
      </c>
      <c r="I149" s="86" t="s">
        <v>332</v>
      </c>
      <c r="J149" s="86"/>
      <c r="K149" s="96">
        <v>0.91000000001410586</v>
      </c>
      <c r="L149" s="99" t="s">
        <v>174</v>
      </c>
      <c r="M149" s="100">
        <v>4.8499999999999995E-2</v>
      </c>
      <c r="N149" s="100">
        <v>6.6000000005328905E-3</v>
      </c>
      <c r="O149" s="96">
        <v>4980.3317290000005</v>
      </c>
      <c r="P149" s="98">
        <v>128.11000000000001</v>
      </c>
      <c r="Q149" s="86"/>
      <c r="R149" s="96">
        <v>6.3803029010000003</v>
      </c>
      <c r="S149" s="97">
        <v>7.3233763454024793E-5</v>
      </c>
      <c r="T149" s="97">
        <f t="shared" si="2"/>
        <v>4.6699932470045902E-5</v>
      </c>
      <c r="U149" s="97">
        <f>R149/'סכום נכסי הקרן'!$C$42</f>
        <v>5.295686625771692E-6</v>
      </c>
    </row>
    <row r="150" spans="2:21" s="144" customFormat="1">
      <c r="B150" s="89" t="s">
        <v>660</v>
      </c>
      <c r="C150" s="86" t="s">
        <v>661</v>
      </c>
      <c r="D150" s="99" t="s">
        <v>130</v>
      </c>
      <c r="E150" s="99" t="s">
        <v>328</v>
      </c>
      <c r="F150" s="86" t="s">
        <v>662</v>
      </c>
      <c r="G150" s="99" t="s">
        <v>378</v>
      </c>
      <c r="H150" s="86" t="s">
        <v>652</v>
      </c>
      <c r="I150" s="86" t="s">
        <v>332</v>
      </c>
      <c r="J150" s="86"/>
      <c r="K150" s="96">
        <v>1.2400000001490299</v>
      </c>
      <c r="L150" s="99" t="s">
        <v>174</v>
      </c>
      <c r="M150" s="100">
        <v>4.2500000000000003E-2</v>
      </c>
      <c r="N150" s="100">
        <v>2.300000000241078E-3</v>
      </c>
      <c r="O150" s="96">
        <v>3119.6023790000004</v>
      </c>
      <c r="P150" s="98">
        <v>114.69</v>
      </c>
      <c r="Q150" s="96">
        <v>0.94225135100000013</v>
      </c>
      <c r="R150" s="96">
        <v>4.5628387430000004</v>
      </c>
      <c r="S150" s="97">
        <v>3.7995157601540946E-5</v>
      </c>
      <c r="T150" s="97">
        <f t="shared" si="2"/>
        <v>3.3397201430109523E-5</v>
      </c>
      <c r="U150" s="97">
        <f>R150/'סכום נכסי הקרן'!$C$42</f>
        <v>3.7871813426084892E-6</v>
      </c>
    </row>
    <row r="151" spans="2:21" s="144" customFormat="1">
      <c r="B151" s="89" t="s">
        <v>663</v>
      </c>
      <c r="C151" s="86" t="s">
        <v>664</v>
      </c>
      <c r="D151" s="99" t="s">
        <v>130</v>
      </c>
      <c r="E151" s="99" t="s">
        <v>328</v>
      </c>
      <c r="F151" s="86" t="s">
        <v>665</v>
      </c>
      <c r="G151" s="99" t="s">
        <v>592</v>
      </c>
      <c r="H151" s="86" t="s">
        <v>652</v>
      </c>
      <c r="I151" s="86" t="s">
        <v>332</v>
      </c>
      <c r="J151" s="86"/>
      <c r="K151" s="96">
        <v>0.75000000000348588</v>
      </c>
      <c r="L151" s="99" t="s">
        <v>174</v>
      </c>
      <c r="M151" s="100">
        <v>4.8000000000000001E-2</v>
      </c>
      <c r="N151" s="100">
        <v>-1.1000000000292815E-3</v>
      </c>
      <c r="O151" s="96">
        <v>115514.906135</v>
      </c>
      <c r="P151" s="98">
        <v>124.17</v>
      </c>
      <c r="Q151" s="86"/>
      <c r="R151" s="96">
        <v>143.43486737800001</v>
      </c>
      <c r="S151" s="97">
        <v>5.646268355653793E-4</v>
      </c>
      <c r="T151" s="97">
        <f t="shared" si="2"/>
        <v>1.049855896238521E-3</v>
      </c>
      <c r="U151" s="97">
        <f>R151/'סכום נכסי הקרן'!$C$42</f>
        <v>1.1905173165430112E-4</v>
      </c>
    </row>
    <row r="152" spans="2:21" s="144" customFormat="1">
      <c r="B152" s="89" t="s">
        <v>666</v>
      </c>
      <c r="C152" s="86" t="s">
        <v>667</v>
      </c>
      <c r="D152" s="99" t="s">
        <v>130</v>
      </c>
      <c r="E152" s="99" t="s">
        <v>328</v>
      </c>
      <c r="F152" s="86" t="s">
        <v>446</v>
      </c>
      <c r="G152" s="99" t="s">
        <v>336</v>
      </c>
      <c r="H152" s="86" t="s">
        <v>652</v>
      </c>
      <c r="I152" s="86" t="s">
        <v>332</v>
      </c>
      <c r="J152" s="86"/>
      <c r="K152" s="96">
        <v>2.3799999999998804</v>
      </c>
      <c r="L152" s="99" t="s">
        <v>174</v>
      </c>
      <c r="M152" s="100">
        <v>5.0999999999999997E-2</v>
      </c>
      <c r="N152" s="100">
        <v>2E-3</v>
      </c>
      <c r="O152" s="96">
        <v>1202305.1688359999</v>
      </c>
      <c r="P152" s="98">
        <v>137.58000000000001</v>
      </c>
      <c r="Q152" s="96">
        <v>18.796611208999998</v>
      </c>
      <c r="R152" s="96">
        <v>1672.9280484400001</v>
      </c>
      <c r="S152" s="97">
        <v>1.0479957682560837E-3</v>
      </c>
      <c r="T152" s="97">
        <f t="shared" si="2"/>
        <v>1.2244814721437264E-2</v>
      </c>
      <c r="U152" s="97">
        <f>R152/'סכום נכסי הקרן'!$C$42</f>
        <v>1.3885395144192145E-3</v>
      </c>
    </row>
    <row r="153" spans="2:21" s="144" customFormat="1">
      <c r="B153" s="89" t="s">
        <v>668</v>
      </c>
      <c r="C153" s="86" t="s">
        <v>669</v>
      </c>
      <c r="D153" s="99" t="s">
        <v>130</v>
      </c>
      <c r="E153" s="99" t="s">
        <v>328</v>
      </c>
      <c r="F153" s="86" t="s">
        <v>548</v>
      </c>
      <c r="G153" s="99" t="s">
        <v>336</v>
      </c>
      <c r="H153" s="86" t="s">
        <v>652</v>
      </c>
      <c r="I153" s="86" t="s">
        <v>332</v>
      </c>
      <c r="J153" s="86"/>
      <c r="K153" s="96">
        <v>1.4799999999953719</v>
      </c>
      <c r="L153" s="99" t="s">
        <v>174</v>
      </c>
      <c r="M153" s="100">
        <v>2.4E-2</v>
      </c>
      <c r="N153" s="100">
        <v>3.0000000000330591E-3</v>
      </c>
      <c r="O153" s="96">
        <v>56768.672504000002</v>
      </c>
      <c r="P153" s="98">
        <v>106.57</v>
      </c>
      <c r="Q153" s="86"/>
      <c r="R153" s="96">
        <v>60.498374435999999</v>
      </c>
      <c r="S153" s="97">
        <v>6.5225824915429937E-4</v>
      </c>
      <c r="T153" s="97">
        <f t="shared" si="2"/>
        <v>4.4281126531875784E-4</v>
      </c>
      <c r="U153" s="97">
        <f>R153/'סכום נכסי הקרן'!$C$42</f>
        <v>5.0213984720292702E-5</v>
      </c>
    </row>
    <row r="154" spans="2:21" s="144" customFormat="1">
      <c r="B154" s="89" t="s">
        <v>670</v>
      </c>
      <c r="C154" s="86" t="s">
        <v>671</v>
      </c>
      <c r="D154" s="99" t="s">
        <v>130</v>
      </c>
      <c r="E154" s="99" t="s">
        <v>328</v>
      </c>
      <c r="F154" s="86" t="s">
        <v>672</v>
      </c>
      <c r="G154" s="99" t="s">
        <v>378</v>
      </c>
      <c r="H154" s="86" t="s">
        <v>652</v>
      </c>
      <c r="I154" s="86" t="s">
        <v>332</v>
      </c>
      <c r="J154" s="86"/>
      <c r="K154" s="96">
        <v>1.0100000000021065</v>
      </c>
      <c r="L154" s="99" t="s">
        <v>174</v>
      </c>
      <c r="M154" s="100">
        <v>5.4000000000000006E-2</v>
      </c>
      <c r="N154" s="100">
        <v>-5.8999999999606147E-3</v>
      </c>
      <c r="O154" s="96">
        <v>82130.611432000005</v>
      </c>
      <c r="P154" s="98">
        <v>129.63</v>
      </c>
      <c r="Q154" s="96">
        <v>2.7111827420000001</v>
      </c>
      <c r="R154" s="96">
        <v>109.17709577700001</v>
      </c>
      <c r="S154" s="97">
        <v>8.0605014825304146E-4</v>
      </c>
      <c r="T154" s="97">
        <f t="shared" si="2"/>
        <v>7.9910986659622761E-4</v>
      </c>
      <c r="U154" s="97">
        <f>R154/'סכום נכסי הקרן'!$C$42</f>
        <v>9.0617592129714784E-5</v>
      </c>
    </row>
    <row r="155" spans="2:21" s="144" customFormat="1">
      <c r="B155" s="89" t="s">
        <v>673</v>
      </c>
      <c r="C155" s="86" t="s">
        <v>674</v>
      </c>
      <c r="D155" s="99" t="s">
        <v>130</v>
      </c>
      <c r="E155" s="99" t="s">
        <v>328</v>
      </c>
      <c r="F155" s="86" t="s">
        <v>565</v>
      </c>
      <c r="G155" s="99" t="s">
        <v>378</v>
      </c>
      <c r="H155" s="86" t="s">
        <v>652</v>
      </c>
      <c r="I155" s="86" t="s">
        <v>332</v>
      </c>
      <c r="J155" s="86"/>
      <c r="K155" s="96">
        <v>4.5900000000766923</v>
      </c>
      <c r="L155" s="99" t="s">
        <v>174</v>
      </c>
      <c r="M155" s="100">
        <v>2.0499999999999997E-2</v>
      </c>
      <c r="N155" s="100">
        <v>9.0999999999705032E-3</v>
      </c>
      <c r="O155" s="96">
        <v>25045.354631999995</v>
      </c>
      <c r="P155" s="98">
        <v>108.29</v>
      </c>
      <c r="Q155" s="86"/>
      <c r="R155" s="96">
        <v>27.121615888000001</v>
      </c>
      <c r="S155" s="97">
        <v>4.4146154137397589E-5</v>
      </c>
      <c r="T155" s="97">
        <f t="shared" si="2"/>
        <v>1.9851371480335368E-4</v>
      </c>
      <c r="U155" s="97">
        <f>R155/'סכום נכסי הקרן'!$C$42</f>
        <v>2.2511090892704725E-5</v>
      </c>
    </row>
    <row r="156" spans="2:21" s="144" customFormat="1">
      <c r="B156" s="89" t="s">
        <v>675</v>
      </c>
      <c r="C156" s="86" t="s">
        <v>676</v>
      </c>
      <c r="D156" s="99" t="s">
        <v>130</v>
      </c>
      <c r="E156" s="99" t="s">
        <v>328</v>
      </c>
      <c r="F156" s="86" t="s">
        <v>565</v>
      </c>
      <c r="G156" s="99" t="s">
        <v>378</v>
      </c>
      <c r="H156" s="86" t="s">
        <v>652</v>
      </c>
      <c r="I156" s="86" t="s">
        <v>332</v>
      </c>
      <c r="J156" s="86"/>
      <c r="K156" s="96">
        <v>5.4399999999951314</v>
      </c>
      <c r="L156" s="99" t="s">
        <v>174</v>
      </c>
      <c r="M156" s="100">
        <v>2.0499999999999997E-2</v>
      </c>
      <c r="N156" s="100">
        <v>1.2499999999992392E-2</v>
      </c>
      <c r="O156" s="96">
        <v>304097.25</v>
      </c>
      <c r="P156" s="98">
        <v>108.06</v>
      </c>
      <c r="Q156" s="86"/>
      <c r="R156" s="96">
        <v>328.60749686499997</v>
      </c>
      <c r="S156" s="97">
        <v>6.0605029405961706E-4</v>
      </c>
      <c r="T156" s="97">
        <f t="shared" si="2"/>
        <v>2.4052067983075087E-3</v>
      </c>
      <c r="U156" s="97">
        <f>R156/'סכום נכסי הקרן'!$C$42</f>
        <v>2.7274603624281656E-4</v>
      </c>
    </row>
    <row r="157" spans="2:21" s="144" customFormat="1">
      <c r="B157" s="89" t="s">
        <v>677</v>
      </c>
      <c r="C157" s="86" t="s">
        <v>678</v>
      </c>
      <c r="D157" s="99" t="s">
        <v>130</v>
      </c>
      <c r="E157" s="99" t="s">
        <v>328</v>
      </c>
      <c r="F157" s="86" t="s">
        <v>679</v>
      </c>
      <c r="G157" s="99" t="s">
        <v>656</v>
      </c>
      <c r="H157" s="86" t="s">
        <v>652</v>
      </c>
      <c r="I157" s="86" t="s">
        <v>170</v>
      </c>
      <c r="J157" s="86"/>
      <c r="K157" s="96">
        <v>3.6202315180215732</v>
      </c>
      <c r="L157" s="99" t="s">
        <v>174</v>
      </c>
      <c r="M157" s="100">
        <v>4.3400000000000001E-2</v>
      </c>
      <c r="N157" s="100">
        <v>1.6600894501446986E-2</v>
      </c>
      <c r="O157" s="96">
        <v>6.6899999999999989E-3</v>
      </c>
      <c r="P157" s="98">
        <v>112.78</v>
      </c>
      <c r="Q157" s="86"/>
      <c r="R157" s="96">
        <v>7.6020000000000002E-6</v>
      </c>
      <c r="S157" s="97">
        <v>4.3498073228464006E-12</v>
      </c>
      <c r="T157" s="97">
        <f t="shared" si="2"/>
        <v>5.5642011381880782E-11</v>
      </c>
      <c r="U157" s="97">
        <f>R157/'סכום נכסי הקרן'!$C$42</f>
        <v>6.3097019614549494E-12</v>
      </c>
    </row>
    <row r="158" spans="2:21" s="144" customFormat="1">
      <c r="B158" s="89" t="s">
        <v>680</v>
      </c>
      <c r="C158" s="86" t="s">
        <v>681</v>
      </c>
      <c r="D158" s="99" t="s">
        <v>130</v>
      </c>
      <c r="E158" s="99" t="s">
        <v>328</v>
      </c>
      <c r="F158" s="86" t="s">
        <v>682</v>
      </c>
      <c r="G158" s="99" t="s">
        <v>378</v>
      </c>
      <c r="H158" s="86" t="s">
        <v>683</v>
      </c>
      <c r="I158" s="86" t="s">
        <v>170</v>
      </c>
      <c r="J158" s="86"/>
      <c r="K158" s="96">
        <v>3.72987455851906</v>
      </c>
      <c r="L158" s="99" t="s">
        <v>174</v>
      </c>
      <c r="M158" s="100">
        <v>4.6500000000000007E-2</v>
      </c>
      <c r="N158" s="100">
        <v>1.5099257094142005E-2</v>
      </c>
      <c r="O158" s="96">
        <v>6.9940000000000002E-3</v>
      </c>
      <c r="P158" s="98">
        <v>114.35</v>
      </c>
      <c r="Q158" s="96">
        <v>1.8200000000000002E-7</v>
      </c>
      <c r="R158" s="96">
        <v>8.2109999999999998E-6</v>
      </c>
      <c r="S158" s="97">
        <v>9.7596780450502501E-12</v>
      </c>
      <c r="T158" s="97">
        <f t="shared" si="2"/>
        <v>6.0099520580981727E-11</v>
      </c>
      <c r="U158" s="97">
        <f>R158/'סכום נכסי הקרן'!$C$42</f>
        <v>6.8151753230079695E-12</v>
      </c>
    </row>
    <row r="159" spans="2:21" s="144" customFormat="1">
      <c r="B159" s="89" t="s">
        <v>684</v>
      </c>
      <c r="C159" s="86" t="s">
        <v>685</v>
      </c>
      <c r="D159" s="99" t="s">
        <v>130</v>
      </c>
      <c r="E159" s="99" t="s">
        <v>328</v>
      </c>
      <c r="F159" s="86" t="s">
        <v>682</v>
      </c>
      <c r="G159" s="99" t="s">
        <v>378</v>
      </c>
      <c r="H159" s="86" t="s">
        <v>683</v>
      </c>
      <c r="I159" s="86" t="s">
        <v>170</v>
      </c>
      <c r="J159" s="86"/>
      <c r="K159" s="96">
        <v>0.5000000000078989</v>
      </c>
      <c r="L159" s="99" t="s">
        <v>174</v>
      </c>
      <c r="M159" s="100">
        <v>5.5999999999999994E-2</v>
      </c>
      <c r="N159" s="100">
        <v>1.4500000000023695E-2</v>
      </c>
      <c r="O159" s="96">
        <v>56161.927475999997</v>
      </c>
      <c r="P159" s="98">
        <v>109.7</v>
      </c>
      <c r="Q159" s="96">
        <v>1.6902767599999999</v>
      </c>
      <c r="R159" s="96">
        <v>63.299912273000004</v>
      </c>
      <c r="S159" s="97">
        <v>8.8712212478675673E-4</v>
      </c>
      <c r="T159" s="97">
        <f t="shared" si="2"/>
        <v>4.6331681651753763E-4</v>
      </c>
      <c r="U159" s="97">
        <f>R159/'סכום נכסי הקרן'!$C$42</f>
        <v>5.2539276588907437E-5</v>
      </c>
    </row>
    <row r="160" spans="2:21" s="144" customFormat="1">
      <c r="B160" s="89" t="s">
        <v>686</v>
      </c>
      <c r="C160" s="86" t="s">
        <v>687</v>
      </c>
      <c r="D160" s="99" t="s">
        <v>130</v>
      </c>
      <c r="E160" s="99" t="s">
        <v>328</v>
      </c>
      <c r="F160" s="86" t="s">
        <v>688</v>
      </c>
      <c r="G160" s="99" t="s">
        <v>378</v>
      </c>
      <c r="H160" s="86" t="s">
        <v>683</v>
      </c>
      <c r="I160" s="86" t="s">
        <v>170</v>
      </c>
      <c r="J160" s="86"/>
      <c r="K160" s="96">
        <v>1.0600000000003971</v>
      </c>
      <c r="L160" s="99" t="s">
        <v>174</v>
      </c>
      <c r="M160" s="100">
        <v>4.8000000000000001E-2</v>
      </c>
      <c r="N160" s="100">
        <v>1.6000000000436628E-3</v>
      </c>
      <c r="O160" s="96">
        <v>92548.531510999979</v>
      </c>
      <c r="P160" s="98">
        <v>106.45</v>
      </c>
      <c r="Q160" s="96">
        <v>2.254208142</v>
      </c>
      <c r="R160" s="96">
        <v>100.77212086599999</v>
      </c>
      <c r="S160" s="97">
        <v>6.6049857200868958E-4</v>
      </c>
      <c r="T160" s="97">
        <f t="shared" si="2"/>
        <v>7.375905677719333E-4</v>
      </c>
      <c r="U160" s="97">
        <f>R160/'סכום נכסי הקרן'!$C$42</f>
        <v>8.364141655987574E-5</v>
      </c>
    </row>
    <row r="161" spans="2:21" s="144" customFormat="1">
      <c r="B161" s="89" t="s">
        <v>689</v>
      </c>
      <c r="C161" s="86" t="s">
        <v>690</v>
      </c>
      <c r="D161" s="99" t="s">
        <v>130</v>
      </c>
      <c r="E161" s="99" t="s">
        <v>328</v>
      </c>
      <c r="F161" s="86" t="s">
        <v>691</v>
      </c>
      <c r="G161" s="99" t="s">
        <v>378</v>
      </c>
      <c r="H161" s="86" t="s">
        <v>683</v>
      </c>
      <c r="I161" s="86" t="s">
        <v>332</v>
      </c>
      <c r="J161" s="86"/>
      <c r="K161" s="96">
        <v>0.83999999999807407</v>
      </c>
      <c r="L161" s="99" t="s">
        <v>174</v>
      </c>
      <c r="M161" s="100">
        <v>5.4000000000000006E-2</v>
      </c>
      <c r="N161" s="100">
        <v>3.4899999999868384E-2</v>
      </c>
      <c r="O161" s="96">
        <v>58487.846858000004</v>
      </c>
      <c r="P161" s="98">
        <v>106.52</v>
      </c>
      <c r="Q161" s="86"/>
      <c r="R161" s="96">
        <v>62.301256417999994</v>
      </c>
      <c r="S161" s="97">
        <v>1.1815726637979798E-3</v>
      </c>
      <c r="T161" s="97">
        <f t="shared" si="2"/>
        <v>4.5600726370900139E-4</v>
      </c>
      <c r="U161" s="97">
        <f>R161/'סכום נכסי הקרן'!$C$42</f>
        <v>5.1710386716885333E-5</v>
      </c>
    </row>
    <row r="162" spans="2:21" s="144" customFormat="1">
      <c r="B162" s="89" t="s">
        <v>692</v>
      </c>
      <c r="C162" s="86" t="s">
        <v>693</v>
      </c>
      <c r="D162" s="99" t="s">
        <v>130</v>
      </c>
      <c r="E162" s="99" t="s">
        <v>328</v>
      </c>
      <c r="F162" s="86" t="s">
        <v>691</v>
      </c>
      <c r="G162" s="99" t="s">
        <v>378</v>
      </c>
      <c r="H162" s="86" t="s">
        <v>683</v>
      </c>
      <c r="I162" s="86" t="s">
        <v>332</v>
      </c>
      <c r="J162" s="86"/>
      <c r="K162" s="96">
        <v>2.2200000000087399</v>
      </c>
      <c r="L162" s="99" t="s">
        <v>174</v>
      </c>
      <c r="M162" s="100">
        <v>2.5000000000000001E-2</v>
      </c>
      <c r="N162" s="100">
        <v>5.8400000000131812E-2</v>
      </c>
      <c r="O162" s="96">
        <v>146677.49236</v>
      </c>
      <c r="P162" s="98">
        <v>95.17</v>
      </c>
      <c r="Q162" s="86"/>
      <c r="R162" s="96">
        <v>139.592972299</v>
      </c>
      <c r="S162" s="97">
        <v>3.7657896642659475E-4</v>
      </c>
      <c r="T162" s="97">
        <f t="shared" si="2"/>
        <v>1.0217355634690247E-3</v>
      </c>
      <c r="U162" s="97">
        <f>R162/'סכום נכסי הקרן'!$C$42</f>
        <v>1.1586293753227132E-4</v>
      </c>
    </row>
    <row r="163" spans="2:21" s="144" customFormat="1">
      <c r="B163" s="89" t="s">
        <v>694</v>
      </c>
      <c r="C163" s="86" t="s">
        <v>695</v>
      </c>
      <c r="D163" s="99" t="s">
        <v>130</v>
      </c>
      <c r="E163" s="99" t="s">
        <v>328</v>
      </c>
      <c r="F163" s="86" t="s">
        <v>696</v>
      </c>
      <c r="G163" s="99" t="s">
        <v>378</v>
      </c>
      <c r="H163" s="86" t="s">
        <v>697</v>
      </c>
      <c r="I163" s="86" t="s">
        <v>332</v>
      </c>
      <c r="J163" s="86"/>
      <c r="K163" s="96">
        <v>1.2302070645554202</v>
      </c>
      <c r="L163" s="99" t="s">
        <v>174</v>
      </c>
      <c r="M163" s="100">
        <v>0.05</v>
      </c>
      <c r="N163" s="100">
        <v>6.300243605359317E-3</v>
      </c>
      <c r="O163" s="96">
        <v>3.0409999999999999E-3</v>
      </c>
      <c r="P163" s="98">
        <v>106.9</v>
      </c>
      <c r="Q163" s="86"/>
      <c r="R163" s="96">
        <v>3.2840000000000007E-6</v>
      </c>
      <c r="S163" s="97">
        <v>2.2056290321995728E-11</v>
      </c>
      <c r="T163" s="97">
        <f t="shared" si="2"/>
        <v>2.4036880475940083E-11</v>
      </c>
      <c r="U163" s="97">
        <f>R163/'סכום נכסי הקרן'!$C$42</f>
        <v>2.7257381269952717E-12</v>
      </c>
    </row>
    <row r="164" spans="2:21" s="144" customFormat="1">
      <c r="B164" s="89" t="s">
        <v>698</v>
      </c>
      <c r="C164" s="86" t="s">
        <v>699</v>
      </c>
      <c r="D164" s="99" t="s">
        <v>130</v>
      </c>
      <c r="E164" s="99" t="s">
        <v>328</v>
      </c>
      <c r="F164" s="86" t="s">
        <v>700</v>
      </c>
      <c r="G164" s="99" t="s">
        <v>701</v>
      </c>
      <c r="H164" s="86" t="s">
        <v>702</v>
      </c>
      <c r="I164" s="86" t="s">
        <v>332</v>
      </c>
      <c r="J164" s="86"/>
      <c r="K164" s="96">
        <v>0.71999999999259756</v>
      </c>
      <c r="L164" s="99" t="s">
        <v>174</v>
      </c>
      <c r="M164" s="100">
        <v>4.9000000000000002E-2</v>
      </c>
      <c r="N164" s="100">
        <v>0</v>
      </c>
      <c r="O164" s="96">
        <v>227997.56535399999</v>
      </c>
      <c r="P164" s="98">
        <v>26.07</v>
      </c>
      <c r="Q164" s="86"/>
      <c r="R164" s="96">
        <v>59.438961426999995</v>
      </c>
      <c r="S164" s="97">
        <v>3.1431521825917182E-4</v>
      </c>
      <c r="T164" s="97">
        <f>R164/$R$11</f>
        <v>4.3505700713605713E-4</v>
      </c>
      <c r="U164" s="97">
        <f>R164/'סכום נכסי הקרן'!$C$42</f>
        <v>4.9334666075083786E-5</v>
      </c>
    </row>
    <row r="165" spans="2:21" s="144" customFormat="1">
      <c r="B165" s="85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96"/>
      <c r="P165" s="98"/>
      <c r="Q165" s="86"/>
      <c r="R165" s="86"/>
      <c r="S165" s="86"/>
      <c r="T165" s="97"/>
      <c r="U165" s="86"/>
    </row>
    <row r="166" spans="2:21" s="144" customFormat="1">
      <c r="B166" s="104" t="s">
        <v>48</v>
      </c>
      <c r="C166" s="84"/>
      <c r="D166" s="84"/>
      <c r="E166" s="84"/>
      <c r="F166" s="84"/>
      <c r="G166" s="84"/>
      <c r="H166" s="84"/>
      <c r="I166" s="84"/>
      <c r="J166" s="84"/>
      <c r="K166" s="93">
        <v>4.1532176211052825</v>
      </c>
      <c r="L166" s="84"/>
      <c r="M166" s="84"/>
      <c r="N166" s="106">
        <v>2.286874875382456E-2</v>
      </c>
      <c r="O166" s="93"/>
      <c r="P166" s="95"/>
      <c r="Q166" s="93">
        <v>44.664185643000003</v>
      </c>
      <c r="R166" s="93">
        <v>23914.091417541993</v>
      </c>
      <c r="S166" s="84"/>
      <c r="T166" s="94">
        <f t="shared" ref="T166:T229" si="3">R166/$R$11</f>
        <v>0.1750365886401222</v>
      </c>
      <c r="U166" s="94">
        <f>R166/'סכום נכסי הקרן'!$C$42</f>
        <v>1.9848827877358283E-2</v>
      </c>
    </row>
    <row r="167" spans="2:21" s="144" customFormat="1">
      <c r="B167" s="89" t="s">
        <v>703</v>
      </c>
      <c r="C167" s="86" t="s">
        <v>704</v>
      </c>
      <c r="D167" s="99" t="s">
        <v>130</v>
      </c>
      <c r="E167" s="99" t="s">
        <v>328</v>
      </c>
      <c r="F167" s="86" t="s">
        <v>341</v>
      </c>
      <c r="G167" s="99" t="s">
        <v>336</v>
      </c>
      <c r="H167" s="86" t="s">
        <v>331</v>
      </c>
      <c r="I167" s="86" t="s">
        <v>170</v>
      </c>
      <c r="J167" s="86"/>
      <c r="K167" s="96">
        <v>5.5400000000015925</v>
      </c>
      <c r="L167" s="99" t="s">
        <v>174</v>
      </c>
      <c r="M167" s="100">
        <v>2.98E-2</v>
      </c>
      <c r="N167" s="100">
        <v>1.6600000000000833E-2</v>
      </c>
      <c r="O167" s="96">
        <v>443482.88560799998</v>
      </c>
      <c r="P167" s="98">
        <v>107.61</v>
      </c>
      <c r="Q167" s="86"/>
      <c r="R167" s="96">
        <v>477.23191840600003</v>
      </c>
      <c r="S167" s="97">
        <v>1.7445457165639108E-4</v>
      </c>
      <c r="T167" s="97">
        <f t="shared" si="3"/>
        <v>3.4930470712632796E-3</v>
      </c>
      <c r="U167" s="97">
        <f>R167/'סכום נכסי הקרן'!$C$42</f>
        <v>3.9610512649766461E-4</v>
      </c>
    </row>
    <row r="168" spans="2:21" s="144" customFormat="1">
      <c r="B168" s="89" t="s">
        <v>705</v>
      </c>
      <c r="C168" s="86" t="s">
        <v>706</v>
      </c>
      <c r="D168" s="99" t="s">
        <v>130</v>
      </c>
      <c r="E168" s="99" t="s">
        <v>328</v>
      </c>
      <c r="F168" s="86" t="s">
        <v>341</v>
      </c>
      <c r="G168" s="99" t="s">
        <v>336</v>
      </c>
      <c r="H168" s="86" t="s">
        <v>331</v>
      </c>
      <c r="I168" s="86" t="s">
        <v>170</v>
      </c>
      <c r="J168" s="86"/>
      <c r="K168" s="96">
        <v>2.8700000000001178</v>
      </c>
      <c r="L168" s="99" t="s">
        <v>174</v>
      </c>
      <c r="M168" s="100">
        <v>2.4700000000000003E-2</v>
      </c>
      <c r="N168" s="100">
        <v>1.0900000000008238E-2</v>
      </c>
      <c r="O168" s="96">
        <v>408070.46560100006</v>
      </c>
      <c r="P168" s="98">
        <v>104.12</v>
      </c>
      <c r="Q168" s="86"/>
      <c r="R168" s="96">
        <v>424.88297268499997</v>
      </c>
      <c r="S168" s="97">
        <v>1.2249843619353815E-4</v>
      </c>
      <c r="T168" s="97">
        <f t="shared" si="3"/>
        <v>3.1098846622081172E-3</v>
      </c>
      <c r="U168" s="97">
        <f>R168/'סכום נכסי הקרן'!$C$42</f>
        <v>3.5265521259396918E-4</v>
      </c>
    </row>
    <row r="169" spans="2:21" s="144" customFormat="1">
      <c r="B169" s="89" t="s">
        <v>707</v>
      </c>
      <c r="C169" s="86" t="s">
        <v>708</v>
      </c>
      <c r="D169" s="99" t="s">
        <v>130</v>
      </c>
      <c r="E169" s="99" t="s">
        <v>328</v>
      </c>
      <c r="F169" s="86" t="s">
        <v>709</v>
      </c>
      <c r="G169" s="99" t="s">
        <v>378</v>
      </c>
      <c r="H169" s="86" t="s">
        <v>331</v>
      </c>
      <c r="I169" s="86" t="s">
        <v>170</v>
      </c>
      <c r="J169" s="86"/>
      <c r="K169" s="96">
        <v>4.320000000001138</v>
      </c>
      <c r="L169" s="99" t="s">
        <v>174</v>
      </c>
      <c r="M169" s="100">
        <v>1.44E-2</v>
      </c>
      <c r="N169" s="100">
        <v>1.3300000000013003E-2</v>
      </c>
      <c r="O169" s="96">
        <v>488008.692217</v>
      </c>
      <c r="P169" s="98">
        <v>100.85</v>
      </c>
      <c r="Q169" s="86"/>
      <c r="R169" s="96">
        <v>492.156766092</v>
      </c>
      <c r="S169" s="97">
        <v>5.4223188024111113E-4</v>
      </c>
      <c r="T169" s="97">
        <f t="shared" si="3"/>
        <v>3.6022878690556035E-3</v>
      </c>
      <c r="U169" s="97">
        <f>R169/'סכום נכסי הקרן'!$C$42</f>
        <v>4.0849283245909194E-4</v>
      </c>
    </row>
    <row r="170" spans="2:21" s="144" customFormat="1">
      <c r="B170" s="89" t="s">
        <v>710</v>
      </c>
      <c r="C170" s="86" t="s">
        <v>711</v>
      </c>
      <c r="D170" s="99" t="s">
        <v>130</v>
      </c>
      <c r="E170" s="99" t="s">
        <v>328</v>
      </c>
      <c r="F170" s="86" t="s">
        <v>712</v>
      </c>
      <c r="G170" s="99" t="s">
        <v>713</v>
      </c>
      <c r="H170" s="86" t="s">
        <v>374</v>
      </c>
      <c r="I170" s="86" t="s">
        <v>170</v>
      </c>
      <c r="J170" s="86"/>
      <c r="K170" s="96">
        <v>0.99000000001128174</v>
      </c>
      <c r="L170" s="99" t="s">
        <v>174</v>
      </c>
      <c r="M170" s="100">
        <v>4.8399999999999999E-2</v>
      </c>
      <c r="N170" s="100">
        <v>4.7999999999905982E-3</v>
      </c>
      <c r="O170" s="96">
        <v>40776.566776</v>
      </c>
      <c r="P170" s="98">
        <v>104.34</v>
      </c>
      <c r="Q170" s="86"/>
      <c r="R170" s="96">
        <v>42.546271548</v>
      </c>
      <c r="S170" s="97">
        <v>1.941741275047619E-4</v>
      </c>
      <c r="T170" s="97">
        <f t="shared" si="3"/>
        <v>3.1141280264804081E-4</v>
      </c>
      <c r="U170" s="97">
        <f>R170/'סכום נכסי הקרן'!$C$42</f>
        <v>3.5313640231387856E-5</v>
      </c>
    </row>
    <row r="171" spans="2:21" s="144" customFormat="1">
      <c r="B171" s="89" t="s">
        <v>714</v>
      </c>
      <c r="C171" s="86" t="s">
        <v>715</v>
      </c>
      <c r="D171" s="99" t="s">
        <v>130</v>
      </c>
      <c r="E171" s="99" t="s">
        <v>328</v>
      </c>
      <c r="F171" s="86" t="s">
        <v>373</v>
      </c>
      <c r="G171" s="99" t="s">
        <v>336</v>
      </c>
      <c r="H171" s="86" t="s">
        <v>374</v>
      </c>
      <c r="I171" s="86" t="s">
        <v>332</v>
      </c>
      <c r="J171" s="86"/>
      <c r="K171" s="96">
        <v>1.0299999999991736</v>
      </c>
      <c r="L171" s="99" t="s">
        <v>174</v>
      </c>
      <c r="M171" s="100">
        <v>1.95E-2</v>
      </c>
      <c r="N171" s="100">
        <v>6.9999999999793361E-3</v>
      </c>
      <c r="O171" s="96">
        <v>189426.90564700001</v>
      </c>
      <c r="P171" s="98">
        <v>102.19</v>
      </c>
      <c r="Q171" s="86"/>
      <c r="R171" s="96">
        <v>193.57535487199999</v>
      </c>
      <c r="S171" s="97">
        <v>4.1480323562100995E-4</v>
      </c>
      <c r="T171" s="97">
        <f t="shared" si="3"/>
        <v>1.4168537357326274E-3</v>
      </c>
      <c r="U171" s="97">
        <f>R171/'סכום נכסי הקרן'!$C$42</f>
        <v>1.6066861303935755E-4</v>
      </c>
    </row>
    <row r="172" spans="2:21" s="144" customFormat="1">
      <c r="B172" s="89" t="s">
        <v>716</v>
      </c>
      <c r="C172" s="86" t="s">
        <v>717</v>
      </c>
      <c r="D172" s="99" t="s">
        <v>130</v>
      </c>
      <c r="E172" s="99" t="s">
        <v>328</v>
      </c>
      <c r="F172" s="86" t="s">
        <v>446</v>
      </c>
      <c r="G172" s="99" t="s">
        <v>336</v>
      </c>
      <c r="H172" s="86" t="s">
        <v>374</v>
      </c>
      <c r="I172" s="86" t="s">
        <v>170</v>
      </c>
      <c r="J172" s="86"/>
      <c r="K172" s="96">
        <v>2.8600000000004235</v>
      </c>
      <c r="L172" s="99" t="s">
        <v>174</v>
      </c>
      <c r="M172" s="100">
        <v>1.8700000000000001E-2</v>
      </c>
      <c r="N172" s="100">
        <v>9.2999999999844752E-3</v>
      </c>
      <c r="O172" s="96">
        <v>273410.12592000002</v>
      </c>
      <c r="P172" s="98">
        <v>103.66</v>
      </c>
      <c r="Q172" s="86"/>
      <c r="R172" s="96">
        <v>283.41693130800002</v>
      </c>
      <c r="S172" s="97">
        <v>3.7716943843288733E-4</v>
      </c>
      <c r="T172" s="97">
        <f t="shared" si="3"/>
        <v>2.0744393735408393E-3</v>
      </c>
      <c r="U172" s="97">
        <f>R172/'סכום נכסי הקרן'!$C$42</f>
        <v>2.3523761738800713E-4</v>
      </c>
    </row>
    <row r="173" spans="2:21" s="144" customFormat="1">
      <c r="B173" s="89" t="s">
        <v>718</v>
      </c>
      <c r="C173" s="86" t="s">
        <v>719</v>
      </c>
      <c r="D173" s="99" t="s">
        <v>130</v>
      </c>
      <c r="E173" s="99" t="s">
        <v>328</v>
      </c>
      <c r="F173" s="86" t="s">
        <v>446</v>
      </c>
      <c r="G173" s="99" t="s">
        <v>336</v>
      </c>
      <c r="H173" s="86" t="s">
        <v>374</v>
      </c>
      <c r="I173" s="86" t="s">
        <v>170</v>
      </c>
      <c r="J173" s="86"/>
      <c r="K173" s="96">
        <v>5.4699999999996578</v>
      </c>
      <c r="L173" s="99" t="s">
        <v>174</v>
      </c>
      <c r="M173" s="100">
        <v>2.6800000000000001E-2</v>
      </c>
      <c r="N173" s="100">
        <v>1.6799999999986295E-2</v>
      </c>
      <c r="O173" s="96">
        <v>409631.58840000001</v>
      </c>
      <c r="P173" s="98">
        <v>106.88</v>
      </c>
      <c r="Q173" s="86"/>
      <c r="R173" s="96">
        <v>437.81425624500002</v>
      </c>
      <c r="S173" s="97">
        <v>5.3300940813973759E-4</v>
      </c>
      <c r="T173" s="97">
        <f t="shared" si="3"/>
        <v>3.2045337844164639E-3</v>
      </c>
      <c r="U173" s="97">
        <f>R173/'סכום נכסי הקרן'!$C$42</f>
        <v>3.6338824932675827E-4</v>
      </c>
    </row>
    <row r="174" spans="2:21" s="144" customFormat="1">
      <c r="B174" s="89" t="s">
        <v>720</v>
      </c>
      <c r="C174" s="86" t="s">
        <v>721</v>
      </c>
      <c r="D174" s="99" t="s">
        <v>130</v>
      </c>
      <c r="E174" s="99" t="s">
        <v>328</v>
      </c>
      <c r="F174" s="86" t="s">
        <v>722</v>
      </c>
      <c r="G174" s="99" t="s">
        <v>336</v>
      </c>
      <c r="H174" s="86" t="s">
        <v>374</v>
      </c>
      <c r="I174" s="86" t="s">
        <v>332</v>
      </c>
      <c r="J174" s="86"/>
      <c r="K174" s="96">
        <v>2.6899999999990021</v>
      </c>
      <c r="L174" s="99" t="s">
        <v>174</v>
      </c>
      <c r="M174" s="100">
        <v>2.07E-2</v>
      </c>
      <c r="N174" s="100">
        <v>1.0699999999970072E-2</v>
      </c>
      <c r="O174" s="96">
        <v>165117.73421600001</v>
      </c>
      <c r="P174" s="98">
        <v>103.2</v>
      </c>
      <c r="Q174" s="86"/>
      <c r="R174" s="96">
        <v>170.401507393</v>
      </c>
      <c r="S174" s="97">
        <v>6.514470917490916E-4</v>
      </c>
      <c r="T174" s="97">
        <f t="shared" si="3"/>
        <v>1.2472352820114374E-3</v>
      </c>
      <c r="U174" s="97">
        <f>R174/'סכום נכסי הקרן'!$C$42</f>
        <v>1.4143419171698134E-4</v>
      </c>
    </row>
    <row r="175" spans="2:21" s="144" customFormat="1">
      <c r="B175" s="89" t="s">
        <v>723</v>
      </c>
      <c r="C175" s="86" t="s">
        <v>724</v>
      </c>
      <c r="D175" s="99" t="s">
        <v>130</v>
      </c>
      <c r="E175" s="99" t="s">
        <v>328</v>
      </c>
      <c r="F175" s="86" t="s">
        <v>385</v>
      </c>
      <c r="G175" s="99" t="s">
        <v>386</v>
      </c>
      <c r="H175" s="86" t="s">
        <v>374</v>
      </c>
      <c r="I175" s="86" t="s">
        <v>170</v>
      </c>
      <c r="J175" s="86"/>
      <c r="K175" s="96">
        <v>3.8899999999996089</v>
      </c>
      <c r="L175" s="99" t="s">
        <v>174</v>
      </c>
      <c r="M175" s="100">
        <v>1.6299999999999999E-2</v>
      </c>
      <c r="N175" s="100">
        <v>1.1699999999998559E-2</v>
      </c>
      <c r="O175" s="96">
        <v>476973.276702</v>
      </c>
      <c r="P175" s="98">
        <v>101.8</v>
      </c>
      <c r="Q175" s="86"/>
      <c r="R175" s="96">
        <v>485.55879567100004</v>
      </c>
      <c r="S175" s="97">
        <v>8.7509201218592615E-4</v>
      </c>
      <c r="T175" s="97">
        <f t="shared" si="3"/>
        <v>3.5539947428700485E-3</v>
      </c>
      <c r="U175" s="97">
        <f>R175/'סכום נכסי הקרן'!$C$42</f>
        <v>4.0301648059024096E-4</v>
      </c>
    </row>
    <row r="176" spans="2:21" s="144" customFormat="1">
      <c r="B176" s="89" t="s">
        <v>725</v>
      </c>
      <c r="C176" s="86" t="s">
        <v>726</v>
      </c>
      <c r="D176" s="99" t="s">
        <v>130</v>
      </c>
      <c r="E176" s="99" t="s">
        <v>328</v>
      </c>
      <c r="F176" s="86" t="s">
        <v>362</v>
      </c>
      <c r="G176" s="99" t="s">
        <v>336</v>
      </c>
      <c r="H176" s="86" t="s">
        <v>374</v>
      </c>
      <c r="I176" s="86" t="s">
        <v>170</v>
      </c>
      <c r="J176" s="86"/>
      <c r="K176" s="96">
        <v>1.229999999998904</v>
      </c>
      <c r="L176" s="99" t="s">
        <v>174</v>
      </c>
      <c r="M176" s="100">
        <v>6.0999999999999999E-2</v>
      </c>
      <c r="N176" s="100">
        <v>5.2000000000026574E-3</v>
      </c>
      <c r="O176" s="96">
        <v>277594.80693199998</v>
      </c>
      <c r="P176" s="98">
        <v>108.46</v>
      </c>
      <c r="Q176" s="86"/>
      <c r="R176" s="96">
        <v>301.079318371</v>
      </c>
      <c r="S176" s="97">
        <v>4.051273132487224E-4</v>
      </c>
      <c r="T176" s="97">
        <f t="shared" si="3"/>
        <v>2.2037172927713874E-3</v>
      </c>
      <c r="U176" s="97">
        <f>R176/'סכום נכסי הקרן'!$C$42</f>
        <v>2.4989749614299101E-4</v>
      </c>
    </row>
    <row r="177" spans="2:21" s="144" customFormat="1">
      <c r="B177" s="89" t="s">
        <v>727</v>
      </c>
      <c r="C177" s="86" t="s">
        <v>728</v>
      </c>
      <c r="D177" s="99" t="s">
        <v>130</v>
      </c>
      <c r="E177" s="99" t="s">
        <v>328</v>
      </c>
      <c r="F177" s="86" t="s">
        <v>729</v>
      </c>
      <c r="G177" s="99" t="s">
        <v>730</v>
      </c>
      <c r="H177" s="86" t="s">
        <v>374</v>
      </c>
      <c r="I177" s="86" t="s">
        <v>170</v>
      </c>
      <c r="J177" s="86"/>
      <c r="K177" s="96">
        <v>5.3399999999931875</v>
      </c>
      <c r="L177" s="99" t="s">
        <v>174</v>
      </c>
      <c r="M177" s="100">
        <v>2.6099999999999998E-2</v>
      </c>
      <c r="N177" s="100">
        <v>1.5999999999975669E-2</v>
      </c>
      <c r="O177" s="96">
        <v>389675.90885100001</v>
      </c>
      <c r="P177" s="98">
        <v>105.47</v>
      </c>
      <c r="Q177" s="86"/>
      <c r="R177" s="96">
        <v>410.99118106999998</v>
      </c>
      <c r="S177" s="97">
        <v>6.461086976399077E-4</v>
      </c>
      <c r="T177" s="97">
        <f t="shared" si="3"/>
        <v>3.0082052058602424E-3</v>
      </c>
      <c r="U177" s="97">
        <f>R177/'סכום נכסי הקרן'!$C$42</f>
        <v>3.4112494887372601E-4</v>
      </c>
    </row>
    <row r="178" spans="2:21" s="144" customFormat="1">
      <c r="B178" s="89" t="s">
        <v>731</v>
      </c>
      <c r="C178" s="86" t="s">
        <v>732</v>
      </c>
      <c r="D178" s="99" t="s">
        <v>130</v>
      </c>
      <c r="E178" s="99" t="s">
        <v>328</v>
      </c>
      <c r="F178" s="86" t="s">
        <v>417</v>
      </c>
      <c r="G178" s="99" t="s">
        <v>378</v>
      </c>
      <c r="H178" s="86" t="s">
        <v>412</v>
      </c>
      <c r="I178" s="86" t="s">
        <v>170</v>
      </c>
      <c r="J178" s="86"/>
      <c r="K178" s="96">
        <v>4.1200000000034454</v>
      </c>
      <c r="L178" s="99" t="s">
        <v>174</v>
      </c>
      <c r="M178" s="100">
        <v>3.39E-2</v>
      </c>
      <c r="N178" s="100">
        <v>1.8000000000006379E-2</v>
      </c>
      <c r="O178" s="96">
        <v>578895.20435400004</v>
      </c>
      <c r="P178" s="98">
        <v>108.29</v>
      </c>
      <c r="Q178" s="86"/>
      <c r="R178" s="96">
        <v>626.88561675699998</v>
      </c>
      <c r="S178" s="97">
        <v>5.3343929504892542E-4</v>
      </c>
      <c r="T178" s="97">
        <f t="shared" si="3"/>
        <v>4.5884210237740518E-3</v>
      </c>
      <c r="U178" s="97">
        <f>R178/'סכום נכסי הקרן'!$C$42</f>
        <v>5.2031852218620603E-4</v>
      </c>
    </row>
    <row r="179" spans="2:21" s="144" customFormat="1">
      <c r="B179" s="89" t="s">
        <v>733</v>
      </c>
      <c r="C179" s="86" t="s">
        <v>734</v>
      </c>
      <c r="D179" s="99" t="s">
        <v>130</v>
      </c>
      <c r="E179" s="99" t="s">
        <v>328</v>
      </c>
      <c r="F179" s="86" t="s">
        <v>426</v>
      </c>
      <c r="G179" s="99" t="s">
        <v>427</v>
      </c>
      <c r="H179" s="86" t="s">
        <v>412</v>
      </c>
      <c r="I179" s="86" t="s">
        <v>170</v>
      </c>
      <c r="J179" s="86"/>
      <c r="K179" s="96">
        <v>1.8899999999932131</v>
      </c>
      <c r="L179" s="99" t="s">
        <v>174</v>
      </c>
      <c r="M179" s="100">
        <v>1.7500000000000002E-2</v>
      </c>
      <c r="N179" s="100">
        <v>1.2799999999958525E-2</v>
      </c>
      <c r="O179" s="96">
        <v>105094.6217</v>
      </c>
      <c r="P179" s="98">
        <v>100.94</v>
      </c>
      <c r="Q179" s="86"/>
      <c r="R179" s="96">
        <v>106.08250764799999</v>
      </c>
      <c r="S179" s="97">
        <v>1.7903463824634519E-4</v>
      </c>
      <c r="T179" s="97">
        <f t="shared" si="3"/>
        <v>7.7645936568909106E-4</v>
      </c>
      <c r="U179" s="97">
        <f>R179/'סכום נכסי הקרן'!$C$42</f>
        <v>8.8049066901163534E-5</v>
      </c>
    </row>
    <row r="180" spans="2:21" s="144" customFormat="1">
      <c r="B180" s="89" t="s">
        <v>735</v>
      </c>
      <c r="C180" s="86" t="s">
        <v>736</v>
      </c>
      <c r="D180" s="99" t="s">
        <v>130</v>
      </c>
      <c r="E180" s="99" t="s">
        <v>328</v>
      </c>
      <c r="F180" s="86" t="s">
        <v>426</v>
      </c>
      <c r="G180" s="99" t="s">
        <v>427</v>
      </c>
      <c r="H180" s="86" t="s">
        <v>412</v>
      </c>
      <c r="I180" s="86" t="s">
        <v>170</v>
      </c>
      <c r="J180" s="86"/>
      <c r="K180" s="96">
        <v>4.7999999999980378</v>
      </c>
      <c r="L180" s="99" t="s">
        <v>174</v>
      </c>
      <c r="M180" s="100">
        <v>3.6499999999999998E-2</v>
      </c>
      <c r="N180" s="100">
        <v>2.3099999999986753E-2</v>
      </c>
      <c r="O180" s="96">
        <v>953255.70527199993</v>
      </c>
      <c r="P180" s="98">
        <v>106.91</v>
      </c>
      <c r="Q180" s="86"/>
      <c r="R180" s="96">
        <v>1019.1256427850001</v>
      </c>
      <c r="S180" s="97">
        <v>4.4441488417169855E-4</v>
      </c>
      <c r="T180" s="97">
        <f t="shared" si="3"/>
        <v>7.4593791917139619E-3</v>
      </c>
      <c r="U180" s="97">
        <f>R180/'סכום נכסי הקרן'!$C$42</f>
        <v>8.4587990887260598E-4</v>
      </c>
    </row>
    <row r="181" spans="2:21" s="144" customFormat="1">
      <c r="B181" s="89" t="s">
        <v>737</v>
      </c>
      <c r="C181" s="86" t="s">
        <v>738</v>
      </c>
      <c r="D181" s="99" t="s">
        <v>130</v>
      </c>
      <c r="E181" s="99" t="s">
        <v>328</v>
      </c>
      <c r="F181" s="86" t="s">
        <v>335</v>
      </c>
      <c r="G181" s="99" t="s">
        <v>336</v>
      </c>
      <c r="H181" s="86" t="s">
        <v>412</v>
      </c>
      <c r="I181" s="86" t="s">
        <v>170</v>
      </c>
      <c r="J181" s="86"/>
      <c r="K181" s="96">
        <v>1.5799999999996688</v>
      </c>
      <c r="L181" s="99" t="s">
        <v>174</v>
      </c>
      <c r="M181" s="100">
        <v>1.7600000000000001E-2</v>
      </c>
      <c r="N181" s="100">
        <v>7.9000000000052431E-3</v>
      </c>
      <c r="O181" s="96">
        <v>712552.22724899987</v>
      </c>
      <c r="P181" s="98">
        <v>101.71</v>
      </c>
      <c r="Q181" s="86"/>
      <c r="R181" s="96">
        <v>724.73686727799998</v>
      </c>
      <c r="S181" s="97">
        <v>7.5005497605157886E-4</v>
      </c>
      <c r="T181" s="97">
        <f t="shared" si="3"/>
        <v>5.3046325990464471E-3</v>
      </c>
      <c r="U181" s="97">
        <f>R181/'סכום נכסי הקרן'!$C$42</f>
        <v>6.0153560023713652E-4</v>
      </c>
    </row>
    <row r="182" spans="2:21" s="144" customFormat="1">
      <c r="B182" s="89" t="s">
        <v>739</v>
      </c>
      <c r="C182" s="86" t="s">
        <v>740</v>
      </c>
      <c r="D182" s="99" t="s">
        <v>130</v>
      </c>
      <c r="E182" s="99" t="s">
        <v>328</v>
      </c>
      <c r="F182" s="86" t="s">
        <v>443</v>
      </c>
      <c r="G182" s="99" t="s">
        <v>378</v>
      </c>
      <c r="H182" s="86" t="s">
        <v>412</v>
      </c>
      <c r="I182" s="86" t="s">
        <v>332</v>
      </c>
      <c r="J182" s="86"/>
      <c r="K182" s="96">
        <v>6.8699999999978827</v>
      </c>
      <c r="L182" s="99" t="s">
        <v>174</v>
      </c>
      <c r="M182" s="100">
        <v>2.5499999999999998E-2</v>
      </c>
      <c r="N182" s="100">
        <v>2.6199999999986966E-2</v>
      </c>
      <c r="O182" s="96">
        <v>1232835.6302400001</v>
      </c>
      <c r="P182" s="98">
        <v>99.6</v>
      </c>
      <c r="Q182" s="86"/>
      <c r="R182" s="96">
        <v>1227.90432878</v>
      </c>
      <c r="S182" s="97">
        <v>1.4763621588945136E-3</v>
      </c>
      <c r="T182" s="97">
        <f t="shared" si="3"/>
        <v>8.9875120544379693E-3</v>
      </c>
      <c r="U182" s="97">
        <f>R182/'סכום נכסי הקרן'!$C$42</f>
        <v>1.0191673706632714E-3</v>
      </c>
    </row>
    <row r="183" spans="2:21" s="144" customFormat="1">
      <c r="B183" s="89" t="s">
        <v>741</v>
      </c>
      <c r="C183" s="86" t="s">
        <v>742</v>
      </c>
      <c r="D183" s="99" t="s">
        <v>130</v>
      </c>
      <c r="E183" s="99" t="s">
        <v>328</v>
      </c>
      <c r="F183" s="86" t="s">
        <v>743</v>
      </c>
      <c r="G183" s="99" t="s">
        <v>378</v>
      </c>
      <c r="H183" s="86" t="s">
        <v>412</v>
      </c>
      <c r="I183" s="86" t="s">
        <v>332</v>
      </c>
      <c r="J183" s="86"/>
      <c r="K183" s="96">
        <v>4.3400000438681836</v>
      </c>
      <c r="L183" s="99" t="s">
        <v>174</v>
      </c>
      <c r="M183" s="100">
        <v>3.15E-2</v>
      </c>
      <c r="N183" s="100">
        <v>3.659999956131816E-2</v>
      </c>
      <c r="O183" s="96">
        <v>4.6829999999999997E-3</v>
      </c>
      <c r="P183" s="98">
        <v>98.27</v>
      </c>
      <c r="Q183" s="86"/>
      <c r="R183" s="96">
        <v>3.1913789999999998E-3</v>
      </c>
      <c r="S183" s="97">
        <v>1.9957364625526453E-11</v>
      </c>
      <c r="T183" s="97">
        <f t="shared" si="3"/>
        <v>2.335895114994676E-8</v>
      </c>
      <c r="U183" s="97">
        <f>R183/'סכום נכסי הקרן'!$C$42</f>
        <v>2.6488621857466633E-9</v>
      </c>
    </row>
    <row r="184" spans="2:21" s="144" customFormat="1">
      <c r="B184" s="89" t="s">
        <v>744</v>
      </c>
      <c r="C184" s="86" t="s">
        <v>745</v>
      </c>
      <c r="D184" s="99" t="s">
        <v>130</v>
      </c>
      <c r="E184" s="99" t="s">
        <v>328</v>
      </c>
      <c r="F184" s="86" t="s">
        <v>446</v>
      </c>
      <c r="G184" s="99" t="s">
        <v>336</v>
      </c>
      <c r="H184" s="86" t="s">
        <v>412</v>
      </c>
      <c r="I184" s="86" t="s">
        <v>170</v>
      </c>
      <c r="J184" s="86"/>
      <c r="K184" s="96">
        <v>1.8700000000032868</v>
      </c>
      <c r="L184" s="99" t="s">
        <v>174</v>
      </c>
      <c r="M184" s="100">
        <v>6.4000000000000001E-2</v>
      </c>
      <c r="N184" s="100">
        <v>7.8000000000114792E-3</v>
      </c>
      <c r="O184" s="96">
        <v>172433.98640299999</v>
      </c>
      <c r="P184" s="98">
        <v>111.16</v>
      </c>
      <c r="Q184" s="86"/>
      <c r="R184" s="96">
        <v>191.677624651</v>
      </c>
      <c r="S184" s="97">
        <v>7.0651714073882862E-4</v>
      </c>
      <c r="T184" s="97">
        <f t="shared" si="3"/>
        <v>1.4029635059830063E-3</v>
      </c>
      <c r="U184" s="97">
        <f>R184/'סכום נכסי הקרן'!$C$42</f>
        <v>1.5909348648085244E-4</v>
      </c>
    </row>
    <row r="185" spans="2:21" s="144" customFormat="1">
      <c r="B185" s="89" t="s">
        <v>746</v>
      </c>
      <c r="C185" s="86" t="s">
        <v>747</v>
      </c>
      <c r="D185" s="99" t="s">
        <v>130</v>
      </c>
      <c r="E185" s="99" t="s">
        <v>328</v>
      </c>
      <c r="F185" s="86" t="s">
        <v>451</v>
      </c>
      <c r="G185" s="99" t="s">
        <v>336</v>
      </c>
      <c r="H185" s="86" t="s">
        <v>412</v>
      </c>
      <c r="I185" s="86" t="s">
        <v>332</v>
      </c>
      <c r="J185" s="86"/>
      <c r="K185" s="96">
        <v>0.74999999999318312</v>
      </c>
      <c r="L185" s="99" t="s">
        <v>174</v>
      </c>
      <c r="M185" s="100">
        <v>1.2E-2</v>
      </c>
      <c r="N185" s="100">
        <v>4.9000000000063611E-3</v>
      </c>
      <c r="O185" s="96">
        <v>109120.986722</v>
      </c>
      <c r="P185" s="98">
        <v>100.53</v>
      </c>
      <c r="Q185" s="96">
        <v>0.32646813300000005</v>
      </c>
      <c r="R185" s="96">
        <v>110.02220605700002</v>
      </c>
      <c r="S185" s="97">
        <v>3.6373662240666665E-4</v>
      </c>
      <c r="T185" s="97">
        <f t="shared" si="3"/>
        <v>8.0529555928482335E-4</v>
      </c>
      <c r="U185" s="97">
        <f>R185/'סכום נכסי הקרן'!$C$42</f>
        <v>9.1319038326947326E-5</v>
      </c>
    </row>
    <row r="186" spans="2:21" s="144" customFormat="1">
      <c r="B186" s="89" t="s">
        <v>748</v>
      </c>
      <c r="C186" s="86" t="s">
        <v>749</v>
      </c>
      <c r="D186" s="99" t="s">
        <v>130</v>
      </c>
      <c r="E186" s="99" t="s">
        <v>328</v>
      </c>
      <c r="F186" s="86" t="s">
        <v>462</v>
      </c>
      <c r="G186" s="99" t="s">
        <v>463</v>
      </c>
      <c r="H186" s="86" t="s">
        <v>412</v>
      </c>
      <c r="I186" s="86" t="s">
        <v>170</v>
      </c>
      <c r="J186" s="86"/>
      <c r="K186" s="96">
        <v>2.9800000000001545</v>
      </c>
      <c r="L186" s="99" t="s">
        <v>174</v>
      </c>
      <c r="M186" s="100">
        <v>4.8000000000000001E-2</v>
      </c>
      <c r="N186" s="100">
        <v>1.240000000000077E-2</v>
      </c>
      <c r="O186" s="96">
        <v>925692.173862</v>
      </c>
      <c r="P186" s="98">
        <v>112.08</v>
      </c>
      <c r="Q186" s="86"/>
      <c r="R186" s="96">
        <v>1037.5158193080001</v>
      </c>
      <c r="S186" s="97">
        <v>4.5022795744987951E-4</v>
      </c>
      <c r="T186" s="97">
        <f t="shared" si="3"/>
        <v>7.5939840866636544E-3</v>
      </c>
      <c r="U186" s="97">
        <f>R186/'סכום נכסי הקרן'!$C$42</f>
        <v>8.6114385689663598E-4</v>
      </c>
    </row>
    <row r="187" spans="2:21" s="144" customFormat="1">
      <c r="B187" s="89" t="s">
        <v>750</v>
      </c>
      <c r="C187" s="86" t="s">
        <v>751</v>
      </c>
      <c r="D187" s="99" t="s">
        <v>130</v>
      </c>
      <c r="E187" s="99" t="s">
        <v>328</v>
      </c>
      <c r="F187" s="86" t="s">
        <v>462</v>
      </c>
      <c r="G187" s="99" t="s">
        <v>463</v>
      </c>
      <c r="H187" s="86" t="s">
        <v>412</v>
      </c>
      <c r="I187" s="86" t="s">
        <v>170</v>
      </c>
      <c r="J187" s="86"/>
      <c r="K187" s="96">
        <v>1.599999999992608</v>
      </c>
      <c r="L187" s="99" t="s">
        <v>174</v>
      </c>
      <c r="M187" s="100">
        <v>4.4999999999999998E-2</v>
      </c>
      <c r="N187" s="100">
        <v>8.3999999998965128E-3</v>
      </c>
      <c r="O187" s="96">
        <v>25159.583289999999</v>
      </c>
      <c r="P187" s="98">
        <v>107.54</v>
      </c>
      <c r="Q187" s="86"/>
      <c r="R187" s="96">
        <v>27.056615892</v>
      </c>
      <c r="S187" s="97">
        <v>4.1897165882885819E-5</v>
      </c>
      <c r="T187" s="97">
        <f t="shared" si="3"/>
        <v>1.9803795440908185E-4</v>
      </c>
      <c r="U187" s="97">
        <f>R187/'סכום נכסי הקרן'!$C$42</f>
        <v>2.2457140537238299E-5</v>
      </c>
    </row>
    <row r="188" spans="2:21" s="144" customFormat="1">
      <c r="B188" s="89" t="s">
        <v>752</v>
      </c>
      <c r="C188" s="86" t="s">
        <v>753</v>
      </c>
      <c r="D188" s="99" t="s">
        <v>130</v>
      </c>
      <c r="E188" s="99" t="s">
        <v>328</v>
      </c>
      <c r="F188" s="86" t="s">
        <v>754</v>
      </c>
      <c r="G188" s="99" t="s">
        <v>330</v>
      </c>
      <c r="H188" s="86" t="s">
        <v>412</v>
      </c>
      <c r="I188" s="86" t="s">
        <v>170</v>
      </c>
      <c r="J188" s="86"/>
      <c r="K188" s="96">
        <v>2.860000000001544</v>
      </c>
      <c r="L188" s="99" t="s">
        <v>174</v>
      </c>
      <c r="M188" s="100">
        <v>1.49E-2</v>
      </c>
      <c r="N188" s="100">
        <v>9.4000000000066166E-3</v>
      </c>
      <c r="O188" s="96">
        <v>356037.96042800002</v>
      </c>
      <c r="P188" s="98">
        <v>101.88</v>
      </c>
      <c r="Q188" s="86"/>
      <c r="R188" s="96">
        <v>362.73148185400004</v>
      </c>
      <c r="S188" s="97">
        <v>3.302356577787713E-4</v>
      </c>
      <c r="T188" s="97">
        <f t="shared" si="3"/>
        <v>2.6549735914084124E-3</v>
      </c>
      <c r="U188" s="97">
        <f>R188/'סכום נכסי הקרן'!$C$42</f>
        <v>3.0106913214096874E-4</v>
      </c>
    </row>
    <row r="189" spans="2:21" s="144" customFormat="1">
      <c r="B189" s="89" t="s">
        <v>755</v>
      </c>
      <c r="C189" s="86" t="s">
        <v>756</v>
      </c>
      <c r="D189" s="99" t="s">
        <v>130</v>
      </c>
      <c r="E189" s="99" t="s">
        <v>328</v>
      </c>
      <c r="F189" s="86" t="s">
        <v>757</v>
      </c>
      <c r="G189" s="99" t="s">
        <v>507</v>
      </c>
      <c r="H189" s="86" t="s">
        <v>412</v>
      </c>
      <c r="I189" s="86" t="s">
        <v>332</v>
      </c>
      <c r="J189" s="86"/>
      <c r="K189" s="96">
        <v>3.12999999980598</v>
      </c>
      <c r="L189" s="99" t="s">
        <v>174</v>
      </c>
      <c r="M189" s="100">
        <v>2.4500000000000001E-2</v>
      </c>
      <c r="N189" s="100">
        <v>1.3399999998264037E-2</v>
      </c>
      <c r="O189" s="96">
        <v>3761.0504599999999</v>
      </c>
      <c r="P189" s="98">
        <v>104.15</v>
      </c>
      <c r="Q189" s="86"/>
      <c r="R189" s="96">
        <v>3.917134152</v>
      </c>
      <c r="S189" s="97">
        <v>2.3976168607386423E-6</v>
      </c>
      <c r="T189" s="97">
        <f t="shared" si="3"/>
        <v>2.8671036973156789E-5</v>
      </c>
      <c r="U189" s="97">
        <f>R189/'סכום נכסי הקרן'!$C$42</f>
        <v>3.2512429679237792E-6</v>
      </c>
    </row>
    <row r="190" spans="2:21" s="144" customFormat="1">
      <c r="B190" s="89" t="s">
        <v>758</v>
      </c>
      <c r="C190" s="86" t="s">
        <v>759</v>
      </c>
      <c r="D190" s="99" t="s">
        <v>130</v>
      </c>
      <c r="E190" s="99" t="s">
        <v>328</v>
      </c>
      <c r="F190" s="86" t="s">
        <v>335</v>
      </c>
      <c r="G190" s="99" t="s">
        <v>336</v>
      </c>
      <c r="H190" s="86" t="s">
        <v>412</v>
      </c>
      <c r="I190" s="86" t="s">
        <v>332</v>
      </c>
      <c r="J190" s="86"/>
      <c r="K190" s="96">
        <v>1.5300000000005105</v>
      </c>
      <c r="L190" s="99" t="s">
        <v>174</v>
      </c>
      <c r="M190" s="100">
        <v>3.2500000000000001E-2</v>
      </c>
      <c r="N190" s="100">
        <v>1.5300000000005105E-2</v>
      </c>
      <c r="O190" s="96">
        <f>420127.917/50000</f>
        <v>8.4025583400000006</v>
      </c>
      <c r="P190" s="98">
        <v>5132051</v>
      </c>
      <c r="Q190" s="86"/>
      <c r="R190" s="96">
        <v>431.22357002599995</v>
      </c>
      <c r="S190" s="97">
        <f>2269.12188495814%/50000</f>
        <v>4.5382437699162799E-4</v>
      </c>
      <c r="T190" s="97">
        <f t="shared" si="3"/>
        <v>3.1562939741544265E-3</v>
      </c>
      <c r="U190" s="97">
        <f>R190/'סכום נכסי הקרן'!$C$42</f>
        <v>3.5791794338577447E-4</v>
      </c>
    </row>
    <row r="191" spans="2:21" s="144" customFormat="1">
      <c r="B191" s="89" t="s">
        <v>760</v>
      </c>
      <c r="C191" s="86" t="s">
        <v>761</v>
      </c>
      <c r="D191" s="99" t="s">
        <v>130</v>
      </c>
      <c r="E191" s="99" t="s">
        <v>328</v>
      </c>
      <c r="F191" s="86" t="s">
        <v>335</v>
      </c>
      <c r="G191" s="99" t="s">
        <v>336</v>
      </c>
      <c r="H191" s="86" t="s">
        <v>412</v>
      </c>
      <c r="I191" s="86" t="s">
        <v>170</v>
      </c>
      <c r="J191" s="86"/>
      <c r="K191" s="96">
        <v>1.1000000000018886</v>
      </c>
      <c r="L191" s="99" t="s">
        <v>174</v>
      </c>
      <c r="M191" s="100">
        <v>2.3700000000000002E-2</v>
      </c>
      <c r="N191" s="100">
        <v>7.2000000000226631E-3</v>
      </c>
      <c r="O191" s="96">
        <v>51870.152175000003</v>
      </c>
      <c r="P191" s="98">
        <v>102.08</v>
      </c>
      <c r="Q191" s="86"/>
      <c r="R191" s="96">
        <v>52.949049129000002</v>
      </c>
      <c r="S191" s="97">
        <v>5.1870204045204049E-5</v>
      </c>
      <c r="T191" s="97">
        <f t="shared" si="3"/>
        <v>3.8755480061767727E-4</v>
      </c>
      <c r="U191" s="97">
        <f>R191/'סכום נכסי הקרן'!$C$42</f>
        <v>4.3948003044781082E-5</v>
      </c>
    </row>
    <row r="192" spans="2:21" s="144" customFormat="1">
      <c r="B192" s="89" t="s">
        <v>762</v>
      </c>
      <c r="C192" s="86" t="s">
        <v>763</v>
      </c>
      <c r="D192" s="99" t="s">
        <v>130</v>
      </c>
      <c r="E192" s="99" t="s">
        <v>328</v>
      </c>
      <c r="F192" s="86" t="s">
        <v>764</v>
      </c>
      <c r="G192" s="99" t="s">
        <v>378</v>
      </c>
      <c r="H192" s="86" t="s">
        <v>412</v>
      </c>
      <c r="I192" s="86" t="s">
        <v>332</v>
      </c>
      <c r="J192" s="86"/>
      <c r="K192" s="96">
        <v>3.769999999994289</v>
      </c>
      <c r="L192" s="99" t="s">
        <v>174</v>
      </c>
      <c r="M192" s="100">
        <v>3.3799999999999997E-2</v>
      </c>
      <c r="N192" s="100">
        <v>3.079999999996581E-2</v>
      </c>
      <c r="O192" s="96">
        <v>254346.964228</v>
      </c>
      <c r="P192" s="98">
        <v>101.2</v>
      </c>
      <c r="Q192" s="86"/>
      <c r="R192" s="96">
        <v>257.39912781100003</v>
      </c>
      <c r="S192" s="97">
        <v>3.107366559132297E-4</v>
      </c>
      <c r="T192" s="97">
        <f t="shared" si="3"/>
        <v>1.8840048933630425E-3</v>
      </c>
      <c r="U192" s="97">
        <f>R192/'סכום נכסי הקרן'!$C$42</f>
        <v>2.1364269687264666E-4</v>
      </c>
    </row>
    <row r="193" spans="2:21" s="144" customFormat="1">
      <c r="B193" s="89" t="s">
        <v>765</v>
      </c>
      <c r="C193" s="86" t="s">
        <v>766</v>
      </c>
      <c r="D193" s="99" t="s">
        <v>130</v>
      </c>
      <c r="E193" s="99" t="s">
        <v>328</v>
      </c>
      <c r="F193" s="86" t="s">
        <v>597</v>
      </c>
      <c r="G193" s="99" t="s">
        <v>459</v>
      </c>
      <c r="H193" s="86" t="s">
        <v>412</v>
      </c>
      <c r="I193" s="86" t="s">
        <v>170</v>
      </c>
      <c r="J193" s="86"/>
      <c r="K193" s="96">
        <v>4.2099999999887574</v>
      </c>
      <c r="L193" s="99" t="s">
        <v>174</v>
      </c>
      <c r="M193" s="100">
        <v>3.85E-2</v>
      </c>
      <c r="N193" s="100">
        <v>1.6299999999993389E-2</v>
      </c>
      <c r="O193" s="96">
        <v>54303.71027299999</v>
      </c>
      <c r="P193" s="98">
        <v>111.38</v>
      </c>
      <c r="Q193" s="86"/>
      <c r="R193" s="96">
        <v>60.483470707999999</v>
      </c>
      <c r="S193" s="97">
        <v>1.3615719508513628E-4</v>
      </c>
      <c r="T193" s="97">
        <f t="shared" si="3"/>
        <v>4.4270217910420792E-4</v>
      </c>
      <c r="U193" s="97">
        <f>R193/'סכום נכסי הקרן'!$C$42</f>
        <v>5.0201614543787233E-5</v>
      </c>
    </row>
    <row r="194" spans="2:21" s="144" customFormat="1">
      <c r="B194" s="89" t="s">
        <v>767</v>
      </c>
      <c r="C194" s="86" t="s">
        <v>768</v>
      </c>
      <c r="D194" s="99" t="s">
        <v>130</v>
      </c>
      <c r="E194" s="99" t="s">
        <v>328</v>
      </c>
      <c r="F194" s="86" t="s">
        <v>769</v>
      </c>
      <c r="G194" s="99" t="s">
        <v>161</v>
      </c>
      <c r="H194" s="86" t="s">
        <v>412</v>
      </c>
      <c r="I194" s="86" t="s">
        <v>332</v>
      </c>
      <c r="J194" s="86"/>
      <c r="K194" s="96">
        <v>4.7000000000027704</v>
      </c>
      <c r="L194" s="99" t="s">
        <v>174</v>
      </c>
      <c r="M194" s="100">
        <v>5.0900000000000001E-2</v>
      </c>
      <c r="N194" s="100">
        <v>1.8800000000006045E-2</v>
      </c>
      <c r="O194" s="96">
        <v>332538.50825100002</v>
      </c>
      <c r="P194" s="98">
        <v>119.41</v>
      </c>
      <c r="Q194" s="86"/>
      <c r="R194" s="96">
        <v>397.08422527699997</v>
      </c>
      <c r="S194" s="97">
        <v>2.9281150754122674E-4</v>
      </c>
      <c r="T194" s="97">
        <f t="shared" si="3"/>
        <v>2.9064147569623972E-3</v>
      </c>
      <c r="U194" s="97">
        <f>R194/'סכום נכסי הקרן'!$C$42</f>
        <v>3.2958209880203966E-4</v>
      </c>
    </row>
    <row r="195" spans="2:21" s="144" customFormat="1">
      <c r="B195" s="89" t="s">
        <v>770</v>
      </c>
      <c r="C195" s="86" t="s">
        <v>771</v>
      </c>
      <c r="D195" s="99" t="s">
        <v>130</v>
      </c>
      <c r="E195" s="99" t="s">
        <v>328</v>
      </c>
      <c r="F195" s="86" t="s">
        <v>772</v>
      </c>
      <c r="G195" s="99" t="s">
        <v>713</v>
      </c>
      <c r="H195" s="86" t="s">
        <v>412</v>
      </c>
      <c r="I195" s="86" t="s">
        <v>332</v>
      </c>
      <c r="J195" s="86"/>
      <c r="K195" s="96">
        <v>1</v>
      </c>
      <c r="L195" s="99" t="s">
        <v>174</v>
      </c>
      <c r="M195" s="100">
        <v>4.0999999999999995E-2</v>
      </c>
      <c r="N195" s="100">
        <v>6.4000000010390945E-3</v>
      </c>
      <c r="O195" s="96">
        <v>1824.5835610000001</v>
      </c>
      <c r="P195" s="98">
        <v>103.44</v>
      </c>
      <c r="Q195" s="96">
        <v>3.7403961999999999E-2</v>
      </c>
      <c r="R195" s="96">
        <v>1.9247531950000003</v>
      </c>
      <c r="S195" s="97">
        <v>3.0409726016666668E-6</v>
      </c>
      <c r="T195" s="97">
        <f t="shared" si="3"/>
        <v>1.4088021465864432E-5</v>
      </c>
      <c r="U195" s="97">
        <f>R195/'סכום נכסי הקרן'!$C$42</f>
        <v>1.5975557760863169E-6</v>
      </c>
    </row>
    <row r="196" spans="2:21" s="144" customFormat="1">
      <c r="B196" s="89" t="s">
        <v>773</v>
      </c>
      <c r="C196" s="86" t="s">
        <v>774</v>
      </c>
      <c r="D196" s="99" t="s">
        <v>130</v>
      </c>
      <c r="E196" s="99" t="s">
        <v>328</v>
      </c>
      <c r="F196" s="86" t="s">
        <v>772</v>
      </c>
      <c r="G196" s="99" t="s">
        <v>713</v>
      </c>
      <c r="H196" s="86" t="s">
        <v>412</v>
      </c>
      <c r="I196" s="86" t="s">
        <v>332</v>
      </c>
      <c r="J196" s="86"/>
      <c r="K196" s="96">
        <v>3.3599999999849195</v>
      </c>
      <c r="L196" s="99" t="s">
        <v>174</v>
      </c>
      <c r="M196" s="100">
        <v>1.2E-2</v>
      </c>
      <c r="N196" s="100">
        <v>1.1199999999986695E-2</v>
      </c>
      <c r="O196" s="96">
        <v>89840.490579999998</v>
      </c>
      <c r="P196" s="98">
        <v>100.38</v>
      </c>
      <c r="Q196" s="86"/>
      <c r="R196" s="96">
        <v>90.181887426000003</v>
      </c>
      <c r="S196" s="97">
        <v>1.9389671253631228E-4</v>
      </c>
      <c r="T196" s="97">
        <f t="shared" si="3"/>
        <v>6.6007650705037922E-4</v>
      </c>
      <c r="U196" s="97">
        <f>R196/'סכום נכסי הקרן'!$C$42</f>
        <v>7.4851464348795274E-5</v>
      </c>
    </row>
    <row r="197" spans="2:21" s="144" customFormat="1">
      <c r="B197" s="89" t="s">
        <v>775</v>
      </c>
      <c r="C197" s="86" t="s">
        <v>776</v>
      </c>
      <c r="D197" s="99" t="s">
        <v>130</v>
      </c>
      <c r="E197" s="99" t="s">
        <v>328</v>
      </c>
      <c r="F197" s="86" t="s">
        <v>777</v>
      </c>
      <c r="G197" s="99" t="s">
        <v>701</v>
      </c>
      <c r="H197" s="86" t="s">
        <v>508</v>
      </c>
      <c r="I197" s="86" t="s">
        <v>332</v>
      </c>
      <c r="J197" s="86"/>
      <c r="K197" s="96">
        <v>6.5100000000025418</v>
      </c>
      <c r="L197" s="99" t="s">
        <v>174</v>
      </c>
      <c r="M197" s="100">
        <v>3.7499999999999999E-2</v>
      </c>
      <c r="N197" s="100">
        <v>2.6700000000008477E-2</v>
      </c>
      <c r="O197" s="96">
        <v>237268.83833999999</v>
      </c>
      <c r="P197" s="98">
        <v>109.43</v>
      </c>
      <c r="Q197" s="86"/>
      <c r="R197" s="96">
        <v>259.64329563400003</v>
      </c>
      <c r="S197" s="97">
        <v>1.0784947197272727E-3</v>
      </c>
      <c r="T197" s="97">
        <f t="shared" si="3"/>
        <v>1.9004308354243706E-3</v>
      </c>
      <c r="U197" s="97">
        <f>R197/'סכום נכסי הקרן'!$C$42</f>
        <v>2.1550536855307513E-4</v>
      </c>
    </row>
    <row r="198" spans="2:21" s="144" customFormat="1">
      <c r="B198" s="89" t="s">
        <v>778</v>
      </c>
      <c r="C198" s="86" t="s">
        <v>779</v>
      </c>
      <c r="D198" s="99" t="s">
        <v>130</v>
      </c>
      <c r="E198" s="99" t="s">
        <v>328</v>
      </c>
      <c r="F198" s="86" t="s">
        <v>432</v>
      </c>
      <c r="G198" s="99" t="s">
        <v>378</v>
      </c>
      <c r="H198" s="86" t="s">
        <v>508</v>
      </c>
      <c r="I198" s="86" t="s">
        <v>170</v>
      </c>
      <c r="J198" s="86"/>
      <c r="K198" s="96">
        <v>3.4300000000082109</v>
      </c>
      <c r="L198" s="99" t="s">
        <v>174</v>
      </c>
      <c r="M198" s="100">
        <v>3.5000000000000003E-2</v>
      </c>
      <c r="N198" s="100">
        <v>1.390000000004403E-2</v>
      </c>
      <c r="O198" s="96">
        <v>144397.180754</v>
      </c>
      <c r="P198" s="98">
        <v>107.37</v>
      </c>
      <c r="Q198" s="96">
        <v>12.321892789</v>
      </c>
      <c r="R198" s="96">
        <v>168.070610434</v>
      </c>
      <c r="S198" s="97">
        <v>1.0808014282617834E-3</v>
      </c>
      <c r="T198" s="97">
        <f t="shared" si="3"/>
        <v>1.2301745354812257E-3</v>
      </c>
      <c r="U198" s="97">
        <f>R198/'סכום נכסי הקרן'!$C$42</f>
        <v>1.3949953437494614E-4</v>
      </c>
    </row>
    <row r="199" spans="2:21" s="144" customFormat="1">
      <c r="B199" s="89" t="s">
        <v>780</v>
      </c>
      <c r="C199" s="86" t="s">
        <v>781</v>
      </c>
      <c r="D199" s="99" t="s">
        <v>130</v>
      </c>
      <c r="E199" s="99" t="s">
        <v>328</v>
      </c>
      <c r="F199" s="86" t="s">
        <v>743</v>
      </c>
      <c r="G199" s="99" t="s">
        <v>378</v>
      </c>
      <c r="H199" s="86" t="s">
        <v>508</v>
      </c>
      <c r="I199" s="86" t="s">
        <v>170</v>
      </c>
      <c r="J199" s="86"/>
      <c r="K199" s="96">
        <v>3.7599999999979268</v>
      </c>
      <c r="L199" s="99" t="s">
        <v>174</v>
      </c>
      <c r="M199" s="100">
        <v>4.3499999999999997E-2</v>
      </c>
      <c r="N199" s="100">
        <v>6.989999999994051E-2</v>
      </c>
      <c r="O199" s="96">
        <v>442837.40187499998</v>
      </c>
      <c r="P199" s="98">
        <v>91.5</v>
      </c>
      <c r="Q199" s="86"/>
      <c r="R199" s="96">
        <v>405.19623745900003</v>
      </c>
      <c r="S199" s="97">
        <v>2.4992843263494903E-4</v>
      </c>
      <c r="T199" s="97">
        <f t="shared" si="3"/>
        <v>2.9657897469861807E-3</v>
      </c>
      <c r="U199" s="97">
        <f>R199/'סכום נכסי הקרן'!$C$42</f>
        <v>3.3631511368971558E-4</v>
      </c>
    </row>
    <row r="200" spans="2:21" s="144" customFormat="1">
      <c r="B200" s="89" t="s">
        <v>782</v>
      </c>
      <c r="C200" s="86" t="s">
        <v>783</v>
      </c>
      <c r="D200" s="99" t="s">
        <v>130</v>
      </c>
      <c r="E200" s="99" t="s">
        <v>328</v>
      </c>
      <c r="F200" s="86" t="s">
        <v>458</v>
      </c>
      <c r="G200" s="99" t="s">
        <v>459</v>
      </c>
      <c r="H200" s="86" t="s">
        <v>508</v>
      </c>
      <c r="I200" s="86" t="s">
        <v>332</v>
      </c>
      <c r="J200" s="86"/>
      <c r="K200" s="96">
        <v>10.469999999996524</v>
      </c>
      <c r="L200" s="99" t="s">
        <v>174</v>
      </c>
      <c r="M200" s="100">
        <v>3.0499999999999999E-2</v>
      </c>
      <c r="N200" s="100">
        <v>3.2700000000002963E-2</v>
      </c>
      <c r="O200" s="96">
        <v>378921.39404699998</v>
      </c>
      <c r="P200" s="98">
        <v>97.99</v>
      </c>
      <c r="Q200" s="86"/>
      <c r="R200" s="96">
        <v>371.30507400700003</v>
      </c>
      <c r="S200" s="97">
        <v>1.1990139910197687E-3</v>
      </c>
      <c r="T200" s="97">
        <f t="shared" si="3"/>
        <v>2.717727065778424E-3</v>
      </c>
      <c r="U200" s="97">
        <f>R200/'סכום נכסי הקרן'!$C$42</f>
        <v>3.0818526095239976E-4</v>
      </c>
    </row>
    <row r="201" spans="2:21" s="144" customFormat="1">
      <c r="B201" s="89" t="s">
        <v>784</v>
      </c>
      <c r="C201" s="86" t="s">
        <v>785</v>
      </c>
      <c r="D201" s="99" t="s">
        <v>130</v>
      </c>
      <c r="E201" s="99" t="s">
        <v>328</v>
      </c>
      <c r="F201" s="86" t="s">
        <v>458</v>
      </c>
      <c r="G201" s="99" t="s">
        <v>459</v>
      </c>
      <c r="H201" s="86" t="s">
        <v>508</v>
      </c>
      <c r="I201" s="86" t="s">
        <v>332</v>
      </c>
      <c r="J201" s="86"/>
      <c r="K201" s="96">
        <v>9.7799999999989726</v>
      </c>
      <c r="L201" s="99" t="s">
        <v>174</v>
      </c>
      <c r="M201" s="100">
        <v>3.0499999999999999E-2</v>
      </c>
      <c r="N201" s="100">
        <v>3.1700000000000644E-2</v>
      </c>
      <c r="O201" s="96">
        <v>313880.058533</v>
      </c>
      <c r="P201" s="98">
        <v>99.08</v>
      </c>
      <c r="Q201" s="86"/>
      <c r="R201" s="96">
        <v>310.99236199399996</v>
      </c>
      <c r="S201" s="97">
        <v>9.9320489050161768E-4</v>
      </c>
      <c r="T201" s="97">
        <f t="shared" si="3"/>
        <v>2.2762747363520301E-3</v>
      </c>
      <c r="U201" s="97">
        <f>R201/'סכום נכסי הקרן'!$C$42</f>
        <v>2.5812537706801489E-4</v>
      </c>
    </row>
    <row r="202" spans="2:21" s="144" customFormat="1">
      <c r="B202" s="89" t="s">
        <v>786</v>
      </c>
      <c r="C202" s="86" t="s">
        <v>787</v>
      </c>
      <c r="D202" s="99" t="s">
        <v>130</v>
      </c>
      <c r="E202" s="99" t="s">
        <v>328</v>
      </c>
      <c r="F202" s="86" t="s">
        <v>458</v>
      </c>
      <c r="G202" s="99" t="s">
        <v>459</v>
      </c>
      <c r="H202" s="86" t="s">
        <v>508</v>
      </c>
      <c r="I202" s="86" t="s">
        <v>332</v>
      </c>
      <c r="J202" s="86"/>
      <c r="K202" s="96">
        <v>6.3599999999951367</v>
      </c>
      <c r="L202" s="99" t="s">
        <v>174</v>
      </c>
      <c r="M202" s="100">
        <v>2.9100000000000001E-2</v>
      </c>
      <c r="N202" s="100">
        <v>2.41999999999741E-2</v>
      </c>
      <c r="O202" s="96">
        <v>364436.22634499997</v>
      </c>
      <c r="P202" s="98">
        <v>103.81</v>
      </c>
      <c r="Q202" s="86"/>
      <c r="R202" s="96">
        <v>378.32124656899998</v>
      </c>
      <c r="S202" s="97">
        <v>6.0739371057500001E-4</v>
      </c>
      <c r="T202" s="97">
        <f t="shared" si="3"/>
        <v>2.7690811770060011E-3</v>
      </c>
      <c r="U202" s="97">
        <f>R202/'סכום נכסי הקרן'!$C$42</f>
        <v>3.1400872290666937E-4</v>
      </c>
    </row>
    <row r="203" spans="2:21" s="144" customFormat="1">
      <c r="B203" s="89" t="s">
        <v>788</v>
      </c>
      <c r="C203" s="86" t="s">
        <v>789</v>
      </c>
      <c r="D203" s="99" t="s">
        <v>130</v>
      </c>
      <c r="E203" s="99" t="s">
        <v>328</v>
      </c>
      <c r="F203" s="86" t="s">
        <v>458</v>
      </c>
      <c r="G203" s="99" t="s">
        <v>459</v>
      </c>
      <c r="H203" s="86" t="s">
        <v>508</v>
      </c>
      <c r="I203" s="86" t="s">
        <v>332</v>
      </c>
      <c r="J203" s="86"/>
      <c r="K203" s="96">
        <v>8.0999999999921375</v>
      </c>
      <c r="L203" s="99" t="s">
        <v>174</v>
      </c>
      <c r="M203" s="100">
        <v>3.95E-2</v>
      </c>
      <c r="N203" s="100">
        <v>2.8099999999972484E-2</v>
      </c>
      <c r="O203" s="96">
        <v>232093.32817699999</v>
      </c>
      <c r="P203" s="98">
        <v>109.6</v>
      </c>
      <c r="Q203" s="86"/>
      <c r="R203" s="96">
        <v>254.37428766999997</v>
      </c>
      <c r="S203" s="97">
        <v>9.6701535055378717E-4</v>
      </c>
      <c r="T203" s="97">
        <f t="shared" si="3"/>
        <v>1.8618649052607147E-3</v>
      </c>
      <c r="U203" s="97">
        <f>R203/'סכום נכסי הקרן'!$C$42</f>
        <v>2.1113206285912974E-4</v>
      </c>
    </row>
    <row r="204" spans="2:21" s="144" customFormat="1">
      <c r="B204" s="89" t="s">
        <v>790</v>
      </c>
      <c r="C204" s="86" t="s">
        <v>791</v>
      </c>
      <c r="D204" s="99" t="s">
        <v>130</v>
      </c>
      <c r="E204" s="99" t="s">
        <v>328</v>
      </c>
      <c r="F204" s="86" t="s">
        <v>458</v>
      </c>
      <c r="G204" s="99" t="s">
        <v>459</v>
      </c>
      <c r="H204" s="86" t="s">
        <v>508</v>
      </c>
      <c r="I204" s="86" t="s">
        <v>332</v>
      </c>
      <c r="J204" s="86"/>
      <c r="K204" s="96">
        <v>8.8000000000574587</v>
      </c>
      <c r="L204" s="99" t="s">
        <v>174</v>
      </c>
      <c r="M204" s="100">
        <v>3.95E-2</v>
      </c>
      <c r="N204" s="100">
        <v>2.8800000000248988E-2</v>
      </c>
      <c r="O204" s="96">
        <v>57066.160102000002</v>
      </c>
      <c r="P204" s="98">
        <v>109.79</v>
      </c>
      <c r="Q204" s="86"/>
      <c r="R204" s="96">
        <v>62.652937163000004</v>
      </c>
      <c r="S204" s="97">
        <v>2.3776578693252885E-4</v>
      </c>
      <c r="T204" s="97">
        <f t="shared" si="3"/>
        <v>4.5858135263508385E-4</v>
      </c>
      <c r="U204" s="97">
        <f>R204/'סכום נכסי הקרן'!$C$42</f>
        <v>5.2002283676439728E-5</v>
      </c>
    </row>
    <row r="205" spans="2:21" s="144" customFormat="1">
      <c r="B205" s="89" t="s">
        <v>792</v>
      </c>
      <c r="C205" s="86" t="s">
        <v>793</v>
      </c>
      <c r="D205" s="99" t="s">
        <v>130</v>
      </c>
      <c r="E205" s="99" t="s">
        <v>328</v>
      </c>
      <c r="F205" s="86" t="s">
        <v>794</v>
      </c>
      <c r="G205" s="99" t="s">
        <v>378</v>
      </c>
      <c r="H205" s="86" t="s">
        <v>508</v>
      </c>
      <c r="I205" s="86" t="s">
        <v>332</v>
      </c>
      <c r="J205" s="86"/>
      <c r="K205" s="96">
        <v>2.4399999999976436</v>
      </c>
      <c r="L205" s="99" t="s">
        <v>174</v>
      </c>
      <c r="M205" s="100">
        <v>3.9E-2</v>
      </c>
      <c r="N205" s="100">
        <v>4.9299999999958481E-2</v>
      </c>
      <c r="O205" s="96">
        <v>363573.80654399999</v>
      </c>
      <c r="P205" s="98">
        <v>98.04</v>
      </c>
      <c r="Q205" s="86"/>
      <c r="R205" s="96">
        <v>356.44775993600001</v>
      </c>
      <c r="S205" s="97">
        <v>4.0480524474778573E-4</v>
      </c>
      <c r="T205" s="97">
        <f t="shared" si="3"/>
        <v>2.6089805729288106E-3</v>
      </c>
      <c r="U205" s="97">
        <f>R205/'סכום נכסי הקרן'!$C$42</f>
        <v>2.958536082641939E-4</v>
      </c>
    </row>
    <row r="206" spans="2:21" s="144" customFormat="1">
      <c r="B206" s="89" t="s">
        <v>795</v>
      </c>
      <c r="C206" s="86" t="s">
        <v>796</v>
      </c>
      <c r="D206" s="99" t="s">
        <v>130</v>
      </c>
      <c r="E206" s="99" t="s">
        <v>328</v>
      </c>
      <c r="F206" s="86" t="s">
        <v>551</v>
      </c>
      <c r="G206" s="99" t="s">
        <v>378</v>
      </c>
      <c r="H206" s="86" t="s">
        <v>508</v>
      </c>
      <c r="I206" s="86" t="s">
        <v>170</v>
      </c>
      <c r="J206" s="86"/>
      <c r="K206" s="96">
        <v>3.8000000000171128</v>
      </c>
      <c r="L206" s="99" t="s">
        <v>174</v>
      </c>
      <c r="M206" s="100">
        <v>5.0499999999999996E-2</v>
      </c>
      <c r="N206" s="100">
        <v>1.9700000000063701E-2</v>
      </c>
      <c r="O206" s="96">
        <v>92397.012745</v>
      </c>
      <c r="P206" s="98">
        <v>113.84</v>
      </c>
      <c r="Q206" s="86"/>
      <c r="R206" s="96">
        <v>105.184762389</v>
      </c>
      <c r="S206" s="97">
        <v>1.2462051488506247E-4</v>
      </c>
      <c r="T206" s="97">
        <f t="shared" si="3"/>
        <v>7.6988841700199461E-4</v>
      </c>
      <c r="U206" s="97">
        <f>R206/'סכום נכסי הקרן'!$C$42</f>
        <v>8.7303933380826894E-5</v>
      </c>
    </row>
    <row r="207" spans="2:21" s="144" customFormat="1">
      <c r="B207" s="89" t="s">
        <v>797</v>
      </c>
      <c r="C207" s="86" t="s">
        <v>798</v>
      </c>
      <c r="D207" s="99" t="s">
        <v>130</v>
      </c>
      <c r="E207" s="99" t="s">
        <v>328</v>
      </c>
      <c r="F207" s="86" t="s">
        <v>470</v>
      </c>
      <c r="G207" s="99" t="s">
        <v>459</v>
      </c>
      <c r="H207" s="86" t="s">
        <v>508</v>
      </c>
      <c r="I207" s="86" t="s">
        <v>170</v>
      </c>
      <c r="J207" s="86"/>
      <c r="K207" s="96">
        <v>4.6200000000039463</v>
      </c>
      <c r="L207" s="99" t="s">
        <v>174</v>
      </c>
      <c r="M207" s="100">
        <v>3.9199999999999999E-2</v>
      </c>
      <c r="N207" s="100">
        <v>1.8900000000020178E-2</v>
      </c>
      <c r="O207" s="96">
        <v>404637.25933500001</v>
      </c>
      <c r="P207" s="98">
        <v>111.46</v>
      </c>
      <c r="Q207" s="86"/>
      <c r="R207" s="96">
        <v>451.00870268099999</v>
      </c>
      <c r="S207" s="97">
        <v>4.2156125758188224E-4</v>
      </c>
      <c r="T207" s="97">
        <f t="shared" si="3"/>
        <v>3.3011090986455518E-3</v>
      </c>
      <c r="U207" s="97">
        <f>R207/'סכום נכסי הקרן'!$C$42</f>
        <v>3.7433971269923145E-4</v>
      </c>
    </row>
    <row r="208" spans="2:21" s="144" customFormat="1">
      <c r="B208" s="89" t="s">
        <v>799</v>
      </c>
      <c r="C208" s="86" t="s">
        <v>800</v>
      </c>
      <c r="D208" s="99" t="s">
        <v>130</v>
      </c>
      <c r="E208" s="99" t="s">
        <v>328</v>
      </c>
      <c r="F208" s="86" t="s">
        <v>492</v>
      </c>
      <c r="G208" s="99" t="s">
        <v>459</v>
      </c>
      <c r="H208" s="86" t="s">
        <v>508</v>
      </c>
      <c r="I208" s="86" t="s">
        <v>170</v>
      </c>
      <c r="J208" s="86"/>
      <c r="K208" s="96">
        <v>4.5999999999987917</v>
      </c>
      <c r="L208" s="99" t="s">
        <v>174</v>
      </c>
      <c r="M208" s="100">
        <v>4.0999999999999995E-2</v>
      </c>
      <c r="N208" s="100">
        <v>1.7400000000007253E-2</v>
      </c>
      <c r="O208" s="96">
        <v>145966.68</v>
      </c>
      <c r="P208" s="98">
        <v>111.29</v>
      </c>
      <c r="Q208" s="96">
        <v>2.9923169400000003</v>
      </c>
      <c r="R208" s="96">
        <v>165.43863511199999</v>
      </c>
      <c r="S208" s="97">
        <v>4.8655559999999999E-4</v>
      </c>
      <c r="T208" s="97">
        <f t="shared" si="3"/>
        <v>1.2109100786509765E-3</v>
      </c>
      <c r="U208" s="97">
        <f>R208/'סכום נכסי הקרן'!$C$42</f>
        <v>1.3731498032973111E-4</v>
      </c>
    </row>
    <row r="209" spans="2:21" s="144" customFormat="1">
      <c r="B209" s="89" t="s">
        <v>801</v>
      </c>
      <c r="C209" s="86" t="s">
        <v>802</v>
      </c>
      <c r="D209" s="99" t="s">
        <v>130</v>
      </c>
      <c r="E209" s="99" t="s">
        <v>328</v>
      </c>
      <c r="F209" s="86" t="s">
        <v>591</v>
      </c>
      <c r="G209" s="99" t="s">
        <v>592</v>
      </c>
      <c r="H209" s="86" t="s">
        <v>508</v>
      </c>
      <c r="I209" s="86" t="s">
        <v>332</v>
      </c>
      <c r="J209" s="86"/>
      <c r="K209" s="96">
        <v>4.7000000000004052</v>
      </c>
      <c r="L209" s="99" t="s">
        <v>174</v>
      </c>
      <c r="M209" s="100">
        <v>1.9E-2</v>
      </c>
      <c r="N209" s="100">
        <v>1.500000000000406E-2</v>
      </c>
      <c r="O209" s="96">
        <v>1206059.6983</v>
      </c>
      <c r="P209" s="98">
        <v>102.1</v>
      </c>
      <c r="Q209" s="86"/>
      <c r="R209" s="96">
        <v>1231.3869921349999</v>
      </c>
      <c r="S209" s="97">
        <v>8.348756528113704E-4</v>
      </c>
      <c r="T209" s="97">
        <f t="shared" si="3"/>
        <v>9.0130030297126545E-3</v>
      </c>
      <c r="U209" s="97">
        <f>R209/'סכום נכסי הקרן'!$C$42</f>
        <v>1.0220580004714967E-3</v>
      </c>
    </row>
    <row r="210" spans="2:21" s="144" customFormat="1">
      <c r="B210" s="89" t="s">
        <v>803</v>
      </c>
      <c r="C210" s="86" t="s">
        <v>804</v>
      </c>
      <c r="D210" s="99" t="s">
        <v>130</v>
      </c>
      <c r="E210" s="99" t="s">
        <v>328</v>
      </c>
      <c r="F210" s="86" t="s">
        <v>591</v>
      </c>
      <c r="G210" s="99" t="s">
        <v>592</v>
      </c>
      <c r="H210" s="86" t="s">
        <v>508</v>
      </c>
      <c r="I210" s="86" t="s">
        <v>332</v>
      </c>
      <c r="J210" s="86"/>
      <c r="K210" s="96">
        <v>3.269999999996319</v>
      </c>
      <c r="L210" s="99" t="s">
        <v>174</v>
      </c>
      <c r="M210" s="100">
        <v>2.9600000000000001E-2</v>
      </c>
      <c r="N210" s="100">
        <v>1.3199999999997866E-2</v>
      </c>
      <c r="O210" s="96">
        <v>177288.879208</v>
      </c>
      <c r="P210" s="98">
        <v>105.73</v>
      </c>
      <c r="Q210" s="86"/>
      <c r="R210" s="96">
        <v>187.44753004700001</v>
      </c>
      <c r="S210" s="97">
        <v>4.341123503479483E-4</v>
      </c>
      <c r="T210" s="97">
        <f t="shared" si="3"/>
        <v>1.3720017890529615E-3</v>
      </c>
      <c r="U210" s="97">
        <f>R210/'סכום נכסי הקרן'!$C$42</f>
        <v>1.5558248461029222E-4</v>
      </c>
    </row>
    <row r="211" spans="2:21" s="144" customFormat="1">
      <c r="B211" s="89" t="s">
        <v>805</v>
      </c>
      <c r="C211" s="86" t="s">
        <v>806</v>
      </c>
      <c r="D211" s="99" t="s">
        <v>130</v>
      </c>
      <c r="E211" s="99" t="s">
        <v>328</v>
      </c>
      <c r="F211" s="86" t="s">
        <v>597</v>
      </c>
      <c r="G211" s="99" t="s">
        <v>459</v>
      </c>
      <c r="H211" s="86" t="s">
        <v>508</v>
      </c>
      <c r="I211" s="86" t="s">
        <v>170</v>
      </c>
      <c r="J211" s="86"/>
      <c r="K211" s="96">
        <v>5.4699999999993292</v>
      </c>
      <c r="L211" s="99" t="s">
        <v>174</v>
      </c>
      <c r="M211" s="100">
        <v>3.61E-2</v>
      </c>
      <c r="N211" s="100">
        <v>2.0700000000002387E-2</v>
      </c>
      <c r="O211" s="96">
        <v>797895.82005500002</v>
      </c>
      <c r="P211" s="98">
        <v>110.3</v>
      </c>
      <c r="Q211" s="86"/>
      <c r="R211" s="96">
        <v>880.07906299699994</v>
      </c>
      <c r="S211" s="97">
        <v>1.0396036743387622E-3</v>
      </c>
      <c r="T211" s="97">
        <f t="shared" si="3"/>
        <v>6.4416428887442831E-3</v>
      </c>
      <c r="U211" s="97">
        <f>R211/'סכום נכסי הקרן'!$C$42</f>
        <v>7.3047048014043727E-4</v>
      </c>
    </row>
    <row r="212" spans="2:21" s="144" customFormat="1">
      <c r="B212" s="89" t="s">
        <v>807</v>
      </c>
      <c r="C212" s="86" t="s">
        <v>808</v>
      </c>
      <c r="D212" s="99" t="s">
        <v>130</v>
      </c>
      <c r="E212" s="99" t="s">
        <v>328</v>
      </c>
      <c r="F212" s="86" t="s">
        <v>597</v>
      </c>
      <c r="G212" s="99" t="s">
        <v>459</v>
      </c>
      <c r="H212" s="86" t="s">
        <v>508</v>
      </c>
      <c r="I212" s="86" t="s">
        <v>170</v>
      </c>
      <c r="J212" s="86"/>
      <c r="K212" s="96">
        <v>6.4100000000042021</v>
      </c>
      <c r="L212" s="99" t="s">
        <v>174</v>
      </c>
      <c r="M212" s="100">
        <v>3.3000000000000002E-2</v>
      </c>
      <c r="N212" s="100">
        <v>2.3599999999999999E-2</v>
      </c>
      <c r="O212" s="96">
        <v>277125.82488500001</v>
      </c>
      <c r="P212" s="98">
        <v>107.33</v>
      </c>
      <c r="Q212" s="86"/>
      <c r="R212" s="96">
        <v>297.439147875</v>
      </c>
      <c r="S212" s="97">
        <v>8.987524522369424E-4</v>
      </c>
      <c r="T212" s="97">
        <f t="shared" si="3"/>
        <v>2.177073461125713E-3</v>
      </c>
      <c r="U212" s="97">
        <f>R212/'סכום נכסי הקרן'!$C$42</f>
        <v>2.4687613453832887E-4</v>
      </c>
    </row>
    <row r="213" spans="2:21" s="144" customFormat="1">
      <c r="B213" s="89" t="s">
        <v>809</v>
      </c>
      <c r="C213" s="86" t="s">
        <v>810</v>
      </c>
      <c r="D213" s="99" t="s">
        <v>130</v>
      </c>
      <c r="E213" s="99" t="s">
        <v>328</v>
      </c>
      <c r="F213" s="86" t="s">
        <v>811</v>
      </c>
      <c r="G213" s="99" t="s">
        <v>161</v>
      </c>
      <c r="H213" s="86" t="s">
        <v>508</v>
      </c>
      <c r="I213" s="86" t="s">
        <v>170</v>
      </c>
      <c r="J213" s="86"/>
      <c r="K213" s="96">
        <v>3.4699999999954136</v>
      </c>
      <c r="L213" s="99" t="s">
        <v>174</v>
      </c>
      <c r="M213" s="100">
        <v>2.75E-2</v>
      </c>
      <c r="N213" s="100">
        <v>1.9399999999982247E-2</v>
      </c>
      <c r="O213" s="96">
        <v>260532.34255500001</v>
      </c>
      <c r="P213" s="98">
        <v>103.77</v>
      </c>
      <c r="Q213" s="86"/>
      <c r="R213" s="96">
        <v>270.35440329200003</v>
      </c>
      <c r="S213" s="97">
        <v>5.5936990912850977E-4</v>
      </c>
      <c r="T213" s="97">
        <f t="shared" si="3"/>
        <v>1.9788296218251843E-3</v>
      </c>
      <c r="U213" s="97">
        <f>R213/'סכום נכסי הקרן'!$C$42</f>
        <v>2.243956470322961E-4</v>
      </c>
    </row>
    <row r="214" spans="2:21" s="144" customFormat="1">
      <c r="B214" s="89" t="s">
        <v>812</v>
      </c>
      <c r="C214" s="86" t="s">
        <v>813</v>
      </c>
      <c r="D214" s="99" t="s">
        <v>130</v>
      </c>
      <c r="E214" s="99" t="s">
        <v>328</v>
      </c>
      <c r="F214" s="86" t="s">
        <v>811</v>
      </c>
      <c r="G214" s="99" t="s">
        <v>161</v>
      </c>
      <c r="H214" s="86" t="s">
        <v>508</v>
      </c>
      <c r="I214" s="86" t="s">
        <v>170</v>
      </c>
      <c r="J214" s="86"/>
      <c r="K214" s="96">
        <v>4.5299999999973624</v>
      </c>
      <c r="L214" s="99" t="s">
        <v>174</v>
      </c>
      <c r="M214" s="100">
        <v>2.3E-2</v>
      </c>
      <c r="N214" s="100">
        <v>2.2899999999994723E-2</v>
      </c>
      <c r="O214" s="96">
        <v>469830.25124999997</v>
      </c>
      <c r="P214" s="98">
        <v>100.85</v>
      </c>
      <c r="Q214" s="86"/>
      <c r="R214" s="96">
        <v>473.82379792500001</v>
      </c>
      <c r="S214" s="97">
        <v>1.4912916815849715E-3</v>
      </c>
      <c r="T214" s="97">
        <f t="shared" si="3"/>
        <v>3.4681017044394672E-3</v>
      </c>
      <c r="U214" s="97">
        <f>R214/'סכום נכסי הקרן'!$C$42</f>
        <v>3.9327636768632016E-4</v>
      </c>
    </row>
    <row r="215" spans="2:21" s="144" customFormat="1">
      <c r="B215" s="89" t="s">
        <v>814</v>
      </c>
      <c r="C215" s="86" t="s">
        <v>815</v>
      </c>
      <c r="D215" s="99" t="s">
        <v>130</v>
      </c>
      <c r="E215" s="99" t="s">
        <v>328</v>
      </c>
      <c r="F215" s="86" t="s">
        <v>611</v>
      </c>
      <c r="G215" s="99" t="s">
        <v>359</v>
      </c>
      <c r="H215" s="86" t="s">
        <v>608</v>
      </c>
      <c r="I215" s="86" t="s">
        <v>332</v>
      </c>
      <c r="J215" s="86"/>
      <c r="K215" s="96">
        <v>0.90999999999999992</v>
      </c>
      <c r="L215" s="99" t="s">
        <v>174</v>
      </c>
      <c r="M215" s="100">
        <v>4.2999999999999997E-2</v>
      </c>
      <c r="N215" s="100">
        <v>1.7599999999947772E-2</v>
      </c>
      <c r="O215" s="96">
        <v>186499.75312800001</v>
      </c>
      <c r="P215" s="98">
        <v>102.66</v>
      </c>
      <c r="Q215" s="86"/>
      <c r="R215" s="96">
        <v>191.46065280000002</v>
      </c>
      <c r="S215" s="97">
        <v>6.4590887729227523E-4</v>
      </c>
      <c r="T215" s="97">
        <f t="shared" si="3"/>
        <v>1.4013754041410057E-3</v>
      </c>
      <c r="U215" s="97">
        <f>R215/'סכום נכסי הקרן'!$C$42</f>
        <v>1.5891339864688306E-4</v>
      </c>
    </row>
    <row r="216" spans="2:21" s="144" customFormat="1">
      <c r="B216" s="89" t="s">
        <v>816</v>
      </c>
      <c r="C216" s="86" t="s">
        <v>817</v>
      </c>
      <c r="D216" s="99" t="s">
        <v>130</v>
      </c>
      <c r="E216" s="99" t="s">
        <v>328</v>
      </c>
      <c r="F216" s="86" t="s">
        <v>611</v>
      </c>
      <c r="G216" s="99" t="s">
        <v>359</v>
      </c>
      <c r="H216" s="86" t="s">
        <v>608</v>
      </c>
      <c r="I216" s="86" t="s">
        <v>332</v>
      </c>
      <c r="J216" s="86"/>
      <c r="K216" s="96">
        <v>1.8600000000008006</v>
      </c>
      <c r="L216" s="99" t="s">
        <v>174</v>
      </c>
      <c r="M216" s="100">
        <v>4.2500000000000003E-2</v>
      </c>
      <c r="N216" s="100">
        <v>2.3200000000016013E-2</v>
      </c>
      <c r="O216" s="96">
        <v>119772.59423600002</v>
      </c>
      <c r="P216" s="98">
        <v>104.27</v>
      </c>
      <c r="Q216" s="86"/>
      <c r="R216" s="96">
        <v>124.886885365</v>
      </c>
      <c r="S216" s="97">
        <v>3.1882276435203752E-4</v>
      </c>
      <c r="T216" s="97">
        <f t="shared" si="3"/>
        <v>9.1409596118481584E-4</v>
      </c>
      <c r="U216" s="97">
        <f>R216/'סכום נכסי הקרן'!$C$42</f>
        <v>1.0365680420251774E-4</v>
      </c>
    </row>
    <row r="217" spans="2:21" s="144" customFormat="1">
      <c r="B217" s="89" t="s">
        <v>818</v>
      </c>
      <c r="C217" s="86" t="s">
        <v>819</v>
      </c>
      <c r="D217" s="99" t="s">
        <v>130</v>
      </c>
      <c r="E217" s="99" t="s">
        <v>328</v>
      </c>
      <c r="F217" s="86" t="s">
        <v>611</v>
      </c>
      <c r="G217" s="99" t="s">
        <v>359</v>
      </c>
      <c r="H217" s="86" t="s">
        <v>608</v>
      </c>
      <c r="I217" s="86" t="s">
        <v>332</v>
      </c>
      <c r="J217" s="86"/>
      <c r="K217" s="96">
        <v>1.7800000000015404</v>
      </c>
      <c r="L217" s="99" t="s">
        <v>174</v>
      </c>
      <c r="M217" s="100">
        <v>3.7000000000000005E-2</v>
      </c>
      <c r="N217" s="100">
        <v>2.3400000000012723E-2</v>
      </c>
      <c r="O217" s="96">
        <v>289832.64646600001</v>
      </c>
      <c r="P217" s="98">
        <v>103.04</v>
      </c>
      <c r="Q217" s="86"/>
      <c r="R217" s="96">
        <v>298.643571743</v>
      </c>
      <c r="S217" s="97">
        <v>1.0987893996205547E-3</v>
      </c>
      <c r="T217" s="97">
        <f t="shared" si="3"/>
        <v>2.1858891105037536E-3</v>
      </c>
      <c r="U217" s="97">
        <f>R217/'סכום נכסי הקרן'!$C$42</f>
        <v>2.4787581299693751E-4</v>
      </c>
    </row>
    <row r="218" spans="2:21" s="144" customFormat="1">
      <c r="B218" s="89" t="s">
        <v>820</v>
      </c>
      <c r="C218" s="86" t="s">
        <v>821</v>
      </c>
      <c r="D218" s="99" t="s">
        <v>130</v>
      </c>
      <c r="E218" s="99" t="s">
        <v>328</v>
      </c>
      <c r="F218" s="86" t="s">
        <v>777</v>
      </c>
      <c r="G218" s="99" t="s">
        <v>701</v>
      </c>
      <c r="H218" s="86" t="s">
        <v>608</v>
      </c>
      <c r="I218" s="86" t="s">
        <v>170</v>
      </c>
      <c r="J218" s="86"/>
      <c r="K218" s="96">
        <v>3.7699999999565179</v>
      </c>
      <c r="L218" s="99" t="s">
        <v>174</v>
      </c>
      <c r="M218" s="100">
        <v>3.7499999999999999E-2</v>
      </c>
      <c r="N218" s="100">
        <v>1.6500000000000001E-2</v>
      </c>
      <c r="O218" s="96">
        <v>8514.7237299999997</v>
      </c>
      <c r="P218" s="98">
        <v>108.04</v>
      </c>
      <c r="Q218" s="86"/>
      <c r="R218" s="96">
        <v>9.1993075199999996</v>
      </c>
      <c r="S218" s="97">
        <v>1.8464054213210921E-5</v>
      </c>
      <c r="T218" s="97">
        <f t="shared" si="3"/>
        <v>6.7333329878092792E-5</v>
      </c>
      <c r="U218" s="97">
        <f>R218/'סכום נכסי הקרן'!$C$42</f>
        <v>7.6354760198594135E-6</v>
      </c>
    </row>
    <row r="219" spans="2:21" s="144" customFormat="1">
      <c r="B219" s="89" t="s">
        <v>822</v>
      </c>
      <c r="C219" s="86" t="s">
        <v>823</v>
      </c>
      <c r="D219" s="99" t="s">
        <v>130</v>
      </c>
      <c r="E219" s="99" t="s">
        <v>328</v>
      </c>
      <c r="F219" s="86" t="s">
        <v>446</v>
      </c>
      <c r="G219" s="99" t="s">
        <v>336</v>
      </c>
      <c r="H219" s="86" t="s">
        <v>608</v>
      </c>
      <c r="I219" s="86" t="s">
        <v>170</v>
      </c>
      <c r="J219" s="86"/>
      <c r="K219" s="96">
        <v>2.4299999999998012</v>
      </c>
      <c r="L219" s="99" t="s">
        <v>174</v>
      </c>
      <c r="M219" s="100">
        <v>3.6000000000000004E-2</v>
      </c>
      <c r="N219" s="100">
        <v>1.6000000000006113E-2</v>
      </c>
      <c r="O219" s="96">
        <f>613568.109/50000</f>
        <v>12.271362180000001</v>
      </c>
      <c r="P219" s="98">
        <v>5329897</v>
      </c>
      <c r="Q219" s="86"/>
      <c r="R219" s="96">
        <v>654.05096469099999</v>
      </c>
      <c r="S219" s="97">
        <f>3912.81237803712%/50000</f>
        <v>7.825624756074241E-4</v>
      </c>
      <c r="T219" s="97">
        <f t="shared" si="3"/>
        <v>4.7872548305270615E-3</v>
      </c>
      <c r="U219" s="97">
        <f>R219/'סכום נכסי הקרן'!$C$42</f>
        <v>5.4286591091848259E-4</v>
      </c>
    </row>
    <row r="220" spans="2:21" s="144" customFormat="1">
      <c r="B220" s="89" t="s">
        <v>824</v>
      </c>
      <c r="C220" s="86" t="s">
        <v>825</v>
      </c>
      <c r="D220" s="99" t="s">
        <v>130</v>
      </c>
      <c r="E220" s="99" t="s">
        <v>328</v>
      </c>
      <c r="F220" s="86" t="s">
        <v>826</v>
      </c>
      <c r="G220" s="99" t="s">
        <v>730</v>
      </c>
      <c r="H220" s="86" t="s">
        <v>608</v>
      </c>
      <c r="I220" s="86" t="s">
        <v>170</v>
      </c>
      <c r="J220" s="86"/>
      <c r="K220" s="96">
        <v>0.64999999997851099</v>
      </c>
      <c r="L220" s="99" t="s">
        <v>174</v>
      </c>
      <c r="M220" s="100">
        <v>5.5500000000000001E-2</v>
      </c>
      <c r="N220" s="100">
        <v>9.1999999998280887E-3</v>
      </c>
      <c r="O220" s="96">
        <v>4435.312946</v>
      </c>
      <c r="P220" s="98">
        <v>104.92</v>
      </c>
      <c r="Q220" s="86"/>
      <c r="R220" s="96">
        <v>4.6535302739999995</v>
      </c>
      <c r="S220" s="97">
        <v>3.6960941216666665E-4</v>
      </c>
      <c r="T220" s="97">
        <f t="shared" si="3"/>
        <v>3.4061008217815674E-5</v>
      </c>
      <c r="U220" s="97">
        <f>R220/'סכום נכסי הקרן'!$C$42</f>
        <v>3.8624558139368299E-6</v>
      </c>
    </row>
    <row r="221" spans="2:21" s="144" customFormat="1">
      <c r="B221" s="89" t="s">
        <v>827</v>
      </c>
      <c r="C221" s="86" t="s">
        <v>828</v>
      </c>
      <c r="D221" s="99" t="s">
        <v>130</v>
      </c>
      <c r="E221" s="99" t="s">
        <v>328</v>
      </c>
      <c r="F221" s="86" t="s">
        <v>829</v>
      </c>
      <c r="G221" s="99" t="s">
        <v>161</v>
      </c>
      <c r="H221" s="86" t="s">
        <v>608</v>
      </c>
      <c r="I221" s="86" t="s">
        <v>332</v>
      </c>
      <c r="J221" s="86"/>
      <c r="K221" s="96">
        <v>2.0399999999902385</v>
      </c>
      <c r="L221" s="99" t="s">
        <v>174</v>
      </c>
      <c r="M221" s="100">
        <v>3.4000000000000002E-2</v>
      </c>
      <c r="N221" s="100">
        <v>1.9500000000020338E-2</v>
      </c>
      <c r="O221" s="96">
        <v>23764.751058000002</v>
      </c>
      <c r="P221" s="98">
        <v>103.46</v>
      </c>
      <c r="Q221" s="86"/>
      <c r="R221" s="96">
        <v>24.587010680999999</v>
      </c>
      <c r="S221" s="97">
        <v>3.9670976637494602E-5</v>
      </c>
      <c r="T221" s="97">
        <f t="shared" si="3"/>
        <v>1.7996194792931151E-4</v>
      </c>
      <c r="U221" s="97">
        <f>R221/'סכום נכסי הקרן'!$C$42</f>
        <v>2.0407354580402457E-5</v>
      </c>
    </row>
    <row r="222" spans="2:21" s="144" customFormat="1">
      <c r="B222" s="89" t="s">
        <v>830</v>
      </c>
      <c r="C222" s="86" t="s">
        <v>831</v>
      </c>
      <c r="D222" s="99" t="s">
        <v>130</v>
      </c>
      <c r="E222" s="99" t="s">
        <v>328</v>
      </c>
      <c r="F222" s="86" t="s">
        <v>607</v>
      </c>
      <c r="G222" s="99" t="s">
        <v>336</v>
      </c>
      <c r="H222" s="86" t="s">
        <v>608</v>
      </c>
      <c r="I222" s="86" t="s">
        <v>170</v>
      </c>
      <c r="J222" s="86"/>
      <c r="K222" s="96">
        <v>0.42000000000183646</v>
      </c>
      <c r="L222" s="99" t="s">
        <v>174</v>
      </c>
      <c r="M222" s="100">
        <v>1.7500000000000002E-2</v>
      </c>
      <c r="N222" s="100">
        <v>6.1999999999859546E-3</v>
      </c>
      <c r="O222" s="96">
        <v>184024.953977</v>
      </c>
      <c r="P222" s="98">
        <v>100.6</v>
      </c>
      <c r="Q222" s="86"/>
      <c r="R222" s="96">
        <v>185.12910982300002</v>
      </c>
      <c r="S222" s="97">
        <v>3.5756607075933624E-4</v>
      </c>
      <c r="T222" s="97">
        <f t="shared" si="3"/>
        <v>1.3550323646262595E-3</v>
      </c>
      <c r="U222" s="97">
        <f>R222/'סכום נכסי הקרן'!$C$42</f>
        <v>1.53658183027176E-4</v>
      </c>
    </row>
    <row r="223" spans="2:21" s="144" customFormat="1">
      <c r="B223" s="89" t="s">
        <v>832</v>
      </c>
      <c r="C223" s="86" t="s">
        <v>833</v>
      </c>
      <c r="D223" s="99" t="s">
        <v>130</v>
      </c>
      <c r="E223" s="99" t="s">
        <v>328</v>
      </c>
      <c r="F223" s="86" t="s">
        <v>834</v>
      </c>
      <c r="G223" s="99" t="s">
        <v>378</v>
      </c>
      <c r="H223" s="86" t="s">
        <v>608</v>
      </c>
      <c r="I223" s="86" t="s">
        <v>170</v>
      </c>
      <c r="J223" s="86"/>
      <c r="K223" s="96">
        <v>2.6900000000157025</v>
      </c>
      <c r="L223" s="99" t="s">
        <v>174</v>
      </c>
      <c r="M223" s="100">
        <v>6.7500000000000004E-2</v>
      </c>
      <c r="N223" s="100">
        <v>3.850000000021412E-2</v>
      </c>
      <c r="O223" s="96">
        <v>26163.312521</v>
      </c>
      <c r="P223" s="98">
        <v>107.1</v>
      </c>
      <c r="Q223" s="86"/>
      <c r="R223" s="96">
        <v>28.020907724000001</v>
      </c>
      <c r="S223" s="97">
        <v>3.9259788114830021E-5</v>
      </c>
      <c r="T223" s="97">
        <f t="shared" si="3"/>
        <v>2.0509598349242818E-4</v>
      </c>
      <c r="U223" s="97">
        <f>R223/'סכום נכסי הקרן'!$C$42</f>
        <v>2.3257508080488151E-5</v>
      </c>
    </row>
    <row r="224" spans="2:21" s="144" customFormat="1">
      <c r="B224" s="89" t="s">
        <v>835</v>
      </c>
      <c r="C224" s="86" t="s">
        <v>836</v>
      </c>
      <c r="D224" s="99" t="s">
        <v>130</v>
      </c>
      <c r="E224" s="99" t="s">
        <v>328</v>
      </c>
      <c r="F224" s="86" t="s">
        <v>562</v>
      </c>
      <c r="G224" s="99" t="s">
        <v>378</v>
      </c>
      <c r="H224" s="86" t="s">
        <v>608</v>
      </c>
      <c r="I224" s="86" t="s">
        <v>332</v>
      </c>
      <c r="J224" s="86"/>
      <c r="K224" s="96">
        <v>2.5800000111437171</v>
      </c>
      <c r="L224" s="99" t="s">
        <v>174</v>
      </c>
      <c r="M224" s="100">
        <v>5.74E-2</v>
      </c>
      <c r="N224" s="100">
        <v>1.7700000081434856E-2</v>
      </c>
      <c r="O224" s="96">
        <v>104.158599</v>
      </c>
      <c r="P224" s="98">
        <v>112</v>
      </c>
      <c r="Q224" s="86"/>
      <c r="R224" s="96">
        <v>0.11665766499999999</v>
      </c>
      <c r="S224" s="97">
        <v>6.7485307850462309E-7</v>
      </c>
      <c r="T224" s="97">
        <f t="shared" si="3"/>
        <v>8.5386307862583981E-7</v>
      </c>
      <c r="U224" s="97">
        <f>R224/'סכום נכסי הקרן'!$C$42</f>
        <v>9.6826505875987156E-8</v>
      </c>
    </row>
    <row r="225" spans="2:21" s="144" customFormat="1">
      <c r="B225" s="89" t="s">
        <v>837</v>
      </c>
      <c r="C225" s="86" t="s">
        <v>838</v>
      </c>
      <c r="D225" s="99" t="s">
        <v>130</v>
      </c>
      <c r="E225" s="99" t="s">
        <v>328</v>
      </c>
      <c r="F225" s="86" t="s">
        <v>562</v>
      </c>
      <c r="G225" s="99" t="s">
        <v>378</v>
      </c>
      <c r="H225" s="86" t="s">
        <v>608</v>
      </c>
      <c r="I225" s="86" t="s">
        <v>332</v>
      </c>
      <c r="J225" s="86"/>
      <c r="K225" s="96">
        <v>4.670000000015663</v>
      </c>
      <c r="L225" s="99" t="s">
        <v>174</v>
      </c>
      <c r="M225" s="100">
        <v>5.6500000000000002E-2</v>
      </c>
      <c r="N225" s="100">
        <v>2.5000000000000001E-2</v>
      </c>
      <c r="O225" s="96">
        <v>15508.959688999999</v>
      </c>
      <c r="P225" s="98">
        <v>115.26</v>
      </c>
      <c r="Q225" s="86"/>
      <c r="R225" s="96">
        <v>17.875627616000003</v>
      </c>
      <c r="S225" s="97">
        <v>1.7677160669497558E-4</v>
      </c>
      <c r="T225" s="97">
        <f t="shared" si="3"/>
        <v>1.3083871024305901E-4</v>
      </c>
      <c r="U225" s="97">
        <f>R225/'סכום נכסי הקרן'!$C$42</f>
        <v>1.4836869591017294E-5</v>
      </c>
    </row>
    <row r="226" spans="2:21" s="144" customFormat="1">
      <c r="B226" s="89" t="s">
        <v>839</v>
      </c>
      <c r="C226" s="86" t="s">
        <v>840</v>
      </c>
      <c r="D226" s="99" t="s">
        <v>130</v>
      </c>
      <c r="E226" s="99" t="s">
        <v>328</v>
      </c>
      <c r="F226" s="86" t="s">
        <v>565</v>
      </c>
      <c r="G226" s="99" t="s">
        <v>378</v>
      </c>
      <c r="H226" s="86" t="s">
        <v>608</v>
      </c>
      <c r="I226" s="86" t="s">
        <v>332</v>
      </c>
      <c r="J226" s="86"/>
      <c r="K226" s="96">
        <v>3.1099999999922927</v>
      </c>
      <c r="L226" s="99" t="s">
        <v>174</v>
      </c>
      <c r="M226" s="100">
        <v>3.7000000000000005E-2</v>
      </c>
      <c r="N226" s="100">
        <v>1.4799999999935585E-2</v>
      </c>
      <c r="O226" s="96">
        <v>81250.127586000002</v>
      </c>
      <c r="P226" s="98">
        <v>107</v>
      </c>
      <c r="Q226" s="86"/>
      <c r="R226" s="96">
        <v>86.937636497000014</v>
      </c>
      <c r="S226" s="97">
        <v>3.5938975558743924E-4</v>
      </c>
      <c r="T226" s="97">
        <f t="shared" si="3"/>
        <v>6.3633056557220317E-4</v>
      </c>
      <c r="U226" s="97">
        <f>R226/'סכום נכסי הקרן'!$C$42</f>
        <v>7.2158718170136583E-5</v>
      </c>
    </row>
    <row r="227" spans="2:21" s="144" customFormat="1">
      <c r="B227" s="89" t="s">
        <v>841</v>
      </c>
      <c r="C227" s="86" t="s">
        <v>842</v>
      </c>
      <c r="D227" s="99" t="s">
        <v>130</v>
      </c>
      <c r="E227" s="99" t="s">
        <v>328</v>
      </c>
      <c r="F227" s="86" t="s">
        <v>843</v>
      </c>
      <c r="G227" s="99" t="s">
        <v>359</v>
      </c>
      <c r="H227" s="86" t="s">
        <v>608</v>
      </c>
      <c r="I227" s="86" t="s">
        <v>332</v>
      </c>
      <c r="J227" s="86"/>
      <c r="K227" s="96">
        <v>2.8899999999983281</v>
      </c>
      <c r="L227" s="99" t="s">
        <v>174</v>
      </c>
      <c r="M227" s="100">
        <v>2.9500000000000002E-2</v>
      </c>
      <c r="N227" s="100">
        <v>1.6500000000000001E-2</v>
      </c>
      <c r="O227" s="96">
        <v>230491.08051599999</v>
      </c>
      <c r="P227" s="98">
        <v>103.79</v>
      </c>
      <c r="Q227" s="86"/>
      <c r="R227" s="96">
        <v>239.22669245999998</v>
      </c>
      <c r="S227" s="97">
        <v>1.1719143429557461E-3</v>
      </c>
      <c r="T227" s="97">
        <f t="shared" si="3"/>
        <v>1.7509937312166551E-3</v>
      </c>
      <c r="U227" s="97">
        <f>R227/'סכום נכסי הקרן'!$C$42</f>
        <v>1.9855947522326252E-4</v>
      </c>
    </row>
    <row r="228" spans="2:21" s="144" customFormat="1">
      <c r="B228" s="89" t="s">
        <v>844</v>
      </c>
      <c r="C228" s="86" t="s">
        <v>845</v>
      </c>
      <c r="D228" s="99" t="s">
        <v>130</v>
      </c>
      <c r="E228" s="99" t="s">
        <v>328</v>
      </c>
      <c r="F228" s="86" t="s">
        <v>492</v>
      </c>
      <c r="G228" s="99" t="s">
        <v>459</v>
      </c>
      <c r="H228" s="86" t="s">
        <v>608</v>
      </c>
      <c r="I228" s="86" t="s">
        <v>170</v>
      </c>
      <c r="J228" s="86"/>
      <c r="K228" s="96">
        <v>8.6000000000045738</v>
      </c>
      <c r="L228" s="99" t="s">
        <v>174</v>
      </c>
      <c r="M228" s="100">
        <v>3.4300000000000004E-2</v>
      </c>
      <c r="N228" s="100">
        <v>2.8600000000014739E-2</v>
      </c>
      <c r="O228" s="96">
        <v>374500.70799599995</v>
      </c>
      <c r="P228" s="98">
        <v>105.07</v>
      </c>
      <c r="Q228" s="86"/>
      <c r="R228" s="96">
        <v>393.48789389699999</v>
      </c>
      <c r="S228" s="97">
        <v>1.4751091381597604E-3</v>
      </c>
      <c r="T228" s="97">
        <f t="shared" si="3"/>
        <v>2.8800918009535873E-3</v>
      </c>
      <c r="U228" s="97">
        <f>R228/'סכום נכסי הקרן'!$C$42</f>
        <v>3.2659712390564034E-4</v>
      </c>
    </row>
    <row r="229" spans="2:21" s="144" customFormat="1">
      <c r="B229" s="89" t="s">
        <v>846</v>
      </c>
      <c r="C229" s="86" t="s">
        <v>847</v>
      </c>
      <c r="D229" s="99" t="s">
        <v>130</v>
      </c>
      <c r="E229" s="99" t="s">
        <v>328</v>
      </c>
      <c r="F229" s="86" t="s">
        <v>637</v>
      </c>
      <c r="G229" s="99" t="s">
        <v>378</v>
      </c>
      <c r="H229" s="86" t="s">
        <v>608</v>
      </c>
      <c r="I229" s="86" t="s">
        <v>170</v>
      </c>
      <c r="J229" s="86"/>
      <c r="K229" s="96">
        <v>3.1999686814907609</v>
      </c>
      <c r="L229" s="99" t="s">
        <v>174</v>
      </c>
      <c r="M229" s="100">
        <v>7.0499999999999993E-2</v>
      </c>
      <c r="N229" s="100">
        <v>3.1199498903852176E-2</v>
      </c>
      <c r="O229" s="96">
        <v>5.6559999999999996E-3</v>
      </c>
      <c r="P229" s="98">
        <v>112.8</v>
      </c>
      <c r="Q229" s="86"/>
      <c r="R229" s="96">
        <v>6.3860000000000004E-6</v>
      </c>
      <c r="S229" s="97">
        <v>1.2231791506138009E-11</v>
      </c>
      <c r="T229" s="97">
        <f t="shared" si="3"/>
        <v>4.6741631765941947E-11</v>
      </c>
      <c r="U229" s="97">
        <f>R229/'סכום נכסי הקרן'!$C$42</f>
        <v>5.3004152493884908E-12</v>
      </c>
    </row>
    <row r="230" spans="2:21" s="144" customFormat="1">
      <c r="B230" s="89" t="s">
        <v>848</v>
      </c>
      <c r="C230" s="86" t="s">
        <v>849</v>
      </c>
      <c r="D230" s="99" t="s">
        <v>130</v>
      </c>
      <c r="E230" s="99" t="s">
        <v>328</v>
      </c>
      <c r="F230" s="86" t="s">
        <v>640</v>
      </c>
      <c r="G230" s="99" t="s">
        <v>427</v>
      </c>
      <c r="H230" s="86" t="s">
        <v>608</v>
      </c>
      <c r="I230" s="86" t="s">
        <v>332</v>
      </c>
      <c r="J230" s="86"/>
      <c r="K230" s="96">
        <v>3.3899999999997457</v>
      </c>
      <c r="L230" s="99" t="s">
        <v>174</v>
      </c>
      <c r="M230" s="100">
        <v>4.1399999999999999E-2</v>
      </c>
      <c r="N230" s="100">
        <v>3.4800000000020377E-2</v>
      </c>
      <c r="O230" s="96">
        <v>167317.813739</v>
      </c>
      <c r="P230" s="98">
        <v>102.25</v>
      </c>
      <c r="Q230" s="96">
        <v>24.811137956</v>
      </c>
      <c r="R230" s="96">
        <v>196.364183795</v>
      </c>
      <c r="S230" s="97">
        <v>2.926464796012716E-4</v>
      </c>
      <c r="T230" s="97">
        <f t="shared" ref="T230:T250" si="4">R230/$R$11</f>
        <v>1.4372662654189843E-3</v>
      </c>
      <c r="U230" s="97">
        <f>R230/'סכום נכסי הקרן'!$C$42</f>
        <v>1.6298335643920173E-4</v>
      </c>
    </row>
    <row r="231" spans="2:21" s="144" customFormat="1">
      <c r="B231" s="89" t="s">
        <v>850</v>
      </c>
      <c r="C231" s="86" t="s">
        <v>851</v>
      </c>
      <c r="D231" s="99" t="s">
        <v>130</v>
      </c>
      <c r="E231" s="99" t="s">
        <v>328</v>
      </c>
      <c r="F231" s="86" t="s">
        <v>640</v>
      </c>
      <c r="G231" s="99" t="s">
        <v>427</v>
      </c>
      <c r="H231" s="86" t="s">
        <v>608</v>
      </c>
      <c r="I231" s="86" t="s">
        <v>332</v>
      </c>
      <c r="J231" s="86"/>
      <c r="K231" s="96">
        <v>5.6199999999941443</v>
      </c>
      <c r="L231" s="99" t="s">
        <v>174</v>
      </c>
      <c r="M231" s="100">
        <v>2.5000000000000001E-2</v>
      </c>
      <c r="N231" s="100">
        <v>5.3299999999962974E-2</v>
      </c>
      <c r="O231" s="96">
        <v>476746.74249700003</v>
      </c>
      <c r="P231" s="98">
        <v>86.68</v>
      </c>
      <c r="Q231" s="86"/>
      <c r="R231" s="96">
        <v>413.24406584100001</v>
      </c>
      <c r="S231" s="97">
        <v>7.7654017024059478E-4</v>
      </c>
      <c r="T231" s="97">
        <f t="shared" si="4"/>
        <v>3.0246949506734558E-3</v>
      </c>
      <c r="U231" s="97">
        <f>R231/'סכום נכסי הקרן'!$C$42</f>
        <v>3.4299485566911022E-4</v>
      </c>
    </row>
    <row r="232" spans="2:21" s="144" customFormat="1">
      <c r="B232" s="89" t="s">
        <v>852</v>
      </c>
      <c r="C232" s="86" t="s">
        <v>853</v>
      </c>
      <c r="D232" s="99" t="s">
        <v>130</v>
      </c>
      <c r="E232" s="99" t="s">
        <v>328</v>
      </c>
      <c r="F232" s="86" t="s">
        <v>640</v>
      </c>
      <c r="G232" s="99" t="s">
        <v>427</v>
      </c>
      <c r="H232" s="86" t="s">
        <v>608</v>
      </c>
      <c r="I232" s="86" t="s">
        <v>332</v>
      </c>
      <c r="J232" s="86"/>
      <c r="K232" s="96">
        <v>4.3000000000004519</v>
      </c>
      <c r="L232" s="99" t="s">
        <v>174</v>
      </c>
      <c r="M232" s="100">
        <v>3.5499999999999997E-2</v>
      </c>
      <c r="N232" s="100">
        <v>4.8400000000012627E-2</v>
      </c>
      <c r="O232" s="96">
        <v>229320.83097499999</v>
      </c>
      <c r="P232" s="98">
        <v>94.87</v>
      </c>
      <c r="Q232" s="96">
        <v>4.0704447799999999</v>
      </c>
      <c r="R232" s="96">
        <v>221.62710693299999</v>
      </c>
      <c r="S232" s="97">
        <v>3.2269892937151893E-4</v>
      </c>
      <c r="T232" s="97">
        <f t="shared" si="4"/>
        <v>1.6221754809917514E-3</v>
      </c>
      <c r="U232" s="97">
        <f>R232/'סכום נכסי הקרן'!$C$42</f>
        <v>1.8395172208981003E-4</v>
      </c>
    </row>
    <row r="233" spans="2:21" s="144" customFormat="1">
      <c r="B233" s="89" t="s">
        <v>854</v>
      </c>
      <c r="C233" s="86" t="s">
        <v>855</v>
      </c>
      <c r="D233" s="99" t="s">
        <v>130</v>
      </c>
      <c r="E233" s="99" t="s">
        <v>328</v>
      </c>
      <c r="F233" s="86" t="s">
        <v>856</v>
      </c>
      <c r="G233" s="99" t="s">
        <v>378</v>
      </c>
      <c r="H233" s="86" t="s">
        <v>608</v>
      </c>
      <c r="I233" s="86" t="s">
        <v>332</v>
      </c>
      <c r="J233" s="86"/>
      <c r="K233" s="96">
        <v>4.7800000000026195</v>
      </c>
      <c r="L233" s="99" t="s">
        <v>174</v>
      </c>
      <c r="M233" s="100">
        <v>3.9E-2</v>
      </c>
      <c r="N233" s="100">
        <v>4.3100000000023918E-2</v>
      </c>
      <c r="O233" s="96">
        <v>356268.17421000003</v>
      </c>
      <c r="P233" s="98">
        <v>98.58</v>
      </c>
      <c r="Q233" s="86"/>
      <c r="R233" s="96">
        <v>351.20916613600002</v>
      </c>
      <c r="S233" s="97">
        <v>8.4646386041483529E-4</v>
      </c>
      <c r="T233" s="97">
        <f t="shared" si="4"/>
        <v>2.5706372559274101E-3</v>
      </c>
      <c r="U233" s="97">
        <f>R233/'סכום נכסי הקרן'!$C$42</f>
        <v>2.9150554649424841E-4</v>
      </c>
    </row>
    <row r="234" spans="2:21" s="144" customFormat="1">
      <c r="B234" s="89" t="s">
        <v>857</v>
      </c>
      <c r="C234" s="86" t="s">
        <v>858</v>
      </c>
      <c r="D234" s="99" t="s">
        <v>130</v>
      </c>
      <c r="E234" s="99" t="s">
        <v>328</v>
      </c>
      <c r="F234" s="86" t="s">
        <v>859</v>
      </c>
      <c r="G234" s="99" t="s">
        <v>427</v>
      </c>
      <c r="H234" s="86" t="s">
        <v>608</v>
      </c>
      <c r="I234" s="86" t="s">
        <v>332</v>
      </c>
      <c r="J234" s="86"/>
      <c r="K234" s="96">
        <v>1.4800000000024089</v>
      </c>
      <c r="L234" s="99" t="s">
        <v>174</v>
      </c>
      <c r="M234" s="100">
        <v>1.49E-2</v>
      </c>
      <c r="N234" s="100">
        <v>1.3300000000032692E-2</v>
      </c>
      <c r="O234" s="96">
        <v>231910.59340300001</v>
      </c>
      <c r="P234" s="98">
        <v>100.24</v>
      </c>
      <c r="Q234" s="86"/>
      <c r="R234" s="96">
        <v>232.46717882800002</v>
      </c>
      <c r="S234" s="97">
        <v>7.0772373425165378E-4</v>
      </c>
      <c r="T234" s="97">
        <f t="shared" si="4"/>
        <v>1.7015182070851474E-3</v>
      </c>
      <c r="U234" s="97">
        <f>R234/'סכום נכסי הקרן'!$C$42</f>
        <v>1.9294904159759669E-4</v>
      </c>
    </row>
    <row r="235" spans="2:21" s="144" customFormat="1">
      <c r="B235" s="89" t="s">
        <v>860</v>
      </c>
      <c r="C235" s="86" t="s">
        <v>861</v>
      </c>
      <c r="D235" s="99" t="s">
        <v>130</v>
      </c>
      <c r="E235" s="99" t="s">
        <v>328</v>
      </c>
      <c r="F235" s="86" t="s">
        <v>859</v>
      </c>
      <c r="G235" s="99" t="s">
        <v>427</v>
      </c>
      <c r="H235" s="86" t="s">
        <v>608</v>
      </c>
      <c r="I235" s="86" t="s">
        <v>332</v>
      </c>
      <c r="J235" s="86"/>
      <c r="K235" s="96">
        <v>2.8999999999995163</v>
      </c>
      <c r="L235" s="99" t="s">
        <v>174</v>
      </c>
      <c r="M235" s="100">
        <v>2.1600000000000001E-2</v>
      </c>
      <c r="N235" s="100">
        <v>1.6600000000012584E-2</v>
      </c>
      <c r="O235" s="96">
        <v>203589.02180799999</v>
      </c>
      <c r="P235" s="98">
        <v>101.49</v>
      </c>
      <c r="Q235" s="86"/>
      <c r="R235" s="96">
        <v>206.622498189</v>
      </c>
      <c r="S235" s="97">
        <v>2.5639869099646992E-4</v>
      </c>
      <c r="T235" s="97">
        <f t="shared" si="4"/>
        <v>1.5123508808188605E-3</v>
      </c>
      <c r="U235" s="97">
        <f>R235/'סכום נכסי הקרן'!$C$42</f>
        <v>1.7149781400997829E-4</v>
      </c>
    </row>
    <row r="236" spans="2:21" s="144" customFormat="1">
      <c r="B236" s="89" t="s">
        <v>862</v>
      </c>
      <c r="C236" s="86" t="s">
        <v>863</v>
      </c>
      <c r="D236" s="99" t="s">
        <v>130</v>
      </c>
      <c r="E236" s="99" t="s">
        <v>328</v>
      </c>
      <c r="F236" s="86" t="s">
        <v>811</v>
      </c>
      <c r="G236" s="99" t="s">
        <v>161</v>
      </c>
      <c r="H236" s="86" t="s">
        <v>608</v>
      </c>
      <c r="I236" s="86" t="s">
        <v>170</v>
      </c>
      <c r="J236" s="86"/>
      <c r="K236" s="96">
        <v>2.4599999999998667</v>
      </c>
      <c r="L236" s="99" t="s">
        <v>174</v>
      </c>
      <c r="M236" s="100">
        <v>2.4E-2</v>
      </c>
      <c r="N236" s="100">
        <v>1.8600000000012013E-2</v>
      </c>
      <c r="O236" s="96">
        <v>147563.615204</v>
      </c>
      <c r="P236" s="98">
        <v>101.55</v>
      </c>
      <c r="Q236" s="86"/>
      <c r="R236" s="96">
        <v>149.85085128700001</v>
      </c>
      <c r="S236" s="97">
        <v>4.1948054135122146E-4</v>
      </c>
      <c r="T236" s="97">
        <f t="shared" si="4"/>
        <v>1.0968169919620861E-3</v>
      </c>
      <c r="U236" s="97">
        <f>R236/'סכום נכסי הקרן'!$C$42</f>
        <v>1.2437703371366454E-4</v>
      </c>
    </row>
    <row r="237" spans="2:21" s="144" customFormat="1">
      <c r="B237" s="89" t="s">
        <v>864</v>
      </c>
      <c r="C237" s="86" t="s">
        <v>865</v>
      </c>
      <c r="D237" s="99" t="s">
        <v>130</v>
      </c>
      <c r="E237" s="99" t="s">
        <v>328</v>
      </c>
      <c r="F237" s="86" t="s">
        <v>866</v>
      </c>
      <c r="G237" s="99" t="s">
        <v>378</v>
      </c>
      <c r="H237" s="86" t="s">
        <v>608</v>
      </c>
      <c r="I237" s="86" t="s">
        <v>332</v>
      </c>
      <c r="J237" s="86"/>
      <c r="K237" s="96">
        <v>1.1400000000007884</v>
      </c>
      <c r="L237" s="99" t="s">
        <v>174</v>
      </c>
      <c r="M237" s="100">
        <v>5.0999999999999997E-2</v>
      </c>
      <c r="N237" s="100">
        <v>2.6000000000005633E-2</v>
      </c>
      <c r="O237" s="96">
        <v>682111.18245600001</v>
      </c>
      <c r="P237" s="98">
        <v>104.14</v>
      </c>
      <c r="Q237" s="86"/>
      <c r="R237" s="96">
        <v>710.35056264599996</v>
      </c>
      <c r="S237" s="97">
        <v>8.9480674597402598E-4</v>
      </c>
      <c r="T237" s="97">
        <f t="shared" si="4"/>
        <v>5.1993336085075174E-3</v>
      </c>
      <c r="U237" s="97">
        <f>R237/'סכום נכסי הקרן'!$C$42</f>
        <v>5.8959488798317455E-4</v>
      </c>
    </row>
    <row r="238" spans="2:21" s="144" customFormat="1">
      <c r="B238" s="89" t="s">
        <v>867</v>
      </c>
      <c r="C238" s="86" t="s">
        <v>868</v>
      </c>
      <c r="D238" s="99" t="s">
        <v>130</v>
      </c>
      <c r="E238" s="99" t="s">
        <v>328</v>
      </c>
      <c r="F238" s="86" t="s">
        <v>869</v>
      </c>
      <c r="G238" s="99" t="s">
        <v>870</v>
      </c>
      <c r="H238" s="86" t="s">
        <v>608</v>
      </c>
      <c r="I238" s="86" t="s">
        <v>332</v>
      </c>
      <c r="J238" s="86"/>
      <c r="K238" s="96">
        <v>5.5300000018586175</v>
      </c>
      <c r="L238" s="99" t="s">
        <v>174</v>
      </c>
      <c r="M238" s="100">
        <v>2.6200000000000001E-2</v>
      </c>
      <c r="N238" s="100">
        <v>2.430000001050522E-2</v>
      </c>
      <c r="O238" s="96">
        <v>997.35498800000005</v>
      </c>
      <c r="P238" s="98">
        <v>101.09</v>
      </c>
      <c r="Q238" s="96">
        <v>0.10452108300000001</v>
      </c>
      <c r="R238" s="96">
        <v>1.1137311810000001</v>
      </c>
      <c r="S238" s="97">
        <v>4.6862169147147741E-6</v>
      </c>
      <c r="T238" s="97">
        <f t="shared" si="4"/>
        <v>8.151834129118328E-6</v>
      </c>
      <c r="U238" s="97">
        <f>R238/'סכום נכסי הקרן'!$C$42</f>
        <v>9.2440302779390128E-7</v>
      </c>
    </row>
    <row r="239" spans="2:21" s="144" customFormat="1">
      <c r="B239" s="89" t="s">
        <v>871</v>
      </c>
      <c r="C239" s="86" t="s">
        <v>872</v>
      </c>
      <c r="D239" s="99" t="s">
        <v>130</v>
      </c>
      <c r="E239" s="99" t="s">
        <v>328</v>
      </c>
      <c r="F239" s="86" t="s">
        <v>869</v>
      </c>
      <c r="G239" s="99" t="s">
        <v>870</v>
      </c>
      <c r="H239" s="86" t="s">
        <v>608</v>
      </c>
      <c r="I239" s="86" t="s">
        <v>332</v>
      </c>
      <c r="J239" s="86"/>
      <c r="K239" s="96">
        <v>3.0900000000036272</v>
      </c>
      <c r="L239" s="99" t="s">
        <v>174</v>
      </c>
      <c r="M239" s="100">
        <v>3.3500000000000002E-2</v>
      </c>
      <c r="N239" s="100">
        <v>1.7800000000012091E-2</v>
      </c>
      <c r="O239" s="96">
        <v>187747.82741900001</v>
      </c>
      <c r="P239" s="98">
        <v>105.72</v>
      </c>
      <c r="Q239" s="86"/>
      <c r="R239" s="96">
        <v>198.487003192</v>
      </c>
      <c r="S239" s="97">
        <v>3.9031156977749803E-4</v>
      </c>
      <c r="T239" s="97">
        <f t="shared" si="4"/>
        <v>1.4528040108872232E-3</v>
      </c>
      <c r="U239" s="97">
        <f>R239/'סכום נכסי הקרן'!$C$42</f>
        <v>1.6474530825623219E-4</v>
      </c>
    </row>
    <row r="240" spans="2:21" s="144" customFormat="1">
      <c r="B240" s="89" t="s">
        <v>873</v>
      </c>
      <c r="C240" s="86" t="s">
        <v>874</v>
      </c>
      <c r="D240" s="99" t="s">
        <v>130</v>
      </c>
      <c r="E240" s="99" t="s">
        <v>328</v>
      </c>
      <c r="F240" s="86" t="s">
        <v>607</v>
      </c>
      <c r="G240" s="99" t="s">
        <v>336</v>
      </c>
      <c r="H240" s="86" t="s">
        <v>652</v>
      </c>
      <c r="I240" s="86" t="s">
        <v>170</v>
      </c>
      <c r="J240" s="86"/>
      <c r="K240" s="96">
        <v>1.1799999999885495</v>
      </c>
      <c r="L240" s="99" t="s">
        <v>174</v>
      </c>
      <c r="M240" s="100">
        <v>2.8199999999999999E-2</v>
      </c>
      <c r="N240" s="100">
        <v>1.1900000000106326E-2</v>
      </c>
      <c r="O240" s="96">
        <v>23959.8429</v>
      </c>
      <c r="P240" s="98">
        <v>102.06</v>
      </c>
      <c r="Q240" s="86"/>
      <c r="R240" s="96">
        <v>24.453416045999997</v>
      </c>
      <c r="S240" s="97">
        <v>2.4821650609149678E-4</v>
      </c>
      <c r="T240" s="97">
        <f t="shared" si="4"/>
        <v>1.7898411654267271E-4</v>
      </c>
      <c r="U240" s="97">
        <f>R240/'סכום נכסי הקרן'!$C$42</f>
        <v>2.0296470295937925E-5</v>
      </c>
    </row>
    <row r="241" spans="2:21" s="144" customFormat="1">
      <c r="B241" s="89" t="s">
        <v>875</v>
      </c>
      <c r="C241" s="86" t="s">
        <v>876</v>
      </c>
      <c r="D241" s="99" t="s">
        <v>130</v>
      </c>
      <c r="E241" s="99" t="s">
        <v>328</v>
      </c>
      <c r="F241" s="86" t="s">
        <v>655</v>
      </c>
      <c r="G241" s="99" t="s">
        <v>656</v>
      </c>
      <c r="H241" s="86" t="s">
        <v>652</v>
      </c>
      <c r="I241" s="86" t="s">
        <v>170</v>
      </c>
      <c r="J241" s="86"/>
      <c r="K241" s="96">
        <v>2.3498355864084766</v>
      </c>
      <c r="L241" s="99" t="s">
        <v>174</v>
      </c>
      <c r="M241" s="100">
        <v>4.6500000000000007E-2</v>
      </c>
      <c r="N241" s="100">
        <v>2.3399707709170624E-2</v>
      </c>
      <c r="O241" s="96">
        <v>5.1700000000000001E-3</v>
      </c>
      <c r="P241" s="98">
        <v>105.47</v>
      </c>
      <c r="Q241" s="86"/>
      <c r="R241" s="96">
        <v>5.4739999999999996E-6</v>
      </c>
      <c r="S241" s="97">
        <v>4.0385313700227896E-11</v>
      </c>
      <c r="T241" s="97">
        <f t="shared" si="4"/>
        <v>4.0066347053987812E-11</v>
      </c>
      <c r="U241" s="97">
        <f>R241/'סכום נכסי הקרן'!$C$42</f>
        <v>4.5434502153386461E-12</v>
      </c>
    </row>
    <row r="242" spans="2:21" s="144" customFormat="1">
      <c r="B242" s="89" t="s">
        <v>877</v>
      </c>
      <c r="C242" s="86" t="s">
        <v>878</v>
      </c>
      <c r="D242" s="99" t="s">
        <v>130</v>
      </c>
      <c r="E242" s="99" t="s">
        <v>328</v>
      </c>
      <c r="F242" s="86" t="s">
        <v>879</v>
      </c>
      <c r="G242" s="99" t="s">
        <v>459</v>
      </c>
      <c r="H242" s="86" t="s">
        <v>652</v>
      </c>
      <c r="I242" s="86" t="s">
        <v>170</v>
      </c>
      <c r="J242" s="86"/>
      <c r="K242" s="96">
        <v>5.8099999999969159</v>
      </c>
      <c r="L242" s="99" t="s">
        <v>174</v>
      </c>
      <c r="M242" s="100">
        <v>3.27E-2</v>
      </c>
      <c r="N242" s="100">
        <v>2.4299999999967944E-2</v>
      </c>
      <c r="O242" s="96">
        <v>156846.45854200001</v>
      </c>
      <c r="P242" s="98">
        <v>105.41</v>
      </c>
      <c r="Q242" s="86"/>
      <c r="R242" s="96">
        <v>165.33185197099999</v>
      </c>
      <c r="S242" s="97">
        <v>7.0334734772197318E-4</v>
      </c>
      <c r="T242" s="97">
        <f t="shared" si="4"/>
        <v>1.2101284910757445E-3</v>
      </c>
      <c r="U242" s="97">
        <f>R242/'סכום נכסי הקרן'!$C$42</f>
        <v>1.3722634973328045E-4</v>
      </c>
    </row>
    <row r="243" spans="2:21" s="144" customFormat="1">
      <c r="B243" s="89" t="s">
        <v>880</v>
      </c>
      <c r="C243" s="86" t="s">
        <v>881</v>
      </c>
      <c r="D243" s="99" t="s">
        <v>130</v>
      </c>
      <c r="E243" s="99" t="s">
        <v>328</v>
      </c>
      <c r="F243" s="86" t="s">
        <v>665</v>
      </c>
      <c r="G243" s="99" t="s">
        <v>592</v>
      </c>
      <c r="H243" s="86" t="s">
        <v>652</v>
      </c>
      <c r="I243" s="86" t="s">
        <v>332</v>
      </c>
      <c r="J243" s="86"/>
      <c r="K243" s="96">
        <v>1.4699999999991953</v>
      </c>
      <c r="L243" s="99" t="s">
        <v>174</v>
      </c>
      <c r="M243" s="100">
        <v>0.06</v>
      </c>
      <c r="N243" s="100">
        <v>1.6099999999995979E-2</v>
      </c>
      <c r="O243" s="96">
        <v>280220.280975</v>
      </c>
      <c r="P243" s="98">
        <v>106.46</v>
      </c>
      <c r="Q243" s="86"/>
      <c r="R243" s="96">
        <v>298.32250179200003</v>
      </c>
      <c r="S243" s="97">
        <v>6.829251553944404E-4</v>
      </c>
      <c r="T243" s="97">
        <f t="shared" si="4"/>
        <v>2.1835390739518038E-3</v>
      </c>
      <c r="U243" s="97">
        <f>R243/'סכום נכסי הקרן'!$C$42</f>
        <v>2.4760932316536836E-4</v>
      </c>
    </row>
    <row r="244" spans="2:21" s="144" customFormat="1">
      <c r="B244" s="89" t="s">
        <v>882</v>
      </c>
      <c r="C244" s="86" t="s">
        <v>883</v>
      </c>
      <c r="D244" s="99" t="s">
        <v>130</v>
      </c>
      <c r="E244" s="99" t="s">
        <v>328</v>
      </c>
      <c r="F244" s="86" t="s">
        <v>665</v>
      </c>
      <c r="G244" s="99" t="s">
        <v>592</v>
      </c>
      <c r="H244" s="86" t="s">
        <v>652</v>
      </c>
      <c r="I244" s="86" t="s">
        <v>332</v>
      </c>
      <c r="J244" s="86"/>
      <c r="K244" s="96">
        <v>3.2200000002198297</v>
      </c>
      <c r="L244" s="99" t="s">
        <v>174</v>
      </c>
      <c r="M244" s="100">
        <v>5.9000000000000004E-2</v>
      </c>
      <c r="N244" s="100">
        <v>2.0600000000788068E-2</v>
      </c>
      <c r="O244" s="96">
        <v>4274.7522140000001</v>
      </c>
      <c r="P244" s="98">
        <v>112.8</v>
      </c>
      <c r="Q244" s="86"/>
      <c r="R244" s="96">
        <v>4.8219204769999999</v>
      </c>
      <c r="S244" s="97">
        <v>5.0595876001789837E-6</v>
      </c>
      <c r="T244" s="97">
        <f t="shared" si="4"/>
        <v>3.5293521976290183E-5</v>
      </c>
      <c r="U244" s="97">
        <f>R244/'סכום נכסי הקרן'!$C$42</f>
        <v>4.0022206119056407E-6</v>
      </c>
    </row>
    <row r="245" spans="2:21" s="144" customFormat="1">
      <c r="B245" s="89" t="s">
        <v>884</v>
      </c>
      <c r="C245" s="86" t="s">
        <v>885</v>
      </c>
      <c r="D245" s="99" t="s">
        <v>130</v>
      </c>
      <c r="E245" s="99" t="s">
        <v>328</v>
      </c>
      <c r="F245" s="86" t="s">
        <v>886</v>
      </c>
      <c r="G245" s="99" t="s">
        <v>592</v>
      </c>
      <c r="H245" s="86" t="s">
        <v>683</v>
      </c>
      <c r="I245" s="86" t="s">
        <v>170</v>
      </c>
      <c r="J245" s="86"/>
      <c r="K245" s="96">
        <v>5.7099999999986224</v>
      </c>
      <c r="L245" s="99" t="s">
        <v>174</v>
      </c>
      <c r="M245" s="100">
        <v>4.4500000000000005E-2</v>
      </c>
      <c r="N245" s="100">
        <v>2.6799999999995761E-2</v>
      </c>
      <c r="O245" s="96">
        <v>341965.71719800006</v>
      </c>
      <c r="P245" s="98">
        <v>110.31</v>
      </c>
      <c r="Q245" s="86"/>
      <c r="R245" s="96">
        <v>377.22238641199999</v>
      </c>
      <c r="S245" s="97">
        <v>1.1782170520879274E-3</v>
      </c>
      <c r="T245" s="97">
        <f t="shared" si="4"/>
        <v>2.7610381897180654E-3</v>
      </c>
      <c r="U245" s="97">
        <f>R245/'סכום נכסי הקרן'!$C$42</f>
        <v>3.1309666291088044E-4</v>
      </c>
    </row>
    <row r="246" spans="2:21" s="144" customFormat="1">
      <c r="B246" s="89" t="s">
        <v>887</v>
      </c>
      <c r="C246" s="86" t="s">
        <v>888</v>
      </c>
      <c r="D246" s="99" t="s">
        <v>130</v>
      </c>
      <c r="E246" s="99" t="s">
        <v>328</v>
      </c>
      <c r="F246" s="86" t="s">
        <v>889</v>
      </c>
      <c r="G246" s="99" t="s">
        <v>378</v>
      </c>
      <c r="H246" s="86" t="s">
        <v>683</v>
      </c>
      <c r="I246" s="86" t="s">
        <v>170</v>
      </c>
      <c r="J246" s="86"/>
      <c r="K246" s="96">
        <v>3.8999999999980965</v>
      </c>
      <c r="L246" s="99" t="s">
        <v>174</v>
      </c>
      <c r="M246" s="100">
        <v>4.2000000000000003E-2</v>
      </c>
      <c r="N246" s="100">
        <v>8.3099999999948618E-2</v>
      </c>
      <c r="O246" s="96">
        <v>301306.49035899999</v>
      </c>
      <c r="P246" s="98">
        <v>87.21</v>
      </c>
      <c r="Q246" s="86"/>
      <c r="R246" s="96">
        <v>262.76939018500002</v>
      </c>
      <c r="S246" s="97">
        <v>5.0007653737900307E-4</v>
      </c>
      <c r="T246" s="97">
        <f t="shared" si="4"/>
        <v>1.92331194415728E-3</v>
      </c>
      <c r="U246" s="97">
        <f>R246/'סכום נכסי הקרן'!$C$42</f>
        <v>2.1810004428579523E-4</v>
      </c>
    </row>
    <row r="247" spans="2:21" s="144" customFormat="1">
      <c r="B247" s="89" t="s">
        <v>890</v>
      </c>
      <c r="C247" s="86" t="s">
        <v>891</v>
      </c>
      <c r="D247" s="99" t="s">
        <v>130</v>
      </c>
      <c r="E247" s="99" t="s">
        <v>328</v>
      </c>
      <c r="F247" s="86" t="s">
        <v>889</v>
      </c>
      <c r="G247" s="99" t="s">
        <v>378</v>
      </c>
      <c r="H247" s="86" t="s">
        <v>683</v>
      </c>
      <c r="I247" s="86" t="s">
        <v>170</v>
      </c>
      <c r="J247" s="86"/>
      <c r="K247" s="96">
        <v>4.4900000000038531</v>
      </c>
      <c r="L247" s="99" t="s">
        <v>174</v>
      </c>
      <c r="M247" s="100">
        <v>3.2500000000000001E-2</v>
      </c>
      <c r="N247" s="100">
        <v>5.6700000000049551E-2</v>
      </c>
      <c r="O247" s="96">
        <v>496821.35145700001</v>
      </c>
      <c r="P247" s="98">
        <v>91.4</v>
      </c>
      <c r="Q247" s="86"/>
      <c r="R247" s="96">
        <v>454.094698725</v>
      </c>
      <c r="S247" s="97">
        <v>6.0570315658850656E-4</v>
      </c>
      <c r="T247" s="97">
        <f t="shared" si="4"/>
        <v>3.323696710721938E-3</v>
      </c>
      <c r="U247" s="97">
        <f>R247/'סכום נכסי הקרן'!$C$42</f>
        <v>3.7690110644980618E-4</v>
      </c>
    </row>
    <row r="248" spans="2:21" s="144" customFormat="1">
      <c r="B248" s="89" t="s">
        <v>892</v>
      </c>
      <c r="C248" s="86" t="s">
        <v>893</v>
      </c>
      <c r="D248" s="99" t="s">
        <v>130</v>
      </c>
      <c r="E248" s="99" t="s">
        <v>328</v>
      </c>
      <c r="F248" s="86" t="s">
        <v>894</v>
      </c>
      <c r="G248" s="99" t="s">
        <v>359</v>
      </c>
      <c r="H248" s="86" t="s">
        <v>683</v>
      </c>
      <c r="I248" s="86" t="s">
        <v>170</v>
      </c>
      <c r="J248" s="86"/>
      <c r="K248" s="96">
        <v>1.2199999999973519</v>
      </c>
      <c r="L248" s="99" t="s">
        <v>174</v>
      </c>
      <c r="M248" s="100">
        <v>3.3000000000000002E-2</v>
      </c>
      <c r="N248" s="100">
        <v>2.1399999999936851E-2</v>
      </c>
      <c r="O248" s="96">
        <v>96394.444506</v>
      </c>
      <c r="P248" s="98">
        <v>101.85</v>
      </c>
      <c r="Q248" s="86"/>
      <c r="R248" s="96">
        <v>98.177738532999996</v>
      </c>
      <c r="S248" s="97">
        <v>2.538183483957137E-4</v>
      </c>
      <c r="T248" s="97">
        <f t="shared" si="4"/>
        <v>7.1860126873197854E-4</v>
      </c>
      <c r="U248" s="97">
        <f>R248/'סכום נכסי הקרן'!$C$42</f>
        <v>8.1488064903036196E-5</v>
      </c>
    </row>
    <row r="249" spans="2:21" s="144" customFormat="1">
      <c r="B249" s="89" t="s">
        <v>895</v>
      </c>
      <c r="C249" s="86" t="s">
        <v>896</v>
      </c>
      <c r="D249" s="99" t="s">
        <v>130</v>
      </c>
      <c r="E249" s="99" t="s">
        <v>328</v>
      </c>
      <c r="F249" s="86" t="s">
        <v>897</v>
      </c>
      <c r="G249" s="99" t="s">
        <v>378</v>
      </c>
      <c r="H249" s="86" t="s">
        <v>683</v>
      </c>
      <c r="I249" s="86" t="s">
        <v>170</v>
      </c>
      <c r="J249" s="86"/>
      <c r="K249" s="96">
        <v>3.3199999999953547</v>
      </c>
      <c r="L249" s="99" t="s">
        <v>174</v>
      </c>
      <c r="M249" s="100">
        <v>4.5999999999999999E-2</v>
      </c>
      <c r="N249" s="100">
        <v>8.0199999999977983E-2</v>
      </c>
      <c r="O249" s="96">
        <v>179846.99362700002</v>
      </c>
      <c r="P249" s="98">
        <v>90.96</v>
      </c>
      <c r="Q249" s="86"/>
      <c r="R249" s="96">
        <v>163.58882546799998</v>
      </c>
      <c r="S249" s="97">
        <v>7.1085768232015813E-4</v>
      </c>
      <c r="T249" s="97">
        <f t="shared" si="4"/>
        <v>1.1973705983476669E-3</v>
      </c>
      <c r="U249" s="97">
        <f>R249/'סכום נכסי הקרן'!$C$42</f>
        <v>1.3577962811464758E-4</v>
      </c>
    </row>
    <row r="250" spans="2:21" s="144" customFormat="1">
      <c r="B250" s="89" t="s">
        <v>898</v>
      </c>
      <c r="C250" s="86" t="s">
        <v>899</v>
      </c>
      <c r="D250" s="99" t="s">
        <v>130</v>
      </c>
      <c r="E250" s="99" t="s">
        <v>328</v>
      </c>
      <c r="F250" s="86" t="s">
        <v>900</v>
      </c>
      <c r="G250" s="99" t="s">
        <v>359</v>
      </c>
      <c r="H250" s="86" t="s">
        <v>697</v>
      </c>
      <c r="I250" s="86" t="s">
        <v>332</v>
      </c>
      <c r="J250" s="86"/>
      <c r="K250" s="96">
        <v>0.75</v>
      </c>
      <c r="L250" s="99" t="s">
        <v>174</v>
      </c>
      <c r="M250" s="100">
        <v>4.7E-2</v>
      </c>
      <c r="N250" s="100">
        <v>1.6099999999883256E-2</v>
      </c>
      <c r="O250" s="96">
        <v>46716.635933999998</v>
      </c>
      <c r="P250" s="98">
        <v>102.68</v>
      </c>
      <c r="Q250" s="86"/>
      <c r="R250" s="96">
        <v>47.968640196000003</v>
      </c>
      <c r="S250" s="97">
        <v>7.0690241765325392E-4</v>
      </c>
      <c r="T250" s="97">
        <f t="shared" si="4"/>
        <v>3.5110123964209104E-4</v>
      </c>
      <c r="U250" s="97">
        <f>R250/'סכום נכסי הקרן'!$C$42</f>
        <v>3.9814236139572206E-5</v>
      </c>
    </row>
    <row r="251" spans="2:21" s="144" customFormat="1">
      <c r="B251" s="85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96"/>
      <c r="P251" s="98"/>
      <c r="Q251" s="86"/>
      <c r="R251" s="86"/>
      <c r="S251" s="86"/>
      <c r="T251" s="97"/>
      <c r="U251" s="86"/>
    </row>
    <row r="252" spans="2:21" s="144" customFormat="1">
      <c r="B252" s="104" t="s">
        <v>49</v>
      </c>
      <c r="C252" s="84"/>
      <c r="D252" s="84"/>
      <c r="E252" s="84"/>
      <c r="F252" s="84"/>
      <c r="G252" s="84"/>
      <c r="H252" s="84"/>
      <c r="I252" s="84"/>
      <c r="J252" s="84"/>
      <c r="K252" s="93">
        <v>4.3352290236431994</v>
      </c>
      <c r="L252" s="84"/>
      <c r="M252" s="84"/>
      <c r="N252" s="106">
        <v>5.3850617952967597E-2</v>
      </c>
      <c r="O252" s="93"/>
      <c r="P252" s="95"/>
      <c r="Q252" s="84"/>
      <c r="R252" s="93">
        <v>3907.9083783429996</v>
      </c>
      <c r="S252" s="84"/>
      <c r="T252" s="94">
        <f t="shared" ref="T252:T256" si="5">R252/$R$11</f>
        <v>2.8603509927270249E-2</v>
      </c>
      <c r="U252" s="94">
        <f>R252/'סכום נכסי הקרן'!$C$42</f>
        <v>3.2435855248641216E-3</v>
      </c>
    </row>
    <row r="253" spans="2:21" s="144" customFormat="1">
      <c r="B253" s="89" t="s">
        <v>901</v>
      </c>
      <c r="C253" s="86" t="s">
        <v>902</v>
      </c>
      <c r="D253" s="99" t="s">
        <v>130</v>
      </c>
      <c r="E253" s="99" t="s">
        <v>328</v>
      </c>
      <c r="F253" s="86" t="s">
        <v>903</v>
      </c>
      <c r="G253" s="99" t="s">
        <v>904</v>
      </c>
      <c r="H253" s="86" t="s">
        <v>412</v>
      </c>
      <c r="I253" s="86" t="s">
        <v>332</v>
      </c>
      <c r="J253" s="86"/>
      <c r="K253" s="96">
        <v>3.1900000000008011</v>
      </c>
      <c r="L253" s="99" t="s">
        <v>174</v>
      </c>
      <c r="M253" s="100">
        <v>3.49E-2</v>
      </c>
      <c r="N253" s="100">
        <v>3.9300000000005268E-2</v>
      </c>
      <c r="O253" s="96">
        <v>1560803.47636</v>
      </c>
      <c r="P253" s="98">
        <v>98.38</v>
      </c>
      <c r="Q253" s="86"/>
      <c r="R253" s="96">
        <v>1535.518449183</v>
      </c>
      <c r="S253" s="97">
        <v>7.5366611809974586E-4</v>
      </c>
      <c r="T253" s="97">
        <f t="shared" si="5"/>
        <v>1.1239060119248672E-2</v>
      </c>
      <c r="U253" s="97">
        <f>R253/'סכום נכסי הקרן'!$C$42</f>
        <v>1.2744887885635671E-3</v>
      </c>
    </row>
    <row r="254" spans="2:21" s="144" customFormat="1">
      <c r="B254" s="89" t="s">
        <v>905</v>
      </c>
      <c r="C254" s="86" t="s">
        <v>906</v>
      </c>
      <c r="D254" s="99" t="s">
        <v>130</v>
      </c>
      <c r="E254" s="99" t="s">
        <v>328</v>
      </c>
      <c r="F254" s="86" t="s">
        <v>907</v>
      </c>
      <c r="G254" s="99" t="s">
        <v>904</v>
      </c>
      <c r="H254" s="86" t="s">
        <v>608</v>
      </c>
      <c r="I254" s="86" t="s">
        <v>170</v>
      </c>
      <c r="J254" s="86"/>
      <c r="K254" s="96">
        <v>5.0700000000008867</v>
      </c>
      <c r="L254" s="99" t="s">
        <v>174</v>
      </c>
      <c r="M254" s="100">
        <v>4.6900000000000004E-2</v>
      </c>
      <c r="N254" s="100">
        <v>6.3400000000017706E-2</v>
      </c>
      <c r="O254" s="96">
        <v>711671.59826100012</v>
      </c>
      <c r="P254" s="98">
        <v>95.22</v>
      </c>
      <c r="Q254" s="86"/>
      <c r="R254" s="96">
        <v>677.6537171199999</v>
      </c>
      <c r="S254" s="97">
        <v>3.3031073915251361E-4</v>
      </c>
      <c r="T254" s="97">
        <f t="shared" si="5"/>
        <v>4.9600126073355497E-3</v>
      </c>
      <c r="U254" s="97">
        <f>R254/'סכום נכסי הקרן'!$C$42</f>
        <v>5.6245632571682463E-4</v>
      </c>
    </row>
    <row r="255" spans="2:21" s="144" customFormat="1">
      <c r="B255" s="89" t="s">
        <v>908</v>
      </c>
      <c r="C255" s="86" t="s">
        <v>909</v>
      </c>
      <c r="D255" s="99" t="s">
        <v>130</v>
      </c>
      <c r="E255" s="99" t="s">
        <v>328</v>
      </c>
      <c r="F255" s="86" t="s">
        <v>907</v>
      </c>
      <c r="G255" s="99" t="s">
        <v>904</v>
      </c>
      <c r="H255" s="86" t="s">
        <v>608</v>
      </c>
      <c r="I255" s="86" t="s">
        <v>170</v>
      </c>
      <c r="J255" s="86"/>
      <c r="K255" s="96">
        <v>5.2200000000014528</v>
      </c>
      <c r="L255" s="99" t="s">
        <v>174</v>
      </c>
      <c r="M255" s="100">
        <v>4.6900000000000004E-2</v>
      </c>
      <c r="N255" s="100">
        <v>6.4700000000014524E-2</v>
      </c>
      <c r="O255" s="96">
        <v>1662757.624939</v>
      </c>
      <c r="P255" s="98">
        <v>96.06</v>
      </c>
      <c r="Q255" s="86"/>
      <c r="R255" s="96">
        <v>1597.2450275439999</v>
      </c>
      <c r="S255" s="97">
        <v>9.3167773909886794E-4</v>
      </c>
      <c r="T255" s="97">
        <f t="shared" si="5"/>
        <v>1.1690861089483784E-2</v>
      </c>
      <c r="U255" s="97">
        <f>R255/'סכום נכסי הקרן'!$C$42</f>
        <v>1.3257221893210392E-3</v>
      </c>
    </row>
    <row r="256" spans="2:21" s="144" customFormat="1">
      <c r="B256" s="89" t="s">
        <v>910</v>
      </c>
      <c r="C256" s="86" t="s">
        <v>911</v>
      </c>
      <c r="D256" s="99" t="s">
        <v>130</v>
      </c>
      <c r="E256" s="99" t="s">
        <v>328</v>
      </c>
      <c r="F256" s="86" t="s">
        <v>665</v>
      </c>
      <c r="G256" s="99" t="s">
        <v>592</v>
      </c>
      <c r="H256" s="86" t="s">
        <v>652</v>
      </c>
      <c r="I256" s="86" t="s">
        <v>332</v>
      </c>
      <c r="J256" s="86"/>
      <c r="K256" s="96">
        <v>2.7700000000110783</v>
      </c>
      <c r="L256" s="99" t="s">
        <v>174</v>
      </c>
      <c r="M256" s="100">
        <v>6.7000000000000004E-2</v>
      </c>
      <c r="N256" s="100">
        <v>3.8900000000160015E-2</v>
      </c>
      <c r="O256" s="96">
        <v>98069.796111999996</v>
      </c>
      <c r="P256" s="98">
        <v>99.41</v>
      </c>
      <c r="Q256" s="86"/>
      <c r="R256" s="96">
        <v>97.491184496000002</v>
      </c>
      <c r="S256" s="97">
        <v>8.5719190804611366E-5</v>
      </c>
      <c r="T256" s="97">
        <f t="shared" si="5"/>
        <v>7.135761112022456E-4</v>
      </c>
      <c r="U256" s="97">
        <f>R256/'סכום נכסי הקרן'!$C$42</f>
        <v>8.0918221262691071E-5</v>
      </c>
    </row>
    <row r="257" spans="2:11" s="144" customFormat="1">
      <c r="B257" s="146"/>
    </row>
    <row r="258" spans="2:11" s="144" customFormat="1">
      <c r="B258" s="146"/>
    </row>
    <row r="259" spans="2:11" s="144" customFormat="1">
      <c r="B259" s="146"/>
    </row>
    <row r="260" spans="2:11" s="144" customFormat="1">
      <c r="B260" s="145" t="s">
        <v>263</v>
      </c>
      <c r="C260" s="142"/>
      <c r="D260" s="142"/>
      <c r="E260" s="142"/>
      <c r="F260" s="142"/>
      <c r="G260" s="142"/>
      <c r="H260" s="142"/>
      <c r="I260" s="142"/>
      <c r="J260" s="142"/>
      <c r="K260" s="142"/>
    </row>
    <row r="261" spans="2:11" s="144" customFormat="1">
      <c r="B261" s="145" t="s">
        <v>121</v>
      </c>
      <c r="C261" s="142"/>
      <c r="D261" s="142"/>
      <c r="E261" s="142"/>
      <c r="F261" s="142"/>
      <c r="G261" s="142"/>
      <c r="H261" s="142"/>
      <c r="I261" s="142"/>
      <c r="J261" s="142"/>
      <c r="K261" s="142"/>
    </row>
    <row r="262" spans="2:11" s="144" customFormat="1">
      <c r="B262" s="145" t="s">
        <v>246</v>
      </c>
      <c r="C262" s="142"/>
      <c r="D262" s="142"/>
      <c r="E262" s="142"/>
      <c r="F262" s="142"/>
      <c r="G262" s="142"/>
      <c r="H262" s="142"/>
      <c r="I262" s="142"/>
      <c r="J262" s="142"/>
      <c r="K262" s="142"/>
    </row>
    <row r="263" spans="2:11" s="144" customFormat="1">
      <c r="B263" s="145" t="s">
        <v>254</v>
      </c>
      <c r="C263" s="142"/>
      <c r="D263" s="142"/>
      <c r="E263" s="142"/>
      <c r="F263" s="142"/>
      <c r="G263" s="142"/>
      <c r="H263" s="142"/>
      <c r="I263" s="142"/>
      <c r="J263" s="142"/>
      <c r="K263" s="142"/>
    </row>
    <row r="264" spans="2:11" s="144" customFormat="1">
      <c r="B264" s="168" t="s">
        <v>259</v>
      </c>
      <c r="C264" s="168"/>
      <c r="D264" s="168"/>
      <c r="E264" s="168"/>
      <c r="F264" s="168"/>
      <c r="G264" s="168"/>
      <c r="H264" s="168"/>
      <c r="I264" s="168"/>
      <c r="J264" s="168"/>
      <c r="K264" s="168"/>
    </row>
    <row r="265" spans="2:11" s="144" customFormat="1">
      <c r="B265" s="146"/>
    </row>
    <row r="266" spans="2:11" s="144" customFormat="1">
      <c r="B266" s="146"/>
    </row>
    <row r="267" spans="2:11" s="144" customFormat="1">
      <c r="B267" s="146"/>
    </row>
    <row r="268" spans="2:11" s="144" customFormat="1">
      <c r="B268" s="146"/>
    </row>
    <row r="269" spans="2:11" s="144" customFormat="1">
      <c r="B269" s="146"/>
    </row>
    <row r="270" spans="2:11" s="144" customFormat="1">
      <c r="B270" s="146"/>
    </row>
    <row r="271" spans="2:11" s="144" customFormat="1">
      <c r="B271" s="146"/>
    </row>
    <row r="272" spans="2:11" s="144" customFormat="1">
      <c r="B272" s="146"/>
    </row>
    <row r="273" spans="2:2" s="144" customFormat="1">
      <c r="B273" s="146"/>
    </row>
    <row r="274" spans="2:2" s="144" customFormat="1">
      <c r="B274" s="146"/>
    </row>
    <row r="275" spans="2:2" s="144" customFormat="1">
      <c r="B275" s="146"/>
    </row>
    <row r="276" spans="2:2" s="144" customFormat="1">
      <c r="B276" s="146"/>
    </row>
    <row r="277" spans="2:2" s="144" customFormat="1">
      <c r="B277" s="146"/>
    </row>
    <row r="278" spans="2:2" s="144" customFormat="1">
      <c r="B278" s="146"/>
    </row>
    <row r="279" spans="2:2" s="144" customFormat="1">
      <c r="B279" s="146"/>
    </row>
    <row r="280" spans="2:2" s="144" customFormat="1">
      <c r="B280" s="146"/>
    </row>
    <row r="281" spans="2:2" s="144" customFormat="1">
      <c r="B281" s="146"/>
    </row>
    <row r="282" spans="2:2" s="144" customFormat="1">
      <c r="B282" s="146"/>
    </row>
    <row r="283" spans="2:2" s="144" customFormat="1">
      <c r="B283" s="146"/>
    </row>
    <row r="284" spans="2:2" s="144" customFormat="1">
      <c r="B284" s="146"/>
    </row>
    <row r="285" spans="2:2" s="144" customFormat="1">
      <c r="B285" s="146"/>
    </row>
    <row r="286" spans="2:2" s="144" customFormat="1">
      <c r="B286" s="146"/>
    </row>
    <row r="287" spans="2:2" s="144" customFormat="1">
      <c r="B287" s="146"/>
    </row>
    <row r="288" spans="2:2" s="144" customFormat="1">
      <c r="B288" s="146"/>
    </row>
    <row r="289" spans="2:2" s="144" customFormat="1">
      <c r="B289" s="146"/>
    </row>
    <row r="290" spans="2:2" s="144" customFormat="1">
      <c r="B290" s="146"/>
    </row>
    <row r="291" spans="2:2" s="144" customFormat="1">
      <c r="B291" s="146"/>
    </row>
    <row r="292" spans="2:2" s="144" customFormat="1">
      <c r="B292" s="146"/>
    </row>
    <row r="293" spans="2:2" s="144" customFormat="1">
      <c r="B293" s="146"/>
    </row>
    <row r="294" spans="2:2" s="144" customFormat="1">
      <c r="B294" s="146"/>
    </row>
    <row r="295" spans="2:2" s="144" customFormat="1">
      <c r="B295" s="146"/>
    </row>
    <row r="296" spans="2:2" s="144" customFormat="1">
      <c r="B296" s="146"/>
    </row>
    <row r="297" spans="2:2" s="144" customFormat="1">
      <c r="B297" s="146"/>
    </row>
    <row r="298" spans="2:2" s="144" customFormat="1">
      <c r="B298" s="146"/>
    </row>
    <row r="299" spans="2:2" s="144" customFormat="1">
      <c r="B299" s="146"/>
    </row>
    <row r="300" spans="2:2" s="144" customFormat="1">
      <c r="B300" s="146"/>
    </row>
    <row r="301" spans="2:2" s="144" customFormat="1">
      <c r="B301" s="146"/>
    </row>
    <row r="302" spans="2:2" s="144" customFormat="1">
      <c r="B302" s="146"/>
    </row>
    <row r="303" spans="2:2" s="144" customFormat="1">
      <c r="B303" s="146"/>
    </row>
    <row r="304" spans="2:2" s="144" customFormat="1">
      <c r="B304" s="146"/>
    </row>
    <row r="305" spans="2:2" s="144" customFormat="1">
      <c r="B305" s="146"/>
    </row>
    <row r="306" spans="2:2" s="144" customFormat="1">
      <c r="B306" s="146"/>
    </row>
    <row r="307" spans="2:2" s="144" customFormat="1">
      <c r="B307" s="146"/>
    </row>
    <row r="308" spans="2:2" s="144" customFormat="1">
      <c r="B308" s="146"/>
    </row>
    <row r="309" spans="2:2" s="144" customFormat="1">
      <c r="B309" s="146"/>
    </row>
    <row r="310" spans="2:2" s="144" customFormat="1">
      <c r="B310" s="146"/>
    </row>
    <row r="311" spans="2:2" s="144" customFormat="1">
      <c r="B311" s="146"/>
    </row>
    <row r="312" spans="2:2" s="144" customFormat="1">
      <c r="B312" s="146"/>
    </row>
    <row r="313" spans="2:2" s="144" customFormat="1">
      <c r="B313" s="146"/>
    </row>
    <row r="314" spans="2:2" s="144" customFormat="1">
      <c r="B314" s="146"/>
    </row>
    <row r="315" spans="2:2" s="144" customFormat="1">
      <c r="B315" s="146"/>
    </row>
    <row r="316" spans="2:2" s="144" customFormat="1">
      <c r="B316" s="146"/>
    </row>
    <row r="317" spans="2:2" s="144" customFormat="1">
      <c r="B317" s="146"/>
    </row>
    <row r="318" spans="2:2" s="144" customFormat="1">
      <c r="B318" s="146"/>
    </row>
    <row r="319" spans="2:2" s="144" customFormat="1">
      <c r="B319" s="146"/>
    </row>
    <row r="320" spans="2:2" s="144" customFormat="1">
      <c r="B320" s="146"/>
    </row>
    <row r="321" spans="2:2" s="144" customFormat="1">
      <c r="B321" s="146"/>
    </row>
    <row r="322" spans="2:2" s="144" customFormat="1">
      <c r="B322" s="146"/>
    </row>
    <row r="323" spans="2:2" s="144" customFormat="1">
      <c r="B323" s="146"/>
    </row>
    <row r="324" spans="2:2" s="144" customFormat="1">
      <c r="B324" s="146"/>
    </row>
    <row r="325" spans="2:2" s="144" customFormat="1">
      <c r="B325" s="146"/>
    </row>
    <row r="326" spans="2:2" s="144" customFormat="1">
      <c r="B326" s="146"/>
    </row>
    <row r="327" spans="2:2" s="144" customFormat="1">
      <c r="B327" s="146"/>
    </row>
    <row r="328" spans="2:2" s="144" customFormat="1">
      <c r="B328" s="146"/>
    </row>
    <row r="329" spans="2:2" s="144" customFormat="1">
      <c r="B329" s="146"/>
    </row>
    <row r="330" spans="2:2" s="144" customFormat="1">
      <c r="B330" s="146"/>
    </row>
    <row r="331" spans="2:2" s="144" customFormat="1">
      <c r="B331" s="146"/>
    </row>
    <row r="332" spans="2:2" s="144" customFormat="1">
      <c r="B332" s="146"/>
    </row>
    <row r="333" spans="2:2" s="144" customFormat="1">
      <c r="B333" s="146"/>
    </row>
    <row r="334" spans="2:2" s="144" customFormat="1">
      <c r="B334" s="146"/>
    </row>
    <row r="335" spans="2:2" s="144" customFormat="1">
      <c r="B335" s="146"/>
    </row>
    <row r="336" spans="2:2" s="144" customFormat="1">
      <c r="B336" s="146"/>
    </row>
    <row r="337" spans="2:2" s="144" customFormat="1">
      <c r="B337" s="146"/>
    </row>
    <row r="338" spans="2:2" s="144" customFormat="1">
      <c r="B338" s="146"/>
    </row>
    <row r="339" spans="2:2" s="144" customFormat="1">
      <c r="B339" s="146"/>
    </row>
    <row r="340" spans="2:2" s="144" customFormat="1">
      <c r="B340" s="146"/>
    </row>
    <row r="341" spans="2:2" s="144" customFormat="1">
      <c r="B341" s="146"/>
    </row>
    <row r="342" spans="2:2" s="144" customFormat="1">
      <c r="B342" s="146"/>
    </row>
    <row r="343" spans="2:2" s="144" customFormat="1">
      <c r="B343" s="146"/>
    </row>
    <row r="344" spans="2:2" s="144" customFormat="1">
      <c r="B344" s="146"/>
    </row>
    <row r="345" spans="2:2" s="144" customFormat="1">
      <c r="B345" s="146"/>
    </row>
    <row r="346" spans="2:2" s="144" customFormat="1">
      <c r="B346" s="146"/>
    </row>
    <row r="347" spans="2:2" s="144" customFormat="1">
      <c r="B347" s="146"/>
    </row>
    <row r="348" spans="2:2" s="144" customFormat="1">
      <c r="B348" s="146"/>
    </row>
    <row r="349" spans="2:2" s="144" customFormat="1">
      <c r="B349" s="146"/>
    </row>
    <row r="350" spans="2:2" s="144" customFormat="1">
      <c r="B350" s="146"/>
    </row>
    <row r="351" spans="2:2" s="144" customFormat="1">
      <c r="B351" s="146"/>
    </row>
    <row r="352" spans="2:2" s="144" customFormat="1">
      <c r="B352" s="146"/>
    </row>
    <row r="353" spans="2:2" s="144" customFormat="1">
      <c r="B353" s="146"/>
    </row>
    <row r="354" spans="2:2" s="144" customFormat="1">
      <c r="B354" s="146"/>
    </row>
    <row r="355" spans="2:2" s="144" customFormat="1">
      <c r="B355" s="146"/>
    </row>
    <row r="356" spans="2:2" s="144" customFormat="1">
      <c r="B356" s="146"/>
    </row>
    <row r="357" spans="2:2" s="144" customFormat="1">
      <c r="B357" s="146"/>
    </row>
    <row r="358" spans="2:2" s="144" customFormat="1">
      <c r="B358" s="146"/>
    </row>
    <row r="359" spans="2:2" s="144" customFormat="1">
      <c r="B359" s="146"/>
    </row>
    <row r="360" spans="2:2" s="144" customFormat="1">
      <c r="B360" s="146"/>
    </row>
    <row r="361" spans="2:2" s="144" customFormat="1">
      <c r="B361" s="146"/>
    </row>
    <row r="362" spans="2:2" s="144" customFormat="1">
      <c r="B362" s="146"/>
    </row>
    <row r="363" spans="2:2" s="144" customFormat="1">
      <c r="B363" s="146"/>
    </row>
    <row r="364" spans="2:2" s="144" customFormat="1">
      <c r="B364" s="146"/>
    </row>
    <row r="365" spans="2:2" s="144" customFormat="1">
      <c r="B365" s="146"/>
    </row>
    <row r="366" spans="2:2" s="144" customFormat="1">
      <c r="B366" s="146"/>
    </row>
    <row r="367" spans="2:2" s="144" customFormat="1">
      <c r="B367" s="146"/>
    </row>
    <row r="368" spans="2:2" s="144" customFormat="1">
      <c r="B368" s="146"/>
    </row>
    <row r="369" spans="2:2" s="144" customFormat="1">
      <c r="B369" s="146"/>
    </row>
    <row r="370" spans="2:2" s="144" customFormat="1">
      <c r="B370" s="146"/>
    </row>
    <row r="371" spans="2:2" s="144" customFormat="1">
      <c r="B371" s="146"/>
    </row>
    <row r="372" spans="2:2" s="144" customFormat="1">
      <c r="B372" s="146"/>
    </row>
    <row r="373" spans="2:2" s="144" customFormat="1">
      <c r="B373" s="146"/>
    </row>
    <row r="374" spans="2:2" s="144" customFormat="1">
      <c r="B374" s="146"/>
    </row>
    <row r="375" spans="2:2" s="144" customFormat="1">
      <c r="B375" s="146"/>
    </row>
    <row r="376" spans="2:2" s="144" customFormat="1">
      <c r="B376" s="146"/>
    </row>
    <row r="377" spans="2:2" s="144" customFormat="1">
      <c r="B377" s="146"/>
    </row>
    <row r="378" spans="2:2" s="144" customFormat="1">
      <c r="B378" s="146"/>
    </row>
    <row r="379" spans="2:2" s="144" customFormat="1">
      <c r="B379" s="146"/>
    </row>
    <row r="380" spans="2:2" s="144" customFormat="1">
      <c r="B380" s="146"/>
    </row>
    <row r="381" spans="2:2" s="144" customFormat="1">
      <c r="B381" s="146"/>
    </row>
    <row r="382" spans="2:2" s="144" customFormat="1">
      <c r="B382" s="146"/>
    </row>
    <row r="383" spans="2:2" s="144" customFormat="1">
      <c r="B383" s="146"/>
    </row>
    <row r="384" spans="2:2" s="144" customFormat="1">
      <c r="B384" s="146"/>
    </row>
    <row r="385" spans="2:2" s="144" customFormat="1">
      <c r="B385" s="146"/>
    </row>
    <row r="386" spans="2:2" s="144" customFormat="1">
      <c r="B386" s="146"/>
    </row>
    <row r="387" spans="2:2" s="144" customFormat="1">
      <c r="B387" s="146"/>
    </row>
    <row r="388" spans="2:2" s="144" customFormat="1">
      <c r="B388" s="146"/>
    </row>
    <row r="389" spans="2:2" s="144" customFormat="1">
      <c r="B389" s="146"/>
    </row>
    <row r="390" spans="2:2" s="144" customFormat="1">
      <c r="B390" s="146"/>
    </row>
    <row r="391" spans="2:2" s="144" customFormat="1">
      <c r="B391" s="146"/>
    </row>
    <row r="392" spans="2:2" s="144" customFormat="1">
      <c r="B392" s="146"/>
    </row>
    <row r="393" spans="2:2" s="144" customFormat="1">
      <c r="B393" s="146"/>
    </row>
    <row r="394" spans="2:2" s="144" customFormat="1">
      <c r="B394" s="146"/>
    </row>
    <row r="395" spans="2:2" s="144" customFormat="1">
      <c r="B395" s="146"/>
    </row>
    <row r="396" spans="2:2" s="144" customFormat="1">
      <c r="B396" s="146"/>
    </row>
    <row r="397" spans="2:2" s="144" customFormat="1">
      <c r="B397" s="146"/>
    </row>
    <row r="398" spans="2:2" s="144" customFormat="1">
      <c r="B398" s="146"/>
    </row>
    <row r="399" spans="2:2" s="144" customFormat="1">
      <c r="B399" s="146"/>
    </row>
    <row r="400" spans="2:2" s="144" customFormat="1">
      <c r="B400" s="146"/>
    </row>
    <row r="401" spans="2:2" s="144" customFormat="1">
      <c r="B401" s="146"/>
    </row>
    <row r="402" spans="2:2" s="144" customFormat="1">
      <c r="B402" s="146"/>
    </row>
    <row r="403" spans="2:2" s="144" customFormat="1">
      <c r="B403" s="146"/>
    </row>
    <row r="404" spans="2:2" s="144" customFormat="1">
      <c r="B404" s="146"/>
    </row>
    <row r="405" spans="2:2" s="144" customFormat="1">
      <c r="B405" s="146"/>
    </row>
    <row r="406" spans="2:2" s="144" customFormat="1">
      <c r="B406" s="146"/>
    </row>
    <row r="407" spans="2:2" s="144" customFormat="1">
      <c r="B407" s="146"/>
    </row>
    <row r="408" spans="2:2" s="144" customFormat="1">
      <c r="B408" s="146"/>
    </row>
    <row r="409" spans="2:2" s="144" customFormat="1">
      <c r="B409" s="146"/>
    </row>
    <row r="410" spans="2:2" s="144" customFormat="1">
      <c r="B410" s="146"/>
    </row>
    <row r="411" spans="2:2" s="144" customFormat="1">
      <c r="B411" s="146"/>
    </row>
    <row r="412" spans="2:2" s="144" customFormat="1">
      <c r="B412" s="146"/>
    </row>
    <row r="413" spans="2:2" s="144" customFormat="1">
      <c r="B413" s="146"/>
    </row>
    <row r="414" spans="2:2" s="144" customFormat="1">
      <c r="B414" s="146"/>
    </row>
    <row r="415" spans="2:2" s="144" customFormat="1">
      <c r="B415" s="146"/>
    </row>
    <row r="416" spans="2:2" s="144" customFormat="1">
      <c r="B416" s="146"/>
    </row>
    <row r="417" spans="2:2" s="144" customFormat="1">
      <c r="B417" s="146"/>
    </row>
    <row r="418" spans="2:2" s="144" customFormat="1">
      <c r="B418" s="146"/>
    </row>
    <row r="419" spans="2:2" s="144" customFormat="1">
      <c r="B419" s="146"/>
    </row>
    <row r="420" spans="2:2" s="144" customFormat="1">
      <c r="B420" s="146"/>
    </row>
    <row r="421" spans="2:2" s="144" customFormat="1">
      <c r="B421" s="146"/>
    </row>
    <row r="422" spans="2:2" s="144" customFormat="1">
      <c r="B422" s="146"/>
    </row>
    <row r="423" spans="2:2" s="144" customFormat="1">
      <c r="B423" s="146"/>
    </row>
    <row r="424" spans="2:2" s="144" customFormat="1">
      <c r="B424" s="146"/>
    </row>
    <row r="425" spans="2:2" s="144" customFormat="1">
      <c r="B425" s="146"/>
    </row>
    <row r="426" spans="2:2" s="144" customFormat="1">
      <c r="B426" s="146"/>
    </row>
    <row r="427" spans="2:2" s="144" customFormat="1">
      <c r="B427" s="146"/>
    </row>
    <row r="428" spans="2:2" s="144" customFormat="1">
      <c r="B428" s="146"/>
    </row>
    <row r="429" spans="2:2" s="144" customFormat="1">
      <c r="B429" s="146"/>
    </row>
    <row r="430" spans="2:2" s="144" customFormat="1">
      <c r="B430" s="146"/>
    </row>
    <row r="431" spans="2:2" s="144" customFormat="1">
      <c r="B431" s="146"/>
    </row>
    <row r="432" spans="2:2" s="144" customFormat="1">
      <c r="B432" s="146"/>
    </row>
    <row r="433" spans="2:2" s="144" customFormat="1">
      <c r="B433" s="146"/>
    </row>
    <row r="434" spans="2:2" s="144" customFormat="1">
      <c r="B434" s="146"/>
    </row>
    <row r="435" spans="2:2" s="144" customFormat="1">
      <c r="B435" s="146"/>
    </row>
    <row r="436" spans="2:2" s="144" customFormat="1">
      <c r="B436" s="146"/>
    </row>
    <row r="437" spans="2:2" s="144" customFormat="1">
      <c r="B437" s="146"/>
    </row>
    <row r="438" spans="2:2" s="144" customFormat="1">
      <c r="B438" s="146"/>
    </row>
    <row r="439" spans="2:2" s="144" customFormat="1">
      <c r="B439" s="146"/>
    </row>
    <row r="440" spans="2:2" s="144" customFormat="1">
      <c r="B440" s="146"/>
    </row>
    <row r="441" spans="2:2" s="144" customFormat="1">
      <c r="B441" s="146"/>
    </row>
    <row r="442" spans="2:2" s="144" customFormat="1">
      <c r="B442" s="146"/>
    </row>
    <row r="443" spans="2:2" s="144" customFormat="1">
      <c r="B443" s="146"/>
    </row>
    <row r="444" spans="2:2" s="144" customFormat="1">
      <c r="B444" s="146"/>
    </row>
    <row r="445" spans="2:2" s="144" customFormat="1">
      <c r="B445" s="146"/>
    </row>
    <row r="446" spans="2:2" s="144" customFormat="1">
      <c r="B446" s="146"/>
    </row>
    <row r="447" spans="2:2" s="144" customFormat="1">
      <c r="B447" s="146"/>
    </row>
    <row r="448" spans="2:2" s="144" customFormat="1">
      <c r="B448" s="146"/>
    </row>
    <row r="449" spans="2:2" s="144" customFormat="1">
      <c r="B449" s="146"/>
    </row>
    <row r="450" spans="2:2" s="144" customFormat="1">
      <c r="B450" s="146"/>
    </row>
    <row r="451" spans="2:2" s="144" customFormat="1">
      <c r="B451" s="146"/>
    </row>
    <row r="452" spans="2:2" s="144" customFormat="1">
      <c r="B452" s="146"/>
    </row>
    <row r="453" spans="2:2" s="144" customFormat="1">
      <c r="B453" s="146"/>
    </row>
    <row r="454" spans="2:2" s="144" customFormat="1">
      <c r="B454" s="146"/>
    </row>
    <row r="455" spans="2:2" s="144" customFormat="1">
      <c r="B455" s="146"/>
    </row>
    <row r="456" spans="2:2" s="144" customFormat="1">
      <c r="B456" s="146"/>
    </row>
    <row r="457" spans="2:2" s="144" customFormat="1">
      <c r="B457" s="146"/>
    </row>
    <row r="458" spans="2:2" s="144" customFormat="1">
      <c r="B458" s="146"/>
    </row>
    <row r="459" spans="2:2" s="144" customFormat="1">
      <c r="B459" s="146"/>
    </row>
    <row r="460" spans="2:2" s="144" customFormat="1">
      <c r="B460" s="146"/>
    </row>
    <row r="461" spans="2:2" s="144" customFormat="1">
      <c r="B461" s="146"/>
    </row>
    <row r="462" spans="2:2" s="144" customFormat="1">
      <c r="B462" s="146"/>
    </row>
    <row r="463" spans="2:2" s="144" customFormat="1">
      <c r="B463" s="146"/>
    </row>
    <row r="464" spans="2:2" s="144" customFormat="1">
      <c r="B464" s="146"/>
    </row>
    <row r="465" spans="2:2" s="144" customFormat="1">
      <c r="B465" s="146"/>
    </row>
    <row r="466" spans="2:2" s="144" customFormat="1">
      <c r="B466" s="146"/>
    </row>
    <row r="467" spans="2:2" s="144" customFormat="1">
      <c r="B467" s="146"/>
    </row>
    <row r="468" spans="2:2" s="144" customFormat="1">
      <c r="B468" s="146"/>
    </row>
    <row r="469" spans="2:2" s="144" customFormat="1">
      <c r="B469" s="146"/>
    </row>
    <row r="470" spans="2:2" s="144" customFormat="1">
      <c r="B470" s="146"/>
    </row>
    <row r="471" spans="2:2" s="144" customFormat="1">
      <c r="B471" s="146"/>
    </row>
    <row r="472" spans="2:2" s="144" customFormat="1">
      <c r="B472" s="146"/>
    </row>
    <row r="473" spans="2:2" s="144" customFormat="1">
      <c r="B473" s="146"/>
    </row>
    <row r="474" spans="2:2" s="144" customFormat="1">
      <c r="B474" s="146"/>
    </row>
    <row r="475" spans="2:2" s="144" customFormat="1">
      <c r="B475" s="146"/>
    </row>
    <row r="476" spans="2:2" s="144" customFormat="1">
      <c r="B476" s="146"/>
    </row>
    <row r="477" spans="2:2" s="144" customFormat="1">
      <c r="B477" s="146"/>
    </row>
    <row r="478" spans="2:2" s="144" customFormat="1">
      <c r="B478" s="146"/>
    </row>
    <row r="479" spans="2:2" s="144" customFormat="1">
      <c r="B479" s="146"/>
    </row>
    <row r="480" spans="2:2" s="144" customFormat="1">
      <c r="B480" s="146"/>
    </row>
    <row r="481" spans="2:6" s="144" customFormat="1">
      <c r="B481" s="146"/>
    </row>
    <row r="482" spans="2:6" s="144" customFormat="1">
      <c r="B482" s="146"/>
    </row>
    <row r="483" spans="2:6" s="144" customFormat="1">
      <c r="B483" s="146"/>
    </row>
    <row r="484" spans="2:6" s="144" customFormat="1">
      <c r="B484" s="146"/>
    </row>
    <row r="485" spans="2:6" s="144" customFormat="1">
      <c r="B485" s="146"/>
    </row>
    <row r="486" spans="2:6" s="144" customFormat="1">
      <c r="B486" s="146"/>
    </row>
    <row r="487" spans="2:6" s="144" customFormat="1">
      <c r="B487" s="146"/>
    </row>
    <row r="488" spans="2:6" s="144" customFormat="1">
      <c r="B488" s="146"/>
    </row>
    <row r="489" spans="2:6" s="144" customFormat="1">
      <c r="B489" s="146"/>
    </row>
    <row r="490" spans="2:6" s="144" customFormat="1">
      <c r="B490" s="146"/>
    </row>
    <row r="491" spans="2:6" s="144" customFormat="1">
      <c r="B491" s="146"/>
    </row>
    <row r="492" spans="2:6">
      <c r="C492" s="1"/>
      <c r="D492" s="1"/>
      <c r="E492" s="1"/>
      <c r="F492" s="1"/>
    </row>
    <row r="493" spans="2:6">
      <c r="C493" s="1"/>
      <c r="D493" s="1"/>
      <c r="E493" s="1"/>
      <c r="F493" s="1"/>
    </row>
    <row r="494" spans="2:6">
      <c r="C494" s="1"/>
      <c r="D494" s="1"/>
      <c r="E494" s="1"/>
      <c r="F494" s="1"/>
    </row>
    <row r="495" spans="2:6">
      <c r="C495" s="1"/>
      <c r="D495" s="1"/>
      <c r="E495" s="1"/>
      <c r="F495" s="1"/>
    </row>
    <row r="496" spans="2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5"/>
      <c r="C796" s="1"/>
      <c r="D796" s="1"/>
      <c r="E796" s="1"/>
      <c r="F796" s="1"/>
    </row>
    <row r="797" spans="2:6">
      <c r="B797" s="45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64:K264"/>
  </mergeCells>
  <phoneticPr fontId="4" type="noConversion"/>
  <conditionalFormatting sqref="B12:B256">
    <cfRule type="cellIs" dxfId="8" priority="2" operator="equal">
      <formula>"NR3"</formula>
    </cfRule>
  </conditionalFormatting>
  <conditionalFormatting sqref="B12:B256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262 B264"/>
    <dataValidation type="list" allowBlank="1" showInputMessage="1" showErrorMessage="1" sqref="I12:I35 I37:I263 I265:I828">
      <formula1>$BM$7:$BM$10</formula1>
    </dataValidation>
    <dataValidation type="list" allowBlank="1" showInputMessage="1" showErrorMessage="1" sqref="E12:E35 E37:E263 E265:E822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35 G37:G263 G265:G55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8" t="s">
        <v>189</v>
      </c>
      <c r="C1" s="80" t="s" vm="1">
        <v>264</v>
      </c>
    </row>
    <row r="2" spans="2:62">
      <c r="B2" s="58" t="s">
        <v>188</v>
      </c>
      <c r="C2" s="80" t="s">
        <v>265</v>
      </c>
    </row>
    <row r="3" spans="2:62">
      <c r="B3" s="58" t="s">
        <v>190</v>
      </c>
      <c r="C3" s="80" t="s">
        <v>266</v>
      </c>
    </row>
    <row r="4" spans="2:62">
      <c r="B4" s="58" t="s">
        <v>191</v>
      </c>
      <c r="C4" s="80">
        <v>12145</v>
      </c>
    </row>
    <row r="6" spans="2:62" ht="26.25" customHeight="1">
      <c r="B6" s="165" t="s">
        <v>219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  <c r="BJ6" s="3"/>
    </row>
    <row r="7" spans="2:62" ht="26.25" customHeight="1">
      <c r="B7" s="165" t="s">
        <v>97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7"/>
      <c r="BF7" s="3"/>
      <c r="BJ7" s="3"/>
    </row>
    <row r="8" spans="2:62" s="3" customFormat="1" ht="78.75">
      <c r="B8" s="23" t="s">
        <v>124</v>
      </c>
      <c r="C8" s="31" t="s">
        <v>47</v>
      </c>
      <c r="D8" s="31" t="s">
        <v>129</v>
      </c>
      <c r="E8" s="31" t="s">
        <v>235</v>
      </c>
      <c r="F8" s="31" t="s">
        <v>126</v>
      </c>
      <c r="G8" s="31" t="s">
        <v>68</v>
      </c>
      <c r="H8" s="31" t="s">
        <v>109</v>
      </c>
      <c r="I8" s="14" t="s">
        <v>248</v>
      </c>
      <c r="J8" s="14" t="s">
        <v>247</v>
      </c>
      <c r="K8" s="31" t="s">
        <v>262</v>
      </c>
      <c r="L8" s="14" t="s">
        <v>65</v>
      </c>
      <c r="M8" s="14" t="s">
        <v>62</v>
      </c>
      <c r="N8" s="14" t="s">
        <v>192</v>
      </c>
      <c r="O8" s="15" t="s">
        <v>194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255</v>
      </c>
      <c r="J9" s="17"/>
      <c r="K9" s="17" t="s">
        <v>251</v>
      </c>
      <c r="L9" s="17" t="s">
        <v>251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81" t="s">
        <v>30</v>
      </c>
      <c r="C11" s="82"/>
      <c r="D11" s="82"/>
      <c r="E11" s="82"/>
      <c r="F11" s="82"/>
      <c r="G11" s="82"/>
      <c r="H11" s="82"/>
      <c r="I11" s="90"/>
      <c r="J11" s="92"/>
      <c r="K11" s="90">
        <v>14.633671114</v>
      </c>
      <c r="L11" s="90">
        <v>80969.673278711009</v>
      </c>
      <c r="M11" s="82"/>
      <c r="N11" s="91">
        <f>L11/$L$11</f>
        <v>1</v>
      </c>
      <c r="O11" s="91">
        <f>L11/'סכום נכסי הקרן'!$C$42</f>
        <v>6.7205275757044103E-2</v>
      </c>
      <c r="BF11" s="1"/>
      <c r="BG11" s="3"/>
      <c r="BH11" s="1"/>
      <c r="BJ11" s="1"/>
    </row>
    <row r="12" spans="2:62" s="144" customFormat="1" ht="20.25">
      <c r="B12" s="83" t="s">
        <v>243</v>
      </c>
      <c r="C12" s="84"/>
      <c r="D12" s="84"/>
      <c r="E12" s="84"/>
      <c r="F12" s="84"/>
      <c r="G12" s="84"/>
      <c r="H12" s="84"/>
      <c r="I12" s="93"/>
      <c r="J12" s="95"/>
      <c r="K12" s="93">
        <v>4.1285393400000006</v>
      </c>
      <c r="L12" s="93">
        <v>58453.794556696004</v>
      </c>
      <c r="M12" s="84"/>
      <c r="N12" s="94">
        <f t="shared" ref="N12:N40" si="0">L12/$L$11</f>
        <v>0.72192207513902618</v>
      </c>
      <c r="O12" s="94">
        <f>L12/'סכום נכסי הקרן'!$C$42</f>
        <v>4.8516972134815761E-2</v>
      </c>
      <c r="BG12" s="143"/>
    </row>
    <row r="13" spans="2:62" s="144" customFormat="1">
      <c r="B13" s="104" t="s">
        <v>912</v>
      </c>
      <c r="C13" s="84"/>
      <c r="D13" s="84"/>
      <c r="E13" s="84"/>
      <c r="F13" s="84"/>
      <c r="G13" s="84"/>
      <c r="H13" s="84"/>
      <c r="I13" s="93"/>
      <c r="J13" s="95"/>
      <c r="K13" s="93">
        <v>4.1285393400000006</v>
      </c>
      <c r="L13" s="93">
        <v>42315.141775973003</v>
      </c>
      <c r="M13" s="84"/>
      <c r="N13" s="94">
        <f t="shared" si="0"/>
        <v>0.52260482304673861</v>
      </c>
      <c r="O13" s="94">
        <f>L13/'סכום נכסי הקרן'!$C$42</f>
        <v>3.5121801244817299E-2</v>
      </c>
    </row>
    <row r="14" spans="2:62" s="144" customFormat="1">
      <c r="B14" s="89" t="s">
        <v>913</v>
      </c>
      <c r="C14" s="86" t="s">
        <v>914</v>
      </c>
      <c r="D14" s="99" t="s">
        <v>130</v>
      </c>
      <c r="E14" s="99" t="s">
        <v>328</v>
      </c>
      <c r="F14" s="86" t="s">
        <v>915</v>
      </c>
      <c r="G14" s="99" t="s">
        <v>200</v>
      </c>
      <c r="H14" s="99" t="s">
        <v>174</v>
      </c>
      <c r="I14" s="96">
        <v>6105.7516509999996</v>
      </c>
      <c r="J14" s="98">
        <v>22840</v>
      </c>
      <c r="K14" s="86"/>
      <c r="L14" s="96">
        <v>1394.553678919</v>
      </c>
      <c r="M14" s="97">
        <v>1.2030539683470443E-4</v>
      </c>
      <c r="N14" s="97">
        <f t="shared" si="0"/>
        <v>1.7223160505029034E-2</v>
      </c>
      <c r="O14" s="97">
        <f>L14/'סכום נכסי הקרן'!$C$42</f>
        <v>1.157487251148307E-3</v>
      </c>
    </row>
    <row r="15" spans="2:62" s="144" customFormat="1">
      <c r="B15" s="89" t="s">
        <v>916</v>
      </c>
      <c r="C15" s="86" t="s">
        <v>917</v>
      </c>
      <c r="D15" s="99" t="s">
        <v>130</v>
      </c>
      <c r="E15" s="99" t="s">
        <v>328</v>
      </c>
      <c r="F15" s="86">
        <v>29389</v>
      </c>
      <c r="G15" s="99" t="s">
        <v>918</v>
      </c>
      <c r="H15" s="99" t="s">
        <v>174</v>
      </c>
      <c r="I15" s="96">
        <v>449.18481300000002</v>
      </c>
      <c r="J15" s="98">
        <v>52150</v>
      </c>
      <c r="K15" s="96">
        <v>4.1285393400000006</v>
      </c>
      <c r="L15" s="96">
        <v>238.37841937300001</v>
      </c>
      <c r="M15" s="97">
        <v>4.212947903346493E-6</v>
      </c>
      <c r="N15" s="97">
        <f t="shared" si="0"/>
        <v>2.9440457114413942E-3</v>
      </c>
      <c r="O15" s="97">
        <f>L15/'סכום נכסי הקרן'!$C$42</f>
        <v>1.9785540387876199E-4</v>
      </c>
    </row>
    <row r="16" spans="2:62" s="144" customFormat="1" ht="20.25">
      <c r="B16" s="89" t="s">
        <v>919</v>
      </c>
      <c r="C16" s="86" t="s">
        <v>920</v>
      </c>
      <c r="D16" s="99" t="s">
        <v>130</v>
      </c>
      <c r="E16" s="99" t="s">
        <v>328</v>
      </c>
      <c r="F16" s="86" t="s">
        <v>411</v>
      </c>
      <c r="G16" s="99" t="s">
        <v>378</v>
      </c>
      <c r="H16" s="99" t="s">
        <v>174</v>
      </c>
      <c r="I16" s="96">
        <v>10408.920896</v>
      </c>
      <c r="J16" s="98">
        <v>6550</v>
      </c>
      <c r="K16" s="86"/>
      <c r="L16" s="96">
        <v>681.7843186849999</v>
      </c>
      <c r="M16" s="97">
        <v>7.9161679098214684E-5</v>
      </c>
      <c r="N16" s="97">
        <f t="shared" si="0"/>
        <v>8.4202429264866301E-3</v>
      </c>
      <c r="O16" s="97">
        <f>L16/'סכום נכסי הקרן'!$C$42</f>
        <v>5.65884747815834E-4</v>
      </c>
      <c r="BF16" s="143"/>
    </row>
    <row r="17" spans="2:15" s="144" customFormat="1">
      <c r="B17" s="89" t="s">
        <v>921</v>
      </c>
      <c r="C17" s="86" t="s">
        <v>922</v>
      </c>
      <c r="D17" s="99" t="s">
        <v>130</v>
      </c>
      <c r="E17" s="99" t="s">
        <v>328</v>
      </c>
      <c r="F17" s="86" t="s">
        <v>712</v>
      </c>
      <c r="G17" s="99" t="s">
        <v>713</v>
      </c>
      <c r="H17" s="99" t="s">
        <v>174</v>
      </c>
      <c r="I17" s="96">
        <v>3494.1425130000002</v>
      </c>
      <c r="J17" s="98">
        <v>53780</v>
      </c>
      <c r="K17" s="86"/>
      <c r="L17" s="96">
        <v>1879.1498433000002</v>
      </c>
      <c r="M17" s="97">
        <v>7.9120836093335504E-5</v>
      </c>
      <c r="N17" s="97">
        <f t="shared" si="0"/>
        <v>2.3208069974935623E-2</v>
      </c>
      <c r="O17" s="97">
        <f>L17/'סכום נכסי הקרן'!$C$42</f>
        <v>1.559704742454324E-3</v>
      </c>
    </row>
    <row r="18" spans="2:15" s="144" customFormat="1">
      <c r="B18" s="89" t="s">
        <v>923</v>
      </c>
      <c r="C18" s="86" t="s">
        <v>924</v>
      </c>
      <c r="D18" s="99" t="s">
        <v>130</v>
      </c>
      <c r="E18" s="99" t="s">
        <v>328</v>
      </c>
      <c r="F18" s="86" t="s">
        <v>417</v>
      </c>
      <c r="G18" s="99" t="s">
        <v>378</v>
      </c>
      <c r="H18" s="99" t="s">
        <v>174</v>
      </c>
      <c r="I18" s="96">
        <v>25835.371909000001</v>
      </c>
      <c r="J18" s="98">
        <v>2387</v>
      </c>
      <c r="K18" s="86"/>
      <c r="L18" s="96">
        <v>616.69032745800007</v>
      </c>
      <c r="M18" s="97">
        <v>7.1736030084061346E-5</v>
      </c>
      <c r="N18" s="97">
        <f t="shared" si="0"/>
        <v>7.6163124103916036E-3</v>
      </c>
      <c r="O18" s="97">
        <f>L18/'סכום נכסי הקרן'!$C$42</f>
        <v>5.1185637579216495E-4</v>
      </c>
    </row>
    <row r="19" spans="2:15" s="144" customFormat="1">
      <c r="B19" s="89" t="s">
        <v>925</v>
      </c>
      <c r="C19" s="86" t="s">
        <v>926</v>
      </c>
      <c r="D19" s="99" t="s">
        <v>130</v>
      </c>
      <c r="E19" s="99" t="s">
        <v>328</v>
      </c>
      <c r="F19" s="86" t="s">
        <v>927</v>
      </c>
      <c r="G19" s="99" t="s">
        <v>904</v>
      </c>
      <c r="H19" s="99" t="s">
        <v>174</v>
      </c>
      <c r="I19" s="96">
        <v>1570.3411920000001</v>
      </c>
      <c r="J19" s="98">
        <v>3841</v>
      </c>
      <c r="K19" s="86"/>
      <c r="L19" s="96">
        <v>60.316805193</v>
      </c>
      <c r="M19" s="97">
        <v>1.0241785242890939E-5</v>
      </c>
      <c r="N19" s="97">
        <f t="shared" si="0"/>
        <v>7.4493082101714282E-4</v>
      </c>
      <c r="O19" s="97">
        <f>L19/'סכום נכסי הקרן'!$C$42</f>
        <v>5.0063281246378344E-5</v>
      </c>
    </row>
    <row r="20" spans="2:15" s="144" customFormat="1">
      <c r="B20" s="89" t="s">
        <v>928</v>
      </c>
      <c r="C20" s="86" t="s">
        <v>929</v>
      </c>
      <c r="D20" s="99" t="s">
        <v>130</v>
      </c>
      <c r="E20" s="99" t="s">
        <v>328</v>
      </c>
      <c r="F20" s="86" t="s">
        <v>426</v>
      </c>
      <c r="G20" s="99" t="s">
        <v>427</v>
      </c>
      <c r="H20" s="99" t="s">
        <v>174</v>
      </c>
      <c r="I20" s="96">
        <v>407273.709394</v>
      </c>
      <c r="J20" s="98">
        <v>270.89999999999998</v>
      </c>
      <c r="K20" s="86"/>
      <c r="L20" s="96">
        <v>1103.3044787490001</v>
      </c>
      <c r="M20" s="97">
        <v>1.4727022511404708E-4</v>
      </c>
      <c r="N20" s="97">
        <f t="shared" si="0"/>
        <v>1.3626144630116556E-2</v>
      </c>
      <c r="O20" s="97">
        <f>L20/'סכום נכסי הקרן'!$C$42</f>
        <v>9.1574880737234886E-4</v>
      </c>
    </row>
    <row r="21" spans="2:15" s="144" customFormat="1">
      <c r="B21" s="89" t="s">
        <v>930</v>
      </c>
      <c r="C21" s="86" t="s">
        <v>931</v>
      </c>
      <c r="D21" s="99" t="s">
        <v>130</v>
      </c>
      <c r="E21" s="99" t="s">
        <v>328</v>
      </c>
      <c r="F21" s="86" t="s">
        <v>373</v>
      </c>
      <c r="G21" s="99" t="s">
        <v>336</v>
      </c>
      <c r="H21" s="99" t="s">
        <v>174</v>
      </c>
      <c r="I21" s="96">
        <v>10296.366905000001</v>
      </c>
      <c r="J21" s="98">
        <v>8960</v>
      </c>
      <c r="K21" s="86"/>
      <c r="L21" s="96">
        <v>922.554474648</v>
      </c>
      <c r="M21" s="97">
        <v>1.0262496561348925E-4</v>
      </c>
      <c r="N21" s="97">
        <f t="shared" si="0"/>
        <v>1.1393827309546068E-2</v>
      </c>
      <c r="O21" s="97">
        <f>L21/'סכום נכסי הקרן'!$C$42</f>
        <v>7.6572530626618329E-4</v>
      </c>
    </row>
    <row r="22" spans="2:15" s="144" customFormat="1">
      <c r="B22" s="89" t="s">
        <v>932</v>
      </c>
      <c r="C22" s="86" t="s">
        <v>933</v>
      </c>
      <c r="D22" s="99" t="s">
        <v>130</v>
      </c>
      <c r="E22" s="99" t="s">
        <v>328</v>
      </c>
      <c r="F22" s="86" t="s">
        <v>665</v>
      </c>
      <c r="G22" s="99" t="s">
        <v>592</v>
      </c>
      <c r="H22" s="99" t="s">
        <v>174</v>
      </c>
      <c r="I22" s="96">
        <v>177327.92491500001</v>
      </c>
      <c r="J22" s="98">
        <v>183</v>
      </c>
      <c r="K22" s="86"/>
      <c r="L22" s="96">
        <v>324.51010259499998</v>
      </c>
      <c r="M22" s="97">
        <v>5.5324189333775065E-5</v>
      </c>
      <c r="N22" s="97">
        <f t="shared" si="0"/>
        <v>4.0077980984063325E-3</v>
      </c>
      <c r="O22" s="97">
        <f>L22/'סכום נכסי הקרן'!$C$42</f>
        <v>2.693451763819545E-4</v>
      </c>
    </row>
    <row r="23" spans="2:15" s="144" customFormat="1">
      <c r="B23" s="89" t="s">
        <v>934</v>
      </c>
      <c r="C23" s="86" t="s">
        <v>935</v>
      </c>
      <c r="D23" s="99" t="s">
        <v>130</v>
      </c>
      <c r="E23" s="99" t="s">
        <v>328</v>
      </c>
      <c r="F23" s="86" t="s">
        <v>446</v>
      </c>
      <c r="G23" s="99" t="s">
        <v>336</v>
      </c>
      <c r="H23" s="99" t="s">
        <v>174</v>
      </c>
      <c r="I23" s="96">
        <v>129472.83019099999</v>
      </c>
      <c r="J23" s="98">
        <v>1457</v>
      </c>
      <c r="K23" s="86"/>
      <c r="L23" s="96">
        <v>1886.4191358939997</v>
      </c>
      <c r="M23" s="97">
        <v>1.1122932995790036E-4</v>
      </c>
      <c r="N23" s="97">
        <f t="shared" si="0"/>
        <v>2.3297847941174631E-2</v>
      </c>
      <c r="O23" s="97">
        <f>L23/'סכום נכסי הקרן'!$C$42</f>
        <v>1.565738295432323E-3</v>
      </c>
    </row>
    <row r="24" spans="2:15" s="144" customFormat="1">
      <c r="B24" s="89" t="s">
        <v>936</v>
      </c>
      <c r="C24" s="86" t="s">
        <v>937</v>
      </c>
      <c r="D24" s="99" t="s">
        <v>130</v>
      </c>
      <c r="E24" s="99" t="s">
        <v>328</v>
      </c>
      <c r="F24" s="86" t="s">
        <v>938</v>
      </c>
      <c r="G24" s="99" t="s">
        <v>904</v>
      </c>
      <c r="H24" s="99" t="s">
        <v>174</v>
      </c>
      <c r="I24" s="96">
        <v>208718.040114</v>
      </c>
      <c r="J24" s="98">
        <v>1059</v>
      </c>
      <c r="K24" s="86"/>
      <c r="L24" s="96">
        <v>2210.3240449600003</v>
      </c>
      <c r="M24" s="97">
        <v>1.7781174636363449E-4</v>
      </c>
      <c r="N24" s="97">
        <f t="shared" si="0"/>
        <v>2.7298171716115233E-2</v>
      </c>
      <c r="O24" s="97">
        <f>L24/'סכום נכסי הקרן'!$C$42</f>
        <v>1.834581157844666E-3</v>
      </c>
    </row>
    <row r="25" spans="2:15" s="144" customFormat="1">
      <c r="B25" s="89" t="s">
        <v>939</v>
      </c>
      <c r="C25" s="86" t="s">
        <v>940</v>
      </c>
      <c r="D25" s="99" t="s">
        <v>130</v>
      </c>
      <c r="E25" s="99" t="s">
        <v>328</v>
      </c>
      <c r="F25" s="86" t="s">
        <v>597</v>
      </c>
      <c r="G25" s="99" t="s">
        <v>459</v>
      </c>
      <c r="H25" s="99" t="s">
        <v>174</v>
      </c>
      <c r="I25" s="96">
        <v>29114.45998</v>
      </c>
      <c r="J25" s="98">
        <v>2180</v>
      </c>
      <c r="K25" s="86"/>
      <c r="L25" s="96">
        <v>634.69522758599999</v>
      </c>
      <c r="M25" s="97">
        <v>1.136751357990156E-4</v>
      </c>
      <c r="N25" s="97">
        <f t="shared" si="0"/>
        <v>7.838678382723294E-3</v>
      </c>
      <c r="O25" s="97">
        <f>L25/'סכום נכסי הקרן'!$C$42</f>
        <v>5.2680054228169948E-4</v>
      </c>
    </row>
    <row r="26" spans="2:15" s="144" customFormat="1">
      <c r="B26" s="89" t="s">
        <v>941</v>
      </c>
      <c r="C26" s="86" t="s">
        <v>942</v>
      </c>
      <c r="D26" s="99" t="s">
        <v>130</v>
      </c>
      <c r="E26" s="99" t="s">
        <v>328</v>
      </c>
      <c r="F26" s="86" t="s">
        <v>458</v>
      </c>
      <c r="G26" s="99" t="s">
        <v>459</v>
      </c>
      <c r="H26" s="99" t="s">
        <v>174</v>
      </c>
      <c r="I26" s="96">
        <v>24982.624902</v>
      </c>
      <c r="J26" s="98">
        <v>2716</v>
      </c>
      <c r="K26" s="86"/>
      <c r="L26" s="96">
        <v>678.52809233100004</v>
      </c>
      <c r="M26" s="97">
        <v>1.1653497476636831E-4</v>
      </c>
      <c r="N26" s="97">
        <f t="shared" si="0"/>
        <v>8.3800275443300116E-3</v>
      </c>
      <c r="O26" s="97">
        <f>L26/'סכום נכסי הקרן'!$C$42</f>
        <v>5.6318206196832356E-4</v>
      </c>
    </row>
    <row r="27" spans="2:15" s="144" customFormat="1">
      <c r="B27" s="89" t="s">
        <v>943</v>
      </c>
      <c r="C27" s="86" t="s">
        <v>944</v>
      </c>
      <c r="D27" s="99" t="s">
        <v>130</v>
      </c>
      <c r="E27" s="99" t="s">
        <v>328</v>
      </c>
      <c r="F27" s="86" t="s">
        <v>945</v>
      </c>
      <c r="G27" s="99" t="s">
        <v>946</v>
      </c>
      <c r="H27" s="99" t="s">
        <v>174</v>
      </c>
      <c r="I27" s="96">
        <v>5157.4611290000003</v>
      </c>
      <c r="J27" s="98">
        <v>5749</v>
      </c>
      <c r="K27" s="86"/>
      <c r="L27" s="96">
        <v>296.50244006200001</v>
      </c>
      <c r="M27" s="97">
        <v>4.8524253922094707E-5</v>
      </c>
      <c r="N27" s="97">
        <f t="shared" si="0"/>
        <v>3.6618949793880179E-3</v>
      </c>
      <c r="O27" s="97">
        <f>L27/'סכום נכסי הקרן'!$C$42</f>
        <v>2.4609866188310707E-4</v>
      </c>
    </row>
    <row r="28" spans="2:15" s="144" customFormat="1">
      <c r="B28" s="89" t="s">
        <v>947</v>
      </c>
      <c r="C28" s="86" t="s">
        <v>948</v>
      </c>
      <c r="D28" s="99" t="s">
        <v>130</v>
      </c>
      <c r="E28" s="99" t="s">
        <v>328</v>
      </c>
      <c r="F28" s="86" t="s">
        <v>949</v>
      </c>
      <c r="G28" s="99" t="s">
        <v>950</v>
      </c>
      <c r="H28" s="99" t="s">
        <v>174</v>
      </c>
      <c r="I28" s="96">
        <v>12305.951519</v>
      </c>
      <c r="J28" s="98">
        <v>3394</v>
      </c>
      <c r="K28" s="86"/>
      <c r="L28" s="96">
        <v>417.66399454999998</v>
      </c>
      <c r="M28" s="97">
        <v>1.1264395126199051E-5</v>
      </c>
      <c r="N28" s="97">
        <f t="shared" si="0"/>
        <v>5.1582768910568705E-3</v>
      </c>
      <c r="O28" s="97">
        <f>L28/'סכום נכסי הקרן'!$C$42</f>
        <v>3.4666342089466508E-4</v>
      </c>
    </row>
    <row r="29" spans="2:15" s="144" customFormat="1">
      <c r="B29" s="89" t="s">
        <v>951</v>
      </c>
      <c r="C29" s="86" t="s">
        <v>952</v>
      </c>
      <c r="D29" s="99" t="s">
        <v>130</v>
      </c>
      <c r="E29" s="99" t="s">
        <v>328</v>
      </c>
      <c r="F29" s="86" t="s">
        <v>903</v>
      </c>
      <c r="G29" s="99" t="s">
        <v>904</v>
      </c>
      <c r="H29" s="99" t="s">
        <v>174</v>
      </c>
      <c r="I29" s="96">
        <v>2650050.0700119999</v>
      </c>
      <c r="J29" s="98">
        <v>75.900000000000006</v>
      </c>
      <c r="K29" s="86"/>
      <c r="L29" s="96">
        <v>2011.3880031470001</v>
      </c>
      <c r="M29" s="97">
        <v>5.115024234995959E-4</v>
      </c>
      <c r="N29" s="97">
        <f t="shared" si="0"/>
        <v>2.4841251319163284E-2</v>
      </c>
      <c r="O29" s="97">
        <f>L29/'סכום נכסי הקרן'!$C$42</f>
        <v>1.669463145054404E-3</v>
      </c>
    </row>
    <row r="30" spans="2:15" s="144" customFormat="1">
      <c r="B30" s="89" t="s">
        <v>953</v>
      </c>
      <c r="C30" s="86" t="s">
        <v>954</v>
      </c>
      <c r="D30" s="99" t="s">
        <v>130</v>
      </c>
      <c r="E30" s="99" t="s">
        <v>328</v>
      </c>
      <c r="F30" s="86" t="s">
        <v>757</v>
      </c>
      <c r="G30" s="99" t="s">
        <v>507</v>
      </c>
      <c r="H30" s="99" t="s">
        <v>174</v>
      </c>
      <c r="I30" s="96">
        <v>140843.00802400001</v>
      </c>
      <c r="J30" s="98">
        <v>1907</v>
      </c>
      <c r="K30" s="86"/>
      <c r="L30" s="96">
        <v>2685.8761630190002</v>
      </c>
      <c r="M30" s="97">
        <v>1.1000771838252521E-4</v>
      </c>
      <c r="N30" s="97">
        <f t="shared" si="0"/>
        <v>3.3171384473465397E-2</v>
      </c>
      <c r="O30" s="97">
        <f>L30/'סכום נכסי הקרן'!$C$42</f>
        <v>2.2292920407821727E-3</v>
      </c>
    </row>
    <row r="31" spans="2:15" s="144" customFormat="1">
      <c r="B31" s="89" t="s">
        <v>955</v>
      </c>
      <c r="C31" s="86" t="s">
        <v>956</v>
      </c>
      <c r="D31" s="99" t="s">
        <v>130</v>
      </c>
      <c r="E31" s="99" t="s">
        <v>328</v>
      </c>
      <c r="F31" s="86" t="s">
        <v>335</v>
      </c>
      <c r="G31" s="99" t="s">
        <v>336</v>
      </c>
      <c r="H31" s="99" t="s">
        <v>174</v>
      </c>
      <c r="I31" s="96">
        <v>213662.80392100001</v>
      </c>
      <c r="J31" s="98">
        <v>2530</v>
      </c>
      <c r="K31" s="86"/>
      <c r="L31" s="96">
        <v>5405.6689392069993</v>
      </c>
      <c r="M31" s="97">
        <v>1.4354512206383955E-4</v>
      </c>
      <c r="N31" s="97">
        <f t="shared" si="0"/>
        <v>6.6761649396803083E-2</v>
      </c>
      <c r="O31" s="97">
        <f>L31/'סכום נכסי הקרן'!$C$42</f>
        <v>4.4867350577072473E-3</v>
      </c>
    </row>
    <row r="32" spans="2:15" s="144" customFormat="1">
      <c r="B32" s="89" t="s">
        <v>957</v>
      </c>
      <c r="C32" s="86" t="s">
        <v>958</v>
      </c>
      <c r="D32" s="99" t="s">
        <v>130</v>
      </c>
      <c r="E32" s="99" t="s">
        <v>328</v>
      </c>
      <c r="F32" s="86" t="s">
        <v>341</v>
      </c>
      <c r="G32" s="99" t="s">
        <v>336</v>
      </c>
      <c r="H32" s="99" t="s">
        <v>174</v>
      </c>
      <c r="I32" s="96">
        <v>35372.551649000001</v>
      </c>
      <c r="J32" s="98">
        <v>8200</v>
      </c>
      <c r="K32" s="86"/>
      <c r="L32" s="96">
        <v>2900.5492352229999</v>
      </c>
      <c r="M32" s="97">
        <v>1.5088710610999259E-4</v>
      </c>
      <c r="N32" s="97">
        <f t="shared" si="0"/>
        <v>3.5822661964299021E-2</v>
      </c>
      <c r="O32" s="97">
        <f>L32/'סכום נכסי הקרן'!$C$42</f>
        <v>2.407471875662091E-3</v>
      </c>
    </row>
    <row r="33" spans="2:15" s="144" customFormat="1">
      <c r="B33" s="89" t="s">
        <v>959</v>
      </c>
      <c r="C33" s="86" t="s">
        <v>960</v>
      </c>
      <c r="D33" s="99" t="s">
        <v>130</v>
      </c>
      <c r="E33" s="99" t="s">
        <v>328</v>
      </c>
      <c r="F33" s="86" t="s">
        <v>481</v>
      </c>
      <c r="G33" s="99" t="s">
        <v>378</v>
      </c>
      <c r="H33" s="99" t="s">
        <v>174</v>
      </c>
      <c r="I33" s="96">
        <v>6233.6868279999999</v>
      </c>
      <c r="J33" s="98">
        <v>19400</v>
      </c>
      <c r="K33" s="86"/>
      <c r="L33" s="96">
        <v>1209.335244547</v>
      </c>
      <c r="M33" s="97">
        <v>1.3907716278864924E-4</v>
      </c>
      <c r="N33" s="97">
        <f t="shared" si="0"/>
        <v>1.4935656716611269E-2</v>
      </c>
      <c r="O33" s="97">
        <f>L33/'סכום נכסי הקרן'!$C$42</f>
        <v>1.003754928252408E-3</v>
      </c>
    </row>
    <row r="34" spans="2:15" s="144" customFormat="1">
      <c r="B34" s="89" t="s">
        <v>961</v>
      </c>
      <c r="C34" s="86" t="s">
        <v>962</v>
      </c>
      <c r="D34" s="99" t="s">
        <v>130</v>
      </c>
      <c r="E34" s="99" t="s">
        <v>328</v>
      </c>
      <c r="F34" s="86" t="s">
        <v>963</v>
      </c>
      <c r="G34" s="99" t="s">
        <v>202</v>
      </c>
      <c r="H34" s="99" t="s">
        <v>174</v>
      </c>
      <c r="I34" s="96">
        <v>1096.89383</v>
      </c>
      <c r="J34" s="98">
        <v>49460</v>
      </c>
      <c r="K34" s="86"/>
      <c r="L34" s="96">
        <v>542.52368822400001</v>
      </c>
      <c r="M34" s="97">
        <v>1.7616756477189723E-5</v>
      </c>
      <c r="N34" s="97">
        <f t="shared" si="0"/>
        <v>6.7003319422636641E-3</v>
      </c>
      <c r="O34" s="97">
        <f>L34/'סכום נכסי הקרן'!$C$42</f>
        <v>4.502976558435604E-4</v>
      </c>
    </row>
    <row r="35" spans="2:15" s="144" customFormat="1">
      <c r="B35" s="89" t="s">
        <v>964</v>
      </c>
      <c r="C35" s="86" t="s">
        <v>965</v>
      </c>
      <c r="D35" s="99" t="s">
        <v>130</v>
      </c>
      <c r="E35" s="99" t="s">
        <v>328</v>
      </c>
      <c r="F35" s="86" t="s">
        <v>362</v>
      </c>
      <c r="G35" s="99" t="s">
        <v>336</v>
      </c>
      <c r="H35" s="99" t="s">
        <v>174</v>
      </c>
      <c r="I35" s="96">
        <v>198031.50057</v>
      </c>
      <c r="J35" s="98">
        <v>2642</v>
      </c>
      <c r="K35" s="86"/>
      <c r="L35" s="96">
        <v>5231.9922450660006</v>
      </c>
      <c r="M35" s="97">
        <v>1.4831952008076611E-4</v>
      </c>
      <c r="N35" s="97">
        <f t="shared" si="0"/>
        <v>6.4616689597556079E-2</v>
      </c>
      <c r="O35" s="97">
        <f>L35/'סכום נכסי הקרן'!$C$42</f>
        <v>4.3425824429110796E-3</v>
      </c>
    </row>
    <row r="36" spans="2:15" s="144" customFormat="1">
      <c r="B36" s="89" t="s">
        <v>966</v>
      </c>
      <c r="C36" s="86" t="s">
        <v>967</v>
      </c>
      <c r="D36" s="99" t="s">
        <v>130</v>
      </c>
      <c r="E36" s="99" t="s">
        <v>328</v>
      </c>
      <c r="F36" s="86" t="s">
        <v>591</v>
      </c>
      <c r="G36" s="99" t="s">
        <v>592</v>
      </c>
      <c r="H36" s="99" t="s">
        <v>174</v>
      </c>
      <c r="I36" s="96">
        <v>2990.0239499999998</v>
      </c>
      <c r="J36" s="98">
        <v>50300</v>
      </c>
      <c r="K36" s="86"/>
      <c r="L36" s="96">
        <v>1503.982046762</v>
      </c>
      <c r="M36" s="97">
        <v>2.9408644596917916E-4</v>
      </c>
      <c r="N36" s="97">
        <f t="shared" si="0"/>
        <v>1.8574634006303138E-2</v>
      </c>
      <c r="O36" s="97">
        <f>L36/'סכום נכסי הקרן'!$C$42</f>
        <v>1.2483134004797711E-3</v>
      </c>
    </row>
    <row r="37" spans="2:15" s="144" customFormat="1">
      <c r="B37" s="89" t="s">
        <v>968</v>
      </c>
      <c r="C37" s="86" t="s">
        <v>969</v>
      </c>
      <c r="D37" s="99" t="s">
        <v>130</v>
      </c>
      <c r="E37" s="99" t="s">
        <v>328</v>
      </c>
      <c r="F37" s="86" t="s">
        <v>970</v>
      </c>
      <c r="G37" s="99" t="s">
        <v>950</v>
      </c>
      <c r="H37" s="99" t="s">
        <v>174</v>
      </c>
      <c r="I37" s="96">
        <v>3164.8599680000002</v>
      </c>
      <c r="J37" s="98">
        <v>17190</v>
      </c>
      <c r="K37" s="86"/>
      <c r="L37" s="96">
        <v>544.03942848099996</v>
      </c>
      <c r="M37" s="97">
        <v>2.3283970784084854E-5</v>
      </c>
      <c r="N37" s="97">
        <f t="shared" si="0"/>
        <v>6.7190517937293168E-3</v>
      </c>
      <c r="O37" s="97">
        <f>L37/'סכום נכסי הקרן'!$C$42</f>
        <v>4.5155572862344052E-4</v>
      </c>
    </row>
    <row r="38" spans="2:15" s="144" customFormat="1">
      <c r="B38" s="89" t="s">
        <v>971</v>
      </c>
      <c r="C38" s="86" t="s">
        <v>972</v>
      </c>
      <c r="D38" s="99" t="s">
        <v>130</v>
      </c>
      <c r="E38" s="99" t="s">
        <v>328</v>
      </c>
      <c r="F38" s="86" t="s">
        <v>394</v>
      </c>
      <c r="G38" s="99" t="s">
        <v>378</v>
      </c>
      <c r="H38" s="99" t="s">
        <v>174</v>
      </c>
      <c r="I38" s="96">
        <v>14330.194036999999</v>
      </c>
      <c r="J38" s="98">
        <v>23800</v>
      </c>
      <c r="K38" s="86"/>
      <c r="L38" s="96">
        <v>3410.5861807479992</v>
      </c>
      <c r="M38" s="97">
        <v>1.1816498640749991E-4</v>
      </c>
      <c r="N38" s="97">
        <f t="shared" si="0"/>
        <v>4.2121772790266764E-2</v>
      </c>
      <c r="O38" s="97">
        <f>L38/'סכום נכסי הקרן'!$C$42</f>
        <v>2.8308053557454345E-3</v>
      </c>
    </row>
    <row r="39" spans="2:15" s="144" customFormat="1">
      <c r="B39" s="89" t="s">
        <v>973</v>
      </c>
      <c r="C39" s="86" t="s">
        <v>974</v>
      </c>
      <c r="D39" s="99" t="s">
        <v>130</v>
      </c>
      <c r="E39" s="99" t="s">
        <v>328</v>
      </c>
      <c r="F39" s="86" t="s">
        <v>769</v>
      </c>
      <c r="G39" s="99" t="s">
        <v>161</v>
      </c>
      <c r="H39" s="99" t="s">
        <v>174</v>
      </c>
      <c r="I39" s="96">
        <v>40412.819606999998</v>
      </c>
      <c r="J39" s="98">
        <v>2385</v>
      </c>
      <c r="K39" s="86"/>
      <c r="L39" s="96">
        <v>963.84574764599984</v>
      </c>
      <c r="M39" s="97">
        <v>1.69690240917129E-4</v>
      </c>
      <c r="N39" s="97">
        <f t="shared" si="0"/>
        <v>1.1903787042937463E-2</v>
      </c>
      <c r="O39" s="97">
        <f>L39/'סכום נכסי הקרן'!$C$42</f>
        <v>7.9999729077374069E-4</v>
      </c>
    </row>
    <row r="40" spans="2:15" s="144" customFormat="1">
      <c r="B40" s="89" t="s">
        <v>975</v>
      </c>
      <c r="C40" s="86" t="s">
        <v>976</v>
      </c>
      <c r="D40" s="99" t="s">
        <v>130</v>
      </c>
      <c r="E40" s="99" t="s">
        <v>328</v>
      </c>
      <c r="F40" s="86" t="s">
        <v>729</v>
      </c>
      <c r="G40" s="99" t="s">
        <v>730</v>
      </c>
      <c r="H40" s="99" t="s">
        <v>174</v>
      </c>
      <c r="I40" s="96">
        <v>17180.127338999999</v>
      </c>
      <c r="J40" s="98">
        <v>10290</v>
      </c>
      <c r="K40" s="86"/>
      <c r="L40" s="96">
        <v>1767.83510314</v>
      </c>
      <c r="M40" s="97">
        <v>1.4862539989603737E-4</v>
      </c>
      <c r="N40" s="97">
        <f t="shared" si="0"/>
        <v>2.1833299203947866E-2</v>
      </c>
      <c r="O40" s="97">
        <f>L40/'סכום נכסי הקרן'!$C$42</f>
        <v>1.4673128936873677E-3</v>
      </c>
    </row>
    <row r="41" spans="2:15" s="144" customFormat="1">
      <c r="B41" s="89" t="s">
        <v>977</v>
      </c>
      <c r="C41" s="86" t="s">
        <v>978</v>
      </c>
      <c r="D41" s="99" t="s">
        <v>130</v>
      </c>
      <c r="E41" s="99" t="s">
        <v>328</v>
      </c>
      <c r="F41" s="86" t="s">
        <v>869</v>
      </c>
      <c r="G41" s="99" t="s">
        <v>870</v>
      </c>
      <c r="H41" s="99" t="s">
        <v>174</v>
      </c>
      <c r="I41" s="96">
        <v>59470.297782000009</v>
      </c>
      <c r="J41" s="98">
        <v>1332</v>
      </c>
      <c r="K41" s="86"/>
      <c r="L41" s="96">
        <v>792.1443664599999</v>
      </c>
      <c r="M41" s="97">
        <v>1.6764900055070181E-4</v>
      </c>
      <c r="N41" s="97">
        <f>L41/$L$11</f>
        <v>9.7832229572337275E-3</v>
      </c>
      <c r="O41" s="97">
        <f>L41/'סכום נכסי הקרן'!$C$42</f>
        <v>6.574841966335371E-4</v>
      </c>
    </row>
    <row r="42" spans="2:15" s="144" customFormat="1">
      <c r="B42" s="85"/>
      <c r="C42" s="86"/>
      <c r="D42" s="86"/>
      <c r="E42" s="86"/>
      <c r="F42" s="86"/>
      <c r="G42" s="86"/>
      <c r="H42" s="86"/>
      <c r="I42" s="96"/>
      <c r="J42" s="98"/>
      <c r="K42" s="86"/>
      <c r="L42" s="86"/>
      <c r="M42" s="86"/>
      <c r="N42" s="97"/>
      <c r="O42" s="86"/>
    </row>
    <row r="43" spans="2:15" s="144" customFormat="1">
      <c r="B43" s="104" t="s">
        <v>979</v>
      </c>
      <c r="C43" s="84"/>
      <c r="D43" s="84"/>
      <c r="E43" s="84"/>
      <c r="F43" s="84"/>
      <c r="G43" s="84"/>
      <c r="H43" s="84"/>
      <c r="I43" s="93"/>
      <c r="J43" s="95"/>
      <c r="K43" s="84"/>
      <c r="L43" s="93">
        <v>14214.562612102996</v>
      </c>
      <c r="M43" s="84"/>
      <c r="N43" s="94">
        <f t="shared" ref="N43:N81" si="1">L43/$L$11</f>
        <v>0.17555415548206699</v>
      </c>
      <c r="O43" s="94">
        <f>L43/'סכום נכסי הקרן'!$C$42</f>
        <v>1.1798165429467307E-2</v>
      </c>
    </row>
    <row r="44" spans="2:15" s="144" customFormat="1">
      <c r="B44" s="89" t="s">
        <v>980</v>
      </c>
      <c r="C44" s="86" t="s">
        <v>981</v>
      </c>
      <c r="D44" s="99" t="s">
        <v>130</v>
      </c>
      <c r="E44" s="99" t="s">
        <v>328</v>
      </c>
      <c r="F44" s="86" t="s">
        <v>982</v>
      </c>
      <c r="G44" s="99" t="s">
        <v>983</v>
      </c>
      <c r="H44" s="99" t="s">
        <v>174</v>
      </c>
      <c r="I44" s="96">
        <v>78564.774934999994</v>
      </c>
      <c r="J44" s="98">
        <v>370</v>
      </c>
      <c r="K44" s="86"/>
      <c r="L44" s="96">
        <v>290.68966726100001</v>
      </c>
      <c r="M44" s="97">
        <v>2.6466257052680601E-4</v>
      </c>
      <c r="N44" s="97">
        <f t="shared" si="1"/>
        <v>3.5901054739395834E-3</v>
      </c>
      <c r="O44" s="97">
        <f>L44/'סכום נכסי הקרן'!$C$42</f>
        <v>2.412740283729832E-4</v>
      </c>
    </row>
    <row r="45" spans="2:15" s="144" customFormat="1">
      <c r="B45" s="89" t="s">
        <v>984</v>
      </c>
      <c r="C45" s="86" t="s">
        <v>985</v>
      </c>
      <c r="D45" s="99" t="s">
        <v>130</v>
      </c>
      <c r="E45" s="99" t="s">
        <v>328</v>
      </c>
      <c r="F45" s="86" t="s">
        <v>886</v>
      </c>
      <c r="G45" s="99" t="s">
        <v>592</v>
      </c>
      <c r="H45" s="99" t="s">
        <v>174</v>
      </c>
      <c r="I45" s="96">
        <v>36461.263945999999</v>
      </c>
      <c r="J45" s="98">
        <v>2944</v>
      </c>
      <c r="K45" s="86"/>
      <c r="L45" s="96">
        <v>1073.4196105619999</v>
      </c>
      <c r="M45" s="97">
        <v>2.6601271693694014E-4</v>
      </c>
      <c r="N45" s="97">
        <f t="shared" si="1"/>
        <v>1.3257057452450278E-2</v>
      </c>
      <c r="O45" s="97">
        <f>L45/'סכום נכסי הקרן'!$C$42</f>
        <v>8.9094420181889738E-4</v>
      </c>
    </row>
    <row r="46" spans="2:15" s="144" customFormat="1">
      <c r="B46" s="89" t="s">
        <v>986</v>
      </c>
      <c r="C46" s="86" t="s">
        <v>987</v>
      </c>
      <c r="D46" s="99" t="s">
        <v>130</v>
      </c>
      <c r="E46" s="99" t="s">
        <v>328</v>
      </c>
      <c r="F46" s="86" t="s">
        <v>655</v>
      </c>
      <c r="G46" s="99" t="s">
        <v>656</v>
      </c>
      <c r="H46" s="99" t="s">
        <v>174</v>
      </c>
      <c r="I46" s="96">
        <v>33758.861745000002</v>
      </c>
      <c r="J46" s="98">
        <v>489.4</v>
      </c>
      <c r="K46" s="86"/>
      <c r="L46" s="96">
        <v>165.21586936599999</v>
      </c>
      <c r="M46" s="97">
        <v>1.6019174984482207E-4</v>
      </c>
      <c r="N46" s="97">
        <f t="shared" si="1"/>
        <v>2.0404660495207836E-3</v>
      </c>
      <c r="O46" s="97">
        <f>L46/'סכום נכסי הקרן'!$C$42</f>
        <v>1.3713008353093064E-4</v>
      </c>
    </row>
    <row r="47" spans="2:15" s="144" customFormat="1">
      <c r="B47" s="89" t="s">
        <v>988</v>
      </c>
      <c r="C47" s="86" t="s">
        <v>989</v>
      </c>
      <c r="D47" s="99" t="s">
        <v>130</v>
      </c>
      <c r="E47" s="99" t="s">
        <v>328</v>
      </c>
      <c r="F47" s="86" t="s">
        <v>879</v>
      </c>
      <c r="G47" s="99" t="s">
        <v>459</v>
      </c>
      <c r="H47" s="99" t="s">
        <v>174</v>
      </c>
      <c r="I47" s="96">
        <v>2221.10599</v>
      </c>
      <c r="J47" s="98">
        <v>14220</v>
      </c>
      <c r="K47" s="86"/>
      <c r="L47" s="96">
        <v>315.84127183999999</v>
      </c>
      <c r="M47" s="97">
        <v>1.5135394601657946E-4</v>
      </c>
      <c r="N47" s="97">
        <f t="shared" si="1"/>
        <v>3.9007354117982186E-3</v>
      </c>
      <c r="O47" s="97">
        <f>L47/'סכום נכסי הקרן'!$C$42</f>
        <v>2.6214999900516623E-4</v>
      </c>
    </row>
    <row r="48" spans="2:15" s="144" customFormat="1">
      <c r="B48" s="89" t="s">
        <v>990</v>
      </c>
      <c r="C48" s="86" t="s">
        <v>991</v>
      </c>
      <c r="D48" s="99" t="s">
        <v>130</v>
      </c>
      <c r="E48" s="99" t="s">
        <v>328</v>
      </c>
      <c r="F48" s="86" t="s">
        <v>992</v>
      </c>
      <c r="G48" s="99" t="s">
        <v>870</v>
      </c>
      <c r="H48" s="99" t="s">
        <v>174</v>
      </c>
      <c r="I48" s="96">
        <v>31960.137781000001</v>
      </c>
      <c r="J48" s="98">
        <v>1245</v>
      </c>
      <c r="K48" s="86"/>
      <c r="L48" s="96">
        <v>397.90371536999999</v>
      </c>
      <c r="M48" s="97">
        <v>2.937111510413192E-4</v>
      </c>
      <c r="N48" s="97">
        <f t="shared" si="1"/>
        <v>4.9142314555271774E-3</v>
      </c>
      <c r="O48" s="97">
        <f>L48/'סכום נכסי הקרן'!$C$42</f>
        <v>3.3026228010264415E-4</v>
      </c>
    </row>
    <row r="49" spans="2:15" s="144" customFormat="1">
      <c r="B49" s="89" t="s">
        <v>993</v>
      </c>
      <c r="C49" s="86" t="s">
        <v>994</v>
      </c>
      <c r="D49" s="99" t="s">
        <v>130</v>
      </c>
      <c r="E49" s="99" t="s">
        <v>328</v>
      </c>
      <c r="F49" s="86" t="s">
        <v>995</v>
      </c>
      <c r="G49" s="99" t="s">
        <v>202</v>
      </c>
      <c r="H49" s="99" t="s">
        <v>174</v>
      </c>
      <c r="I49" s="96">
        <v>460.117862</v>
      </c>
      <c r="J49" s="98">
        <v>2570</v>
      </c>
      <c r="K49" s="86"/>
      <c r="L49" s="96">
        <v>11.825029048000003</v>
      </c>
      <c r="M49" s="97">
        <v>1.3574295465803736E-5</v>
      </c>
      <c r="N49" s="97">
        <f t="shared" si="1"/>
        <v>1.4604269190140236E-4</v>
      </c>
      <c r="O49" s="97">
        <f>L49/'סכום נכסי הקרן'!$C$42</f>
        <v>9.814839381534776E-6</v>
      </c>
    </row>
    <row r="50" spans="2:15" s="144" customFormat="1">
      <c r="B50" s="89" t="s">
        <v>996</v>
      </c>
      <c r="C50" s="86" t="s">
        <v>997</v>
      </c>
      <c r="D50" s="99" t="s">
        <v>130</v>
      </c>
      <c r="E50" s="99" t="s">
        <v>328</v>
      </c>
      <c r="F50" s="86" t="s">
        <v>777</v>
      </c>
      <c r="G50" s="99" t="s">
        <v>701</v>
      </c>
      <c r="H50" s="99" t="s">
        <v>174</v>
      </c>
      <c r="I50" s="96">
        <v>1010.3884890000002</v>
      </c>
      <c r="J50" s="98">
        <v>100300</v>
      </c>
      <c r="K50" s="86"/>
      <c r="L50" s="96">
        <v>1013.4196542890001</v>
      </c>
      <c r="M50" s="97">
        <v>2.7965314450072881E-4</v>
      </c>
      <c r="N50" s="97">
        <f t="shared" si="1"/>
        <v>1.2516039811605043E-2</v>
      </c>
      <c r="O50" s="97">
        <f>L50/'סכום נכסי הקרן'!$C$42</f>
        <v>8.4114390692505917E-4</v>
      </c>
    </row>
    <row r="51" spans="2:15" s="144" customFormat="1">
      <c r="B51" s="89" t="s">
        <v>998</v>
      </c>
      <c r="C51" s="86" t="s">
        <v>999</v>
      </c>
      <c r="D51" s="99" t="s">
        <v>130</v>
      </c>
      <c r="E51" s="99" t="s">
        <v>328</v>
      </c>
      <c r="F51" s="86" t="s">
        <v>1000</v>
      </c>
      <c r="G51" s="99" t="s">
        <v>200</v>
      </c>
      <c r="H51" s="99" t="s">
        <v>174</v>
      </c>
      <c r="I51" s="96">
        <v>126161.68687899999</v>
      </c>
      <c r="J51" s="98">
        <v>283.60000000000002</v>
      </c>
      <c r="K51" s="86"/>
      <c r="L51" s="96">
        <v>357.79454399500008</v>
      </c>
      <c r="M51" s="97">
        <v>1.8935016840990936E-4</v>
      </c>
      <c r="N51" s="97">
        <f t="shared" si="1"/>
        <v>4.4188710353740973E-3</v>
      </c>
      <c r="O51" s="97">
        <f>L51/'סכום נכסי הקרן'!$C$42</f>
        <v>2.9697144646713116E-4</v>
      </c>
    </row>
    <row r="52" spans="2:15" s="144" customFormat="1">
      <c r="B52" s="89" t="s">
        <v>1001</v>
      </c>
      <c r="C52" s="86" t="s">
        <v>1002</v>
      </c>
      <c r="D52" s="99" t="s">
        <v>130</v>
      </c>
      <c r="E52" s="99" t="s">
        <v>328</v>
      </c>
      <c r="F52" s="86" t="s">
        <v>1003</v>
      </c>
      <c r="G52" s="99" t="s">
        <v>200</v>
      </c>
      <c r="H52" s="99" t="s">
        <v>174</v>
      </c>
      <c r="I52" s="96">
        <v>62556.668329999993</v>
      </c>
      <c r="J52" s="98">
        <v>754.9</v>
      </c>
      <c r="K52" s="86"/>
      <c r="L52" s="96">
        <v>472.240289238</v>
      </c>
      <c r="M52" s="97">
        <v>1.54988808993992E-4</v>
      </c>
      <c r="N52" s="97">
        <f t="shared" si="1"/>
        <v>5.832310667877723E-3</v>
      </c>
      <c r="O52" s="97">
        <f>L52/'סכום נכסי הקרן'!$C$42</f>
        <v>3.9196204673547236E-4</v>
      </c>
    </row>
    <row r="53" spans="2:15" s="144" customFormat="1">
      <c r="B53" s="89" t="s">
        <v>1004</v>
      </c>
      <c r="C53" s="86" t="s">
        <v>1005</v>
      </c>
      <c r="D53" s="99" t="s">
        <v>130</v>
      </c>
      <c r="E53" s="99" t="s">
        <v>328</v>
      </c>
      <c r="F53" s="86" t="s">
        <v>1006</v>
      </c>
      <c r="G53" s="99" t="s">
        <v>463</v>
      </c>
      <c r="H53" s="99" t="s">
        <v>174</v>
      </c>
      <c r="I53" s="96">
        <v>961.66325300000017</v>
      </c>
      <c r="J53" s="98">
        <v>17130</v>
      </c>
      <c r="K53" s="86"/>
      <c r="L53" s="96">
        <v>164.73291521800002</v>
      </c>
      <c r="M53" s="97">
        <v>1.9014980687697512E-4</v>
      </c>
      <c r="N53" s="97">
        <f t="shared" si="1"/>
        <v>2.0345014194507378E-3</v>
      </c>
      <c r="O53" s="97">
        <f>L53/'סכום נכסי הקרן'!$C$42</f>
        <v>1.3672922892228446E-4</v>
      </c>
    </row>
    <row r="54" spans="2:15" s="144" customFormat="1">
      <c r="B54" s="89" t="s">
        <v>1007</v>
      </c>
      <c r="C54" s="86" t="s">
        <v>1008</v>
      </c>
      <c r="D54" s="99" t="s">
        <v>130</v>
      </c>
      <c r="E54" s="99" t="s">
        <v>328</v>
      </c>
      <c r="F54" s="86" t="s">
        <v>1009</v>
      </c>
      <c r="G54" s="99" t="s">
        <v>701</v>
      </c>
      <c r="H54" s="99" t="s">
        <v>174</v>
      </c>
      <c r="I54" s="96">
        <v>2056.3341679999999</v>
      </c>
      <c r="J54" s="98">
        <v>11130</v>
      </c>
      <c r="K54" s="86"/>
      <c r="L54" s="96">
        <v>228.86999286599999</v>
      </c>
      <c r="M54" s="97">
        <v>5.6599930467165025E-5</v>
      </c>
      <c r="N54" s="97">
        <f t="shared" si="1"/>
        <v>2.8266137628861565E-3</v>
      </c>
      <c r="O54" s="97">
        <f>L54/'סכום נכסי הקרן'!$C$42</f>
        <v>1.8996335739342019E-4</v>
      </c>
    </row>
    <row r="55" spans="2:15" s="144" customFormat="1">
      <c r="B55" s="89" t="s">
        <v>1010</v>
      </c>
      <c r="C55" s="86" t="s">
        <v>1011</v>
      </c>
      <c r="D55" s="99" t="s">
        <v>130</v>
      </c>
      <c r="E55" s="99" t="s">
        <v>328</v>
      </c>
      <c r="F55" s="86" t="s">
        <v>1012</v>
      </c>
      <c r="G55" s="99" t="s">
        <v>1013</v>
      </c>
      <c r="H55" s="99" t="s">
        <v>174</v>
      </c>
      <c r="I55" s="96">
        <v>5325.9864530000013</v>
      </c>
      <c r="J55" s="98">
        <v>4793</v>
      </c>
      <c r="K55" s="86"/>
      <c r="L55" s="96">
        <v>255.27453071600002</v>
      </c>
      <c r="M55" s="97">
        <v>2.1535906476347972E-4</v>
      </c>
      <c r="N55" s="97">
        <f t="shared" si="1"/>
        <v>3.152717806298944E-3</v>
      </c>
      <c r="O55" s="97">
        <f>L55/'סכום נכסי הקרן'!$C$42</f>
        <v>2.1187926955646368E-4</v>
      </c>
    </row>
    <row r="56" spans="2:15" s="144" customFormat="1">
      <c r="B56" s="89" t="s">
        <v>1014</v>
      </c>
      <c r="C56" s="86" t="s">
        <v>1015</v>
      </c>
      <c r="D56" s="99" t="s">
        <v>130</v>
      </c>
      <c r="E56" s="99" t="s">
        <v>328</v>
      </c>
      <c r="F56" s="86" t="s">
        <v>443</v>
      </c>
      <c r="G56" s="99" t="s">
        <v>378</v>
      </c>
      <c r="H56" s="99" t="s">
        <v>174</v>
      </c>
      <c r="I56" s="96">
        <v>669.70347200000003</v>
      </c>
      <c r="J56" s="98">
        <v>189700</v>
      </c>
      <c r="K56" s="86"/>
      <c r="L56" s="96">
        <v>1270.4274868129999</v>
      </c>
      <c r="M56" s="97">
        <v>3.1342080491212146E-4</v>
      </c>
      <c r="N56" s="97">
        <f t="shared" si="1"/>
        <v>1.5690164420448856E-2</v>
      </c>
      <c r="O56" s="97">
        <f>L56/'סכום נכסי הקרן'!$C$42</f>
        <v>1.0544618265496274E-3</v>
      </c>
    </row>
    <row r="57" spans="2:15" s="144" customFormat="1">
      <c r="B57" s="89" t="s">
        <v>1016</v>
      </c>
      <c r="C57" s="86" t="s">
        <v>1017</v>
      </c>
      <c r="D57" s="99" t="s">
        <v>130</v>
      </c>
      <c r="E57" s="99" t="s">
        <v>328</v>
      </c>
      <c r="F57" s="86" t="s">
        <v>1018</v>
      </c>
      <c r="G57" s="99" t="s">
        <v>656</v>
      </c>
      <c r="H57" s="99" t="s">
        <v>174</v>
      </c>
      <c r="I57" s="96">
        <v>2483.762761</v>
      </c>
      <c r="J57" s="98">
        <v>7106</v>
      </c>
      <c r="K57" s="86"/>
      <c r="L57" s="96">
        <v>176.49618177799999</v>
      </c>
      <c r="M57" s="97">
        <v>1.3848532877098422E-4</v>
      </c>
      <c r="N57" s="97">
        <f t="shared" si="1"/>
        <v>2.1797813259103929E-3</v>
      </c>
      <c r="O57" s="97">
        <f>L57/'סכום נכסי הקרן'!$C$42</f>
        <v>1.4649280509786315E-4</v>
      </c>
    </row>
    <row r="58" spans="2:15" s="144" customFormat="1">
      <c r="B58" s="89" t="s">
        <v>1019</v>
      </c>
      <c r="C58" s="86" t="s">
        <v>1020</v>
      </c>
      <c r="D58" s="99" t="s">
        <v>130</v>
      </c>
      <c r="E58" s="99" t="s">
        <v>328</v>
      </c>
      <c r="F58" s="86" t="s">
        <v>1021</v>
      </c>
      <c r="G58" s="99" t="s">
        <v>359</v>
      </c>
      <c r="H58" s="99" t="s">
        <v>174</v>
      </c>
      <c r="I58" s="96">
        <v>1987.167408</v>
      </c>
      <c r="J58" s="98">
        <v>23190</v>
      </c>
      <c r="K58" s="86"/>
      <c r="L58" s="96">
        <v>460.82412199699996</v>
      </c>
      <c r="M58" s="97">
        <v>3.7698706058717001E-4</v>
      </c>
      <c r="N58" s="97">
        <f t="shared" si="1"/>
        <v>5.691317543183941E-3</v>
      </c>
      <c r="O58" s="97">
        <f>L58/'סכום נכסי הקרן'!$C$42</f>
        <v>3.8248656491057949E-4</v>
      </c>
    </row>
    <row r="59" spans="2:15" s="144" customFormat="1">
      <c r="B59" s="89" t="s">
        <v>1022</v>
      </c>
      <c r="C59" s="86" t="s">
        <v>1023</v>
      </c>
      <c r="D59" s="99" t="s">
        <v>130</v>
      </c>
      <c r="E59" s="99" t="s">
        <v>328</v>
      </c>
      <c r="F59" s="86" t="s">
        <v>1024</v>
      </c>
      <c r="G59" s="99" t="s">
        <v>870</v>
      </c>
      <c r="H59" s="99" t="s">
        <v>174</v>
      </c>
      <c r="I59" s="96">
        <v>2220.1153720000002</v>
      </c>
      <c r="J59" s="98">
        <v>6526</v>
      </c>
      <c r="K59" s="86"/>
      <c r="L59" s="96">
        <v>144.88472918299999</v>
      </c>
      <c r="M59" s="97">
        <v>1.5808489757449846E-4</v>
      </c>
      <c r="N59" s="97">
        <f t="shared" si="1"/>
        <v>1.7893703076247176E-3</v>
      </c>
      <c r="O59" s="97">
        <f>L59/'סכום נכסי הקרן'!$C$42</f>
        <v>1.2025512495538597E-4</v>
      </c>
    </row>
    <row r="60" spans="2:15" s="144" customFormat="1">
      <c r="B60" s="89" t="s">
        <v>1025</v>
      </c>
      <c r="C60" s="86" t="s">
        <v>1026</v>
      </c>
      <c r="D60" s="99" t="s">
        <v>130</v>
      </c>
      <c r="E60" s="99" t="s">
        <v>328</v>
      </c>
      <c r="F60" s="86" t="s">
        <v>1027</v>
      </c>
      <c r="G60" s="99" t="s">
        <v>1028</v>
      </c>
      <c r="H60" s="99" t="s">
        <v>174</v>
      </c>
      <c r="I60" s="96">
        <v>1486.2230790000001</v>
      </c>
      <c r="J60" s="98">
        <v>19970</v>
      </c>
      <c r="K60" s="86"/>
      <c r="L60" s="96">
        <v>296.79874888400002</v>
      </c>
      <c r="M60" s="97">
        <v>2.1877404224914242E-4</v>
      </c>
      <c r="N60" s="97">
        <f t="shared" si="1"/>
        <v>3.6655544831256715E-3</v>
      </c>
      <c r="O60" s="97">
        <f>L60/'סכום נכסי הקרן'!$C$42</f>
        <v>2.4634459984092998E-4</v>
      </c>
    </row>
    <row r="61" spans="2:15" s="144" customFormat="1">
      <c r="B61" s="89" t="s">
        <v>1029</v>
      </c>
      <c r="C61" s="86" t="s">
        <v>1030</v>
      </c>
      <c r="D61" s="99" t="s">
        <v>130</v>
      </c>
      <c r="E61" s="99" t="s">
        <v>328</v>
      </c>
      <c r="F61" s="86" t="s">
        <v>1031</v>
      </c>
      <c r="G61" s="99" t="s">
        <v>1028</v>
      </c>
      <c r="H61" s="99" t="s">
        <v>174</v>
      </c>
      <c r="I61" s="96">
        <v>5351.5151750000005</v>
      </c>
      <c r="J61" s="98">
        <v>11620</v>
      </c>
      <c r="K61" s="86"/>
      <c r="L61" s="96">
        <v>621.84606338499998</v>
      </c>
      <c r="M61" s="97">
        <v>2.380283795830897E-4</v>
      </c>
      <c r="N61" s="97">
        <f t="shared" si="1"/>
        <v>7.6799873113542524E-3</v>
      </c>
      <c r="O61" s="97">
        <f>L61/'סכום נכסי הקרן'!$C$42</f>
        <v>5.1613566507016217E-4</v>
      </c>
    </row>
    <row r="62" spans="2:15" s="144" customFormat="1">
      <c r="B62" s="89" t="s">
        <v>1032</v>
      </c>
      <c r="C62" s="86" t="s">
        <v>1033</v>
      </c>
      <c r="D62" s="99" t="s">
        <v>130</v>
      </c>
      <c r="E62" s="99" t="s">
        <v>328</v>
      </c>
      <c r="F62" s="86" t="s">
        <v>754</v>
      </c>
      <c r="G62" s="99" t="s">
        <v>330</v>
      </c>
      <c r="H62" s="99" t="s">
        <v>174</v>
      </c>
      <c r="I62" s="96">
        <v>28256.9823</v>
      </c>
      <c r="J62" s="98">
        <v>1217</v>
      </c>
      <c r="K62" s="86"/>
      <c r="L62" s="96">
        <v>343.887474591</v>
      </c>
      <c r="M62" s="97">
        <v>1.412849115E-4</v>
      </c>
      <c r="N62" s="97">
        <f t="shared" si="1"/>
        <v>4.2471145141870885E-3</v>
      </c>
      <c r="O62" s="97">
        <f>L62/'סכום נכסי הקרן'!$C$42</f>
        <v>2.8542850209768765E-4</v>
      </c>
    </row>
    <row r="63" spans="2:15" s="144" customFormat="1">
      <c r="B63" s="89" t="s">
        <v>1034</v>
      </c>
      <c r="C63" s="86" t="s">
        <v>1035</v>
      </c>
      <c r="D63" s="99" t="s">
        <v>130</v>
      </c>
      <c r="E63" s="99" t="s">
        <v>328</v>
      </c>
      <c r="F63" s="86" t="s">
        <v>551</v>
      </c>
      <c r="G63" s="99" t="s">
        <v>378</v>
      </c>
      <c r="H63" s="99" t="s">
        <v>174</v>
      </c>
      <c r="I63" s="96">
        <v>402.73669999999998</v>
      </c>
      <c r="J63" s="98">
        <v>56440</v>
      </c>
      <c r="K63" s="86"/>
      <c r="L63" s="96">
        <v>227.30459356000003</v>
      </c>
      <c r="M63" s="97">
        <v>7.452710044752897E-5</v>
      </c>
      <c r="N63" s="97">
        <f t="shared" si="1"/>
        <v>2.8072806071179268E-3</v>
      </c>
      <c r="O63" s="97">
        <f>L63/'סכום נכסי הקרן'!$C$42</f>
        <v>1.8866406732876245E-4</v>
      </c>
    </row>
    <row r="64" spans="2:15" s="144" customFormat="1">
      <c r="B64" s="89" t="s">
        <v>1036</v>
      </c>
      <c r="C64" s="86" t="s">
        <v>1037</v>
      </c>
      <c r="D64" s="99" t="s">
        <v>130</v>
      </c>
      <c r="E64" s="99" t="s">
        <v>328</v>
      </c>
      <c r="F64" s="86" t="s">
        <v>1038</v>
      </c>
      <c r="G64" s="99" t="s">
        <v>459</v>
      </c>
      <c r="H64" s="99" t="s">
        <v>174</v>
      </c>
      <c r="I64" s="96">
        <v>7905.4883520000012</v>
      </c>
      <c r="J64" s="98">
        <v>6080</v>
      </c>
      <c r="K64" s="86"/>
      <c r="L64" s="96">
        <v>480.65369181300002</v>
      </c>
      <c r="M64" s="97">
        <v>1.4223910595370721E-4</v>
      </c>
      <c r="N64" s="97">
        <f t="shared" si="1"/>
        <v>5.9362187390643228E-3</v>
      </c>
      <c r="O64" s="97">
        <f>L64/'סכום נכסי הקרן'!$C$42</f>
        <v>3.989452173129504E-4</v>
      </c>
    </row>
    <row r="65" spans="2:15" s="144" customFormat="1">
      <c r="B65" s="89" t="s">
        <v>1039</v>
      </c>
      <c r="C65" s="86" t="s">
        <v>1040</v>
      </c>
      <c r="D65" s="99" t="s">
        <v>130</v>
      </c>
      <c r="E65" s="99" t="s">
        <v>328</v>
      </c>
      <c r="F65" s="86" t="s">
        <v>1041</v>
      </c>
      <c r="G65" s="99" t="s">
        <v>1028</v>
      </c>
      <c r="H65" s="99" t="s">
        <v>174</v>
      </c>
      <c r="I65" s="96">
        <v>16112.316439</v>
      </c>
      <c r="J65" s="98">
        <v>5282</v>
      </c>
      <c r="K65" s="86"/>
      <c r="L65" s="96">
        <v>851.05255432999991</v>
      </c>
      <c r="M65" s="97">
        <v>2.5951804134409083E-4</v>
      </c>
      <c r="N65" s="97">
        <f t="shared" si="1"/>
        <v>1.051075692747995E-2</v>
      </c>
      <c r="O65" s="97">
        <f>L65/'סכום נכסי הקרן'!$C$42</f>
        <v>7.0637831772655158E-4</v>
      </c>
    </row>
    <row r="66" spans="2:15" s="144" customFormat="1">
      <c r="B66" s="89" t="s">
        <v>1042</v>
      </c>
      <c r="C66" s="86" t="s">
        <v>1043</v>
      </c>
      <c r="D66" s="99" t="s">
        <v>130</v>
      </c>
      <c r="E66" s="99" t="s">
        <v>328</v>
      </c>
      <c r="F66" s="86" t="s">
        <v>1044</v>
      </c>
      <c r="G66" s="99" t="s">
        <v>1013</v>
      </c>
      <c r="H66" s="99" t="s">
        <v>174</v>
      </c>
      <c r="I66" s="96">
        <v>31529.149391999999</v>
      </c>
      <c r="J66" s="98">
        <v>2500</v>
      </c>
      <c r="K66" s="86"/>
      <c r="L66" s="96">
        <v>788.22873481000011</v>
      </c>
      <c r="M66" s="97">
        <v>2.928480988253855E-4</v>
      </c>
      <c r="N66" s="97">
        <f t="shared" si="1"/>
        <v>9.7348637198619581E-3</v>
      </c>
      <c r="O66" s="97">
        <f>L66/'סכום נכסי הקרן'!$C$42</f>
        <v>6.5423420075056706E-4</v>
      </c>
    </row>
    <row r="67" spans="2:15" s="144" customFormat="1">
      <c r="B67" s="89" t="s">
        <v>1045</v>
      </c>
      <c r="C67" s="86" t="s">
        <v>1046</v>
      </c>
      <c r="D67" s="99" t="s">
        <v>130</v>
      </c>
      <c r="E67" s="99" t="s">
        <v>328</v>
      </c>
      <c r="F67" s="86" t="s">
        <v>492</v>
      </c>
      <c r="G67" s="99" t="s">
        <v>459</v>
      </c>
      <c r="H67" s="99" t="s">
        <v>174</v>
      </c>
      <c r="I67" s="96">
        <v>7289.7882609999997</v>
      </c>
      <c r="J67" s="98">
        <v>5655</v>
      </c>
      <c r="K67" s="86"/>
      <c r="L67" s="96">
        <v>412.23752613800002</v>
      </c>
      <c r="M67" s="97">
        <v>1.1521362072859764E-4</v>
      </c>
      <c r="N67" s="97">
        <f t="shared" si="1"/>
        <v>5.0912583618685269E-3</v>
      </c>
      <c r="O67" s="97">
        <f>L67/'סכום נכסי הקרן'!$C$42</f>
        <v>3.4215942215973092E-4</v>
      </c>
    </row>
    <row r="68" spans="2:15" s="144" customFormat="1">
      <c r="B68" s="89" t="s">
        <v>1047</v>
      </c>
      <c r="C68" s="86" t="s">
        <v>1048</v>
      </c>
      <c r="D68" s="99" t="s">
        <v>130</v>
      </c>
      <c r="E68" s="99" t="s">
        <v>328</v>
      </c>
      <c r="F68" s="86" t="s">
        <v>1049</v>
      </c>
      <c r="G68" s="99" t="s">
        <v>946</v>
      </c>
      <c r="H68" s="99" t="s">
        <v>174</v>
      </c>
      <c r="I68" s="96">
        <v>583.57164299999999</v>
      </c>
      <c r="J68" s="98">
        <v>9030</v>
      </c>
      <c r="K68" s="86"/>
      <c r="L68" s="96">
        <v>52.696519370000004</v>
      </c>
      <c r="M68" s="97">
        <v>2.089044526768508E-5</v>
      </c>
      <c r="N68" s="97">
        <f t="shared" si="1"/>
        <v>6.5081798204384331E-4</v>
      </c>
      <c r="O68" s="97">
        <f>L68/'סכום נכסי הקרן'!$C$42</f>
        <v>4.3738401950899465E-5</v>
      </c>
    </row>
    <row r="69" spans="2:15" s="144" customFormat="1">
      <c r="B69" s="89" t="s">
        <v>1050</v>
      </c>
      <c r="C69" s="86" t="s">
        <v>1051</v>
      </c>
      <c r="D69" s="99" t="s">
        <v>130</v>
      </c>
      <c r="E69" s="99" t="s">
        <v>328</v>
      </c>
      <c r="F69" s="86" t="s">
        <v>1052</v>
      </c>
      <c r="G69" s="99" t="s">
        <v>904</v>
      </c>
      <c r="H69" s="99" t="s">
        <v>174</v>
      </c>
      <c r="I69" s="96">
        <v>21213.715358000001</v>
      </c>
      <c r="J69" s="98">
        <v>2252</v>
      </c>
      <c r="K69" s="86"/>
      <c r="L69" s="96">
        <v>477.73286986199997</v>
      </c>
      <c r="M69" s="97">
        <v>2.1607468251955383E-4</v>
      </c>
      <c r="N69" s="97">
        <f t="shared" si="1"/>
        <v>5.9001457029172442E-3</v>
      </c>
      <c r="O69" s="97">
        <f>L69/'סכום נכסי הקרן'!$C$42</f>
        <v>3.9652091897129216E-4</v>
      </c>
    </row>
    <row r="70" spans="2:15" s="144" customFormat="1">
      <c r="B70" s="89" t="s">
        <v>1053</v>
      </c>
      <c r="C70" s="86" t="s">
        <v>1054</v>
      </c>
      <c r="D70" s="99" t="s">
        <v>130</v>
      </c>
      <c r="E70" s="99" t="s">
        <v>328</v>
      </c>
      <c r="F70" s="86" t="s">
        <v>640</v>
      </c>
      <c r="G70" s="99" t="s">
        <v>427</v>
      </c>
      <c r="H70" s="99" t="s">
        <v>174</v>
      </c>
      <c r="I70" s="96">
        <v>6714.4208859999999</v>
      </c>
      <c r="J70" s="98">
        <v>1027</v>
      </c>
      <c r="K70" s="86"/>
      <c r="L70" s="96">
        <v>68.957102500999994</v>
      </c>
      <c r="M70" s="97">
        <v>5.7784938903056384E-5</v>
      </c>
      <c r="N70" s="97">
        <f t="shared" si="1"/>
        <v>8.5164111090875027E-4</v>
      </c>
      <c r="O70" s="97">
        <f>L70/'סכום נכסי הקרן'!$C$42</f>
        <v>5.7234775704657938E-5</v>
      </c>
    </row>
    <row r="71" spans="2:15" s="144" customFormat="1">
      <c r="B71" s="89" t="s">
        <v>1055</v>
      </c>
      <c r="C71" s="86" t="s">
        <v>1056</v>
      </c>
      <c r="D71" s="99" t="s">
        <v>130</v>
      </c>
      <c r="E71" s="99" t="s">
        <v>328</v>
      </c>
      <c r="F71" s="86" t="s">
        <v>1057</v>
      </c>
      <c r="G71" s="99" t="s">
        <v>161</v>
      </c>
      <c r="H71" s="99" t="s">
        <v>174</v>
      </c>
      <c r="I71" s="96">
        <v>2740.1445319999998</v>
      </c>
      <c r="J71" s="98">
        <v>8361</v>
      </c>
      <c r="K71" s="86"/>
      <c r="L71" s="96">
        <v>229.10348433800002</v>
      </c>
      <c r="M71" s="97">
        <v>2.5153081769273587E-4</v>
      </c>
      <c r="N71" s="97">
        <f t="shared" si="1"/>
        <v>2.8294974533167243E-3</v>
      </c>
      <c r="O71" s="97">
        <f>L71/'סכום נכסי הקרן'!$C$42</f>
        <v>1.9015715660400447E-4</v>
      </c>
    </row>
    <row r="72" spans="2:15" s="144" customFormat="1">
      <c r="B72" s="89" t="s">
        <v>1058</v>
      </c>
      <c r="C72" s="86" t="s">
        <v>1059</v>
      </c>
      <c r="D72" s="99" t="s">
        <v>130</v>
      </c>
      <c r="E72" s="99" t="s">
        <v>328</v>
      </c>
      <c r="F72" s="86" t="s">
        <v>1060</v>
      </c>
      <c r="G72" s="99" t="s">
        <v>507</v>
      </c>
      <c r="H72" s="99" t="s">
        <v>174</v>
      </c>
      <c r="I72" s="96">
        <v>1737.823899</v>
      </c>
      <c r="J72" s="98">
        <v>15180</v>
      </c>
      <c r="K72" s="86"/>
      <c r="L72" s="96">
        <v>263.801667872</v>
      </c>
      <c r="M72" s="97">
        <v>1.8201006383042231E-4</v>
      </c>
      <c r="N72" s="97">
        <f t="shared" si="1"/>
        <v>3.2580305340241529E-3</v>
      </c>
      <c r="O72" s="97">
        <f>L72/'סכום נכסי הקרן'!$C$42</f>
        <v>2.1895684046396283E-4</v>
      </c>
    </row>
    <row r="73" spans="2:15" s="144" customFormat="1">
      <c r="B73" s="89" t="s">
        <v>1061</v>
      </c>
      <c r="C73" s="86" t="s">
        <v>1062</v>
      </c>
      <c r="D73" s="99" t="s">
        <v>130</v>
      </c>
      <c r="E73" s="99" t="s">
        <v>328</v>
      </c>
      <c r="F73" s="86" t="s">
        <v>859</v>
      </c>
      <c r="G73" s="99" t="s">
        <v>427</v>
      </c>
      <c r="H73" s="99" t="s">
        <v>174</v>
      </c>
      <c r="I73" s="96">
        <v>16421.944759000002</v>
      </c>
      <c r="J73" s="98">
        <v>1565</v>
      </c>
      <c r="K73" s="86"/>
      <c r="L73" s="96">
        <v>257.00343547699998</v>
      </c>
      <c r="M73" s="97">
        <v>1.0015311829447705E-4</v>
      </c>
      <c r="N73" s="97">
        <f t="shared" si="1"/>
        <v>3.1740703039809933E-3</v>
      </c>
      <c r="O73" s="97">
        <f>L73/'סכום נכסי הקרן'!$C$42</f>
        <v>2.1331427005128744E-4</v>
      </c>
    </row>
    <row r="74" spans="2:15" s="144" customFormat="1">
      <c r="B74" s="89" t="s">
        <v>1063</v>
      </c>
      <c r="C74" s="86" t="s">
        <v>1064</v>
      </c>
      <c r="D74" s="99" t="s">
        <v>130</v>
      </c>
      <c r="E74" s="99" t="s">
        <v>328</v>
      </c>
      <c r="F74" s="86" t="s">
        <v>1065</v>
      </c>
      <c r="G74" s="99" t="s">
        <v>870</v>
      </c>
      <c r="H74" s="99" t="s">
        <v>174</v>
      </c>
      <c r="I74" s="96">
        <v>426.14777199999997</v>
      </c>
      <c r="J74" s="98">
        <v>30370</v>
      </c>
      <c r="K74" s="86"/>
      <c r="L74" s="96">
        <v>129.42107847</v>
      </c>
      <c r="M74" s="97">
        <v>1.8214385571686364E-4</v>
      </c>
      <c r="N74" s="97">
        <f t="shared" si="1"/>
        <v>1.5983895356044137E-3</v>
      </c>
      <c r="O74" s="97">
        <f>L74/'סכום נכסי הקרן'!$C$42</f>
        <v>1.0742020950746828E-4</v>
      </c>
    </row>
    <row r="75" spans="2:15" s="144" customFormat="1">
      <c r="B75" s="89" t="s">
        <v>1066</v>
      </c>
      <c r="C75" s="86" t="s">
        <v>1067</v>
      </c>
      <c r="D75" s="99" t="s">
        <v>130</v>
      </c>
      <c r="E75" s="99" t="s">
        <v>328</v>
      </c>
      <c r="F75" s="86" t="s">
        <v>1068</v>
      </c>
      <c r="G75" s="99" t="s">
        <v>1069</v>
      </c>
      <c r="H75" s="99" t="s">
        <v>174</v>
      </c>
      <c r="I75" s="96">
        <v>3941.9302289999996</v>
      </c>
      <c r="J75" s="98">
        <v>1957</v>
      </c>
      <c r="K75" s="86"/>
      <c r="L75" s="96">
        <v>77.143574582999989</v>
      </c>
      <c r="M75" s="97">
        <v>9.7893526687149168E-5</v>
      </c>
      <c r="N75" s="97">
        <f t="shared" si="1"/>
        <v>9.5274652174350569E-4</v>
      </c>
      <c r="O75" s="97">
        <f>L75/'סכום נכסי הקרן'!$C$42</f>
        <v>6.4029592720336902E-5</v>
      </c>
    </row>
    <row r="76" spans="2:15" s="144" customFormat="1">
      <c r="B76" s="89" t="s">
        <v>1070</v>
      </c>
      <c r="C76" s="86" t="s">
        <v>1071</v>
      </c>
      <c r="D76" s="99" t="s">
        <v>130</v>
      </c>
      <c r="E76" s="99" t="s">
        <v>328</v>
      </c>
      <c r="F76" s="86" t="s">
        <v>1072</v>
      </c>
      <c r="G76" s="99" t="s">
        <v>730</v>
      </c>
      <c r="H76" s="99" t="s">
        <v>174</v>
      </c>
      <c r="I76" s="96">
        <v>2986.4219969999999</v>
      </c>
      <c r="J76" s="98">
        <v>9256</v>
      </c>
      <c r="K76" s="86"/>
      <c r="L76" s="96">
        <v>276.42322000199999</v>
      </c>
      <c r="M76" s="97">
        <v>2.3744097984549275E-4</v>
      </c>
      <c r="N76" s="97">
        <f t="shared" si="1"/>
        <v>3.4139105273465233E-3</v>
      </c>
      <c r="O76" s="97">
        <f>L76/'סכום נכסי הקרן'!$C$42</f>
        <v>2.2943279840019894E-4</v>
      </c>
    </row>
    <row r="77" spans="2:15" s="144" customFormat="1">
      <c r="B77" s="89" t="s">
        <v>1073</v>
      </c>
      <c r="C77" s="86" t="s">
        <v>1074</v>
      </c>
      <c r="D77" s="99" t="s">
        <v>130</v>
      </c>
      <c r="E77" s="99" t="s">
        <v>328</v>
      </c>
      <c r="F77" s="86" t="s">
        <v>1075</v>
      </c>
      <c r="G77" s="99" t="s">
        <v>1069</v>
      </c>
      <c r="H77" s="99" t="s">
        <v>174</v>
      </c>
      <c r="I77" s="96">
        <v>16253.432459</v>
      </c>
      <c r="J77" s="98">
        <v>230.6</v>
      </c>
      <c r="K77" s="86"/>
      <c r="L77" s="96">
        <v>37.48041525</v>
      </c>
      <c r="M77" s="97">
        <v>5.729355849935803E-5</v>
      </c>
      <c r="N77" s="97">
        <f t="shared" si="1"/>
        <v>4.6289448545736635E-4</v>
      </c>
      <c r="O77" s="97">
        <f>L77/'סכום נכסי הקרן'!$C$42</f>
        <v>3.1108951541577345E-5</v>
      </c>
    </row>
    <row r="78" spans="2:15" s="144" customFormat="1">
      <c r="B78" s="89" t="s">
        <v>1076</v>
      </c>
      <c r="C78" s="86" t="s">
        <v>1077</v>
      </c>
      <c r="D78" s="99" t="s">
        <v>130</v>
      </c>
      <c r="E78" s="99" t="s">
        <v>328</v>
      </c>
      <c r="F78" s="86" t="s">
        <v>499</v>
      </c>
      <c r="G78" s="99" t="s">
        <v>378</v>
      </c>
      <c r="H78" s="99" t="s">
        <v>174</v>
      </c>
      <c r="I78" s="96">
        <v>27170.316199000004</v>
      </c>
      <c r="J78" s="98">
        <v>1874</v>
      </c>
      <c r="K78" s="86"/>
      <c r="L78" s="96">
        <v>509.17172556199995</v>
      </c>
      <c r="M78" s="97">
        <v>1.5259422723717413E-4</v>
      </c>
      <c r="N78" s="97">
        <f t="shared" si="1"/>
        <v>6.2884250972502585E-3</v>
      </c>
      <c r="O78" s="97">
        <f>L78/'סכום נכסי הקרן'!$C$42</f>
        <v>4.226153427382205E-4</v>
      </c>
    </row>
    <row r="79" spans="2:15" s="144" customFormat="1">
      <c r="B79" s="89" t="s">
        <v>1078</v>
      </c>
      <c r="C79" s="86" t="s">
        <v>1079</v>
      </c>
      <c r="D79" s="99" t="s">
        <v>130</v>
      </c>
      <c r="E79" s="99" t="s">
        <v>328</v>
      </c>
      <c r="F79" s="86" t="s">
        <v>1080</v>
      </c>
      <c r="G79" s="99" t="s">
        <v>161</v>
      </c>
      <c r="H79" s="99" t="s">
        <v>174</v>
      </c>
      <c r="I79" s="96">
        <v>1269.7745950000001</v>
      </c>
      <c r="J79" s="98">
        <v>18660</v>
      </c>
      <c r="K79" s="86"/>
      <c r="L79" s="96">
        <v>236.939939356</v>
      </c>
      <c r="M79" s="97">
        <v>9.2175742761667511E-5</v>
      </c>
      <c r="N79" s="97">
        <f t="shared" si="1"/>
        <v>2.9262800473507352E-3</v>
      </c>
      <c r="O79" s="97">
        <f>L79/'סכום נכסי הקרן'!$C$42</f>
        <v>1.966614575245422E-4</v>
      </c>
    </row>
    <row r="80" spans="2:15" s="144" customFormat="1">
      <c r="B80" s="89" t="s">
        <v>1081</v>
      </c>
      <c r="C80" s="86" t="s">
        <v>1082</v>
      </c>
      <c r="D80" s="99" t="s">
        <v>130</v>
      </c>
      <c r="E80" s="99" t="s">
        <v>328</v>
      </c>
      <c r="F80" s="86" t="s">
        <v>1083</v>
      </c>
      <c r="G80" s="99" t="s">
        <v>904</v>
      </c>
      <c r="H80" s="99" t="s">
        <v>174</v>
      </c>
      <c r="I80" s="96">
        <v>202312.30883000002</v>
      </c>
      <c r="J80" s="98">
        <v>269.89999999999998</v>
      </c>
      <c r="K80" s="86"/>
      <c r="L80" s="96">
        <v>546.04092153000011</v>
      </c>
      <c r="M80" s="97">
        <v>1.8002242474004211E-4</v>
      </c>
      <c r="N80" s="97">
        <f t="shared" si="1"/>
        <v>6.7437708393664492E-3</v>
      </c>
      <c r="O80" s="97">
        <f>L80/'סכום נכסי הקרן'!$C$42</f>
        <v>4.5321697890193498E-4</v>
      </c>
    </row>
    <row r="81" spans="2:15" s="144" customFormat="1">
      <c r="B81" s="89" t="s">
        <v>1084</v>
      </c>
      <c r="C81" s="86" t="s">
        <v>1085</v>
      </c>
      <c r="D81" s="99" t="s">
        <v>130</v>
      </c>
      <c r="E81" s="99" t="s">
        <v>328</v>
      </c>
      <c r="F81" s="86" t="s">
        <v>907</v>
      </c>
      <c r="G81" s="99" t="s">
        <v>904</v>
      </c>
      <c r="H81" s="99" t="s">
        <v>174</v>
      </c>
      <c r="I81" s="96">
        <v>21568.005690000002</v>
      </c>
      <c r="J81" s="98">
        <v>1070</v>
      </c>
      <c r="K81" s="86"/>
      <c r="L81" s="96">
        <v>230.777660879</v>
      </c>
      <c r="M81" s="97">
        <v>2.4371846215227755E-4</v>
      </c>
      <c r="N81" s="97">
        <f t="shared" si="1"/>
        <v>2.8501740408983138E-3</v>
      </c>
      <c r="O81" s="97">
        <f>L81/'סכום נכסי הקרן'!$C$42</f>
        <v>1.9154673237413986E-4</v>
      </c>
    </row>
    <row r="82" spans="2:15" s="144" customFormat="1">
      <c r="B82" s="85"/>
      <c r="C82" s="86"/>
      <c r="D82" s="86"/>
      <c r="E82" s="86"/>
      <c r="F82" s="86"/>
      <c r="G82" s="86"/>
      <c r="H82" s="86"/>
      <c r="I82" s="96"/>
      <c r="J82" s="98"/>
      <c r="K82" s="86"/>
      <c r="L82" s="86"/>
      <c r="M82" s="86"/>
      <c r="N82" s="97"/>
      <c r="O82" s="86"/>
    </row>
    <row r="83" spans="2:15" s="144" customFormat="1">
      <c r="B83" s="104" t="s">
        <v>29</v>
      </c>
      <c r="C83" s="84"/>
      <c r="D83" s="84"/>
      <c r="E83" s="84"/>
      <c r="F83" s="84"/>
      <c r="G83" s="84"/>
      <c r="H83" s="84"/>
      <c r="I83" s="93"/>
      <c r="J83" s="95"/>
      <c r="K83" s="84"/>
      <c r="L83" s="93">
        <v>1924.0901686200002</v>
      </c>
      <c r="M83" s="84"/>
      <c r="N83" s="94">
        <f t="shared" ref="N83:N117" si="2">L83/$L$11</f>
        <v>2.3763096610220514E-2</v>
      </c>
      <c r="O83" s="94">
        <f>L83/'סכום נכסי הקרן'!$C$42</f>
        <v>1.5970054605311495E-3</v>
      </c>
    </row>
    <row r="84" spans="2:15" s="144" customFormat="1">
      <c r="B84" s="89" t="s">
        <v>1086</v>
      </c>
      <c r="C84" s="86" t="s">
        <v>1087</v>
      </c>
      <c r="D84" s="99" t="s">
        <v>130</v>
      </c>
      <c r="E84" s="99" t="s">
        <v>328</v>
      </c>
      <c r="F84" s="86" t="s">
        <v>1088</v>
      </c>
      <c r="G84" s="99" t="s">
        <v>1013</v>
      </c>
      <c r="H84" s="99" t="s">
        <v>174</v>
      </c>
      <c r="I84" s="96">
        <v>1084.64589</v>
      </c>
      <c r="J84" s="98">
        <v>3627</v>
      </c>
      <c r="K84" s="86"/>
      <c r="L84" s="96">
        <v>39.340106414000005</v>
      </c>
      <c r="M84" s="97">
        <v>2.1971467672863022E-4</v>
      </c>
      <c r="N84" s="97">
        <f t="shared" si="2"/>
        <v>4.8586223484667958E-4</v>
      </c>
      <c r="O84" s="97">
        <f>L84/'סכום נכסי הקרן'!$C$42</f>
        <v>3.2652505472804819E-5</v>
      </c>
    </row>
    <row r="85" spans="2:15" s="144" customFormat="1">
      <c r="B85" s="89" t="s">
        <v>1089</v>
      </c>
      <c r="C85" s="86" t="s">
        <v>1090</v>
      </c>
      <c r="D85" s="99" t="s">
        <v>130</v>
      </c>
      <c r="E85" s="99" t="s">
        <v>328</v>
      </c>
      <c r="F85" s="86" t="s">
        <v>1091</v>
      </c>
      <c r="G85" s="99" t="s">
        <v>359</v>
      </c>
      <c r="H85" s="99" t="s">
        <v>174</v>
      </c>
      <c r="I85" s="96">
        <v>14177.482911000001</v>
      </c>
      <c r="J85" s="98">
        <v>354.6</v>
      </c>
      <c r="K85" s="86"/>
      <c r="L85" s="96">
        <v>50.273354390000002</v>
      </c>
      <c r="M85" s="97">
        <v>2.5782913897421072E-4</v>
      </c>
      <c r="N85" s="97">
        <f t="shared" si="2"/>
        <v>6.2089116028603449E-4</v>
      </c>
      <c r="O85" s="97">
        <f>L85/'סכום נכסי הקרן'!$C$42</f>
        <v>4.1727161642134013E-5</v>
      </c>
    </row>
    <row r="86" spans="2:15" s="144" customFormat="1">
      <c r="B86" s="89" t="s">
        <v>1092</v>
      </c>
      <c r="C86" s="86" t="s">
        <v>1093</v>
      </c>
      <c r="D86" s="99" t="s">
        <v>130</v>
      </c>
      <c r="E86" s="99" t="s">
        <v>328</v>
      </c>
      <c r="F86" s="86" t="s">
        <v>1094</v>
      </c>
      <c r="G86" s="99" t="s">
        <v>359</v>
      </c>
      <c r="H86" s="99" t="s">
        <v>174</v>
      </c>
      <c r="I86" s="96">
        <v>4512.8739240000004</v>
      </c>
      <c r="J86" s="98">
        <v>1928</v>
      </c>
      <c r="K86" s="86"/>
      <c r="L86" s="96">
        <v>87.008209258999997</v>
      </c>
      <c r="M86" s="97">
        <v>3.3995929143061703E-4</v>
      </c>
      <c r="N86" s="97">
        <f t="shared" si="2"/>
        <v>1.0745777491222343E-3</v>
      </c>
      <c r="O86" s="97">
        <f>L86/'סכום נכסי הקרן'!$C$42</f>
        <v>7.2217293952143513E-5</v>
      </c>
    </row>
    <row r="87" spans="2:15" s="144" customFormat="1">
      <c r="B87" s="89" t="s">
        <v>1095</v>
      </c>
      <c r="C87" s="86" t="s">
        <v>1096</v>
      </c>
      <c r="D87" s="99" t="s">
        <v>130</v>
      </c>
      <c r="E87" s="99" t="s">
        <v>328</v>
      </c>
      <c r="F87" s="86" t="s">
        <v>1097</v>
      </c>
      <c r="G87" s="99" t="s">
        <v>161</v>
      </c>
      <c r="H87" s="99" t="s">
        <v>174</v>
      </c>
      <c r="I87" s="96">
        <v>487.28354000000002</v>
      </c>
      <c r="J87" s="98">
        <v>6666</v>
      </c>
      <c r="K87" s="86"/>
      <c r="L87" s="96">
        <v>32.482320771999994</v>
      </c>
      <c r="M87" s="97">
        <v>4.8558399601395117E-5</v>
      </c>
      <c r="N87" s="97">
        <f t="shared" si="2"/>
        <v>4.0116650415755631E-4</v>
      </c>
      <c r="O87" s="97">
        <f>L87/'סכום נכסי הקרן'!$C$42</f>
        <v>2.6960505536397946E-5</v>
      </c>
    </row>
    <row r="88" spans="2:15" s="144" customFormat="1">
      <c r="B88" s="89" t="s">
        <v>1098</v>
      </c>
      <c r="C88" s="86" t="s">
        <v>1099</v>
      </c>
      <c r="D88" s="99" t="s">
        <v>130</v>
      </c>
      <c r="E88" s="99" t="s">
        <v>328</v>
      </c>
      <c r="F88" s="86" t="s">
        <v>1100</v>
      </c>
      <c r="G88" s="99" t="s">
        <v>1101</v>
      </c>
      <c r="H88" s="99" t="s">
        <v>174</v>
      </c>
      <c r="I88" s="96">
        <v>66568.377034000005</v>
      </c>
      <c r="J88" s="98">
        <v>121.1</v>
      </c>
      <c r="K88" s="86"/>
      <c r="L88" s="96">
        <v>80.614304594000004</v>
      </c>
      <c r="M88" s="97">
        <v>1.9930489916110354E-4</v>
      </c>
      <c r="N88" s="97">
        <f t="shared" si="2"/>
        <v>9.9561108906185444E-4</v>
      </c>
      <c r="O88" s="97">
        <f>L88/'סכום נכסי הקרן'!$C$42</f>
        <v>6.6910317787172914E-5</v>
      </c>
    </row>
    <row r="89" spans="2:15" s="144" customFormat="1">
      <c r="B89" s="89" t="s">
        <v>1102</v>
      </c>
      <c r="C89" s="86" t="s">
        <v>1103</v>
      </c>
      <c r="D89" s="99" t="s">
        <v>130</v>
      </c>
      <c r="E89" s="99" t="s">
        <v>328</v>
      </c>
      <c r="F89" s="86" t="s">
        <v>1104</v>
      </c>
      <c r="G89" s="99" t="s">
        <v>463</v>
      </c>
      <c r="H89" s="99" t="s">
        <v>174</v>
      </c>
      <c r="I89" s="96">
        <v>7103.3733759999996</v>
      </c>
      <c r="J89" s="98">
        <v>232.2</v>
      </c>
      <c r="K89" s="86"/>
      <c r="L89" s="96">
        <v>16.494032964999999</v>
      </c>
      <c r="M89" s="97">
        <v>3.6798682756182657E-4</v>
      </c>
      <c r="N89" s="97">
        <f t="shared" si="2"/>
        <v>2.0370630505355764E-4</v>
      </c>
      <c r="O89" s="97">
        <f>L89/'סכום נכסי הקרן'!$C$42</f>
        <v>1.3690138404572887E-5</v>
      </c>
    </row>
    <row r="90" spans="2:15" s="144" customFormat="1">
      <c r="B90" s="89" t="s">
        <v>1105</v>
      </c>
      <c r="C90" s="86" t="s">
        <v>1106</v>
      </c>
      <c r="D90" s="99" t="s">
        <v>130</v>
      </c>
      <c r="E90" s="99" t="s">
        <v>328</v>
      </c>
      <c r="F90" s="86" t="s">
        <v>1107</v>
      </c>
      <c r="G90" s="99" t="s">
        <v>199</v>
      </c>
      <c r="H90" s="99" t="s">
        <v>174</v>
      </c>
      <c r="I90" s="96">
        <v>4263.4254419999997</v>
      </c>
      <c r="J90" s="98">
        <v>591.9</v>
      </c>
      <c r="K90" s="86"/>
      <c r="L90" s="96">
        <v>25.235215202999999</v>
      </c>
      <c r="M90" s="97">
        <v>9.8998704507256355E-5</v>
      </c>
      <c r="N90" s="97">
        <f t="shared" si="2"/>
        <v>3.1166255440029025E-4</v>
      </c>
      <c r="O90" s="97">
        <f>L90/'סכום נכסי הקרן'!$C$42</f>
        <v>2.0945367911616266E-5</v>
      </c>
    </row>
    <row r="91" spans="2:15" s="144" customFormat="1">
      <c r="B91" s="89" t="s">
        <v>1108</v>
      </c>
      <c r="C91" s="86" t="s">
        <v>1109</v>
      </c>
      <c r="D91" s="99" t="s">
        <v>130</v>
      </c>
      <c r="E91" s="99" t="s">
        <v>328</v>
      </c>
      <c r="F91" s="86" t="s">
        <v>1110</v>
      </c>
      <c r="G91" s="99" t="s">
        <v>701</v>
      </c>
      <c r="H91" s="99" t="s">
        <v>174</v>
      </c>
      <c r="I91" s="96">
        <v>4469.3419320000003</v>
      </c>
      <c r="J91" s="98">
        <v>1890</v>
      </c>
      <c r="K91" s="86"/>
      <c r="L91" s="96">
        <v>84.470562510999997</v>
      </c>
      <c r="M91" s="97">
        <v>1.5965485511171162E-4</v>
      </c>
      <c r="N91" s="97">
        <f t="shared" si="2"/>
        <v>1.0432370428399575E-3</v>
      </c>
      <c r="O91" s="97">
        <f>L91/'סכום נכסי הקרן'!$C$42</f>
        <v>7.0111033144022568E-5</v>
      </c>
    </row>
    <row r="92" spans="2:15" s="144" customFormat="1">
      <c r="B92" s="89" t="s">
        <v>1111</v>
      </c>
      <c r="C92" s="86" t="s">
        <v>1112</v>
      </c>
      <c r="D92" s="99" t="s">
        <v>130</v>
      </c>
      <c r="E92" s="99" t="s">
        <v>328</v>
      </c>
      <c r="F92" s="86" t="s">
        <v>1113</v>
      </c>
      <c r="G92" s="99" t="s">
        <v>359</v>
      </c>
      <c r="H92" s="99" t="s">
        <v>174</v>
      </c>
      <c r="I92" s="96">
        <v>2385.9156520000001</v>
      </c>
      <c r="J92" s="98">
        <v>1973</v>
      </c>
      <c r="K92" s="86"/>
      <c r="L92" s="96">
        <v>47.074115808000002</v>
      </c>
      <c r="M92" s="97">
        <v>3.5865433008488653E-4</v>
      </c>
      <c r="N92" s="97">
        <f t="shared" si="2"/>
        <v>5.8137959438175218E-4</v>
      </c>
      <c r="O92" s="97">
        <f>L92/'סכום נכסי הקרן'!$C$42</f>
        <v>3.9071775959944098E-5</v>
      </c>
    </row>
    <row r="93" spans="2:15" s="144" customFormat="1">
      <c r="B93" s="89" t="s">
        <v>1114</v>
      </c>
      <c r="C93" s="86" t="s">
        <v>1115</v>
      </c>
      <c r="D93" s="99" t="s">
        <v>130</v>
      </c>
      <c r="E93" s="99" t="s">
        <v>328</v>
      </c>
      <c r="F93" s="86" t="s">
        <v>1116</v>
      </c>
      <c r="G93" s="99" t="s">
        <v>870</v>
      </c>
      <c r="H93" s="99" t="s">
        <v>174</v>
      </c>
      <c r="I93" s="96">
        <v>396.54290000000003</v>
      </c>
      <c r="J93" s="98">
        <v>0</v>
      </c>
      <c r="K93" s="86"/>
      <c r="L93" s="96">
        <v>3.8999999999999997E-7</v>
      </c>
      <c r="M93" s="97">
        <v>2.5082872054504597E-4</v>
      </c>
      <c r="N93" s="97">
        <f t="shared" si="2"/>
        <v>4.816618175765085E-12</v>
      </c>
      <c r="O93" s="97">
        <f>L93/'סכום נכסי הקרן'!$C$42</f>
        <v>3.2370215271868322E-13</v>
      </c>
    </row>
    <row r="94" spans="2:15" s="144" customFormat="1">
      <c r="B94" s="89" t="s">
        <v>1117</v>
      </c>
      <c r="C94" s="86" t="s">
        <v>1118</v>
      </c>
      <c r="D94" s="99" t="s">
        <v>130</v>
      </c>
      <c r="E94" s="99" t="s">
        <v>328</v>
      </c>
      <c r="F94" s="86" t="s">
        <v>1119</v>
      </c>
      <c r="G94" s="99" t="s">
        <v>1101</v>
      </c>
      <c r="H94" s="99" t="s">
        <v>174</v>
      </c>
      <c r="I94" s="96">
        <v>4442.5271599999996</v>
      </c>
      <c r="J94" s="98">
        <v>466.5</v>
      </c>
      <c r="K94" s="86"/>
      <c r="L94" s="96">
        <v>20.724389228</v>
      </c>
      <c r="M94" s="97">
        <v>1.6404789822231509E-4</v>
      </c>
      <c r="N94" s="97">
        <f t="shared" si="2"/>
        <v>2.5595248676208961E-4</v>
      </c>
      <c r="O94" s="97">
        <f>L94/'סכום נכסי הקרן'!$C$42</f>
        <v>1.720135745354741E-5</v>
      </c>
    </row>
    <row r="95" spans="2:15" s="144" customFormat="1">
      <c r="B95" s="89" t="s">
        <v>1120</v>
      </c>
      <c r="C95" s="86" t="s">
        <v>1121</v>
      </c>
      <c r="D95" s="99" t="s">
        <v>130</v>
      </c>
      <c r="E95" s="99" t="s">
        <v>328</v>
      </c>
      <c r="F95" s="86" t="s">
        <v>1122</v>
      </c>
      <c r="G95" s="99" t="s">
        <v>197</v>
      </c>
      <c r="H95" s="99" t="s">
        <v>174</v>
      </c>
      <c r="I95" s="96">
        <v>2748.2513630000003</v>
      </c>
      <c r="J95" s="98">
        <v>654.5</v>
      </c>
      <c r="K95" s="86"/>
      <c r="L95" s="96">
        <v>17.987305187</v>
      </c>
      <c r="M95" s="97">
        <v>4.5557087739434644E-4</v>
      </c>
      <c r="N95" s="97">
        <f t="shared" si="2"/>
        <v>2.2214866947881486E-4</v>
      </c>
      <c r="O95" s="97">
        <f>L95/'סכום נכסי הקרן'!$C$42</f>
        <v>1.4929562591384199E-5</v>
      </c>
    </row>
    <row r="96" spans="2:15" s="144" customFormat="1">
      <c r="B96" s="89" t="s">
        <v>1123</v>
      </c>
      <c r="C96" s="86" t="s">
        <v>1124</v>
      </c>
      <c r="D96" s="99" t="s">
        <v>130</v>
      </c>
      <c r="E96" s="99" t="s">
        <v>328</v>
      </c>
      <c r="F96" s="86" t="s">
        <v>1125</v>
      </c>
      <c r="G96" s="99" t="s">
        <v>200</v>
      </c>
      <c r="H96" s="99" t="s">
        <v>174</v>
      </c>
      <c r="I96" s="96">
        <v>6279.7093640000003</v>
      </c>
      <c r="J96" s="98">
        <v>376.6</v>
      </c>
      <c r="K96" s="86"/>
      <c r="L96" s="96">
        <v>23.649385482000003</v>
      </c>
      <c r="M96" s="97">
        <v>4.0715649323742068E-4</v>
      </c>
      <c r="N96" s="97">
        <f t="shared" si="2"/>
        <v>2.9207707681609267E-4</v>
      </c>
      <c r="O96" s="97">
        <f>L96/'סכום נכסי הקרן'!$C$42</f>
        <v>1.9629120489736862E-5</v>
      </c>
    </row>
    <row r="97" spans="2:15" s="144" customFormat="1">
      <c r="B97" s="89" t="s">
        <v>1126</v>
      </c>
      <c r="C97" s="86" t="s">
        <v>1127</v>
      </c>
      <c r="D97" s="99" t="s">
        <v>130</v>
      </c>
      <c r="E97" s="99" t="s">
        <v>328</v>
      </c>
      <c r="F97" s="86" t="s">
        <v>1128</v>
      </c>
      <c r="G97" s="99" t="s">
        <v>507</v>
      </c>
      <c r="H97" s="99" t="s">
        <v>174</v>
      </c>
      <c r="I97" s="96">
        <v>8791.1198609999992</v>
      </c>
      <c r="J97" s="98">
        <v>700.1</v>
      </c>
      <c r="K97" s="86"/>
      <c r="L97" s="96">
        <v>61.546630196000002</v>
      </c>
      <c r="M97" s="97">
        <v>2.5681121361347876E-4</v>
      </c>
      <c r="N97" s="97">
        <f t="shared" si="2"/>
        <v>7.6011953245934839E-4</v>
      </c>
      <c r="O97" s="97">
        <f>L97/'סכום נכסי הקרן'!$C$42</f>
        <v>5.1084042787245935E-5</v>
      </c>
    </row>
    <row r="98" spans="2:15" s="144" customFormat="1">
      <c r="B98" s="89" t="s">
        <v>1129</v>
      </c>
      <c r="C98" s="86" t="s">
        <v>1130</v>
      </c>
      <c r="D98" s="99" t="s">
        <v>130</v>
      </c>
      <c r="E98" s="99" t="s">
        <v>328</v>
      </c>
      <c r="F98" s="86" t="s">
        <v>1131</v>
      </c>
      <c r="G98" s="99" t="s">
        <v>507</v>
      </c>
      <c r="H98" s="99" t="s">
        <v>174</v>
      </c>
      <c r="I98" s="96">
        <v>5488.5095730000003</v>
      </c>
      <c r="J98" s="98">
        <v>1734</v>
      </c>
      <c r="K98" s="86"/>
      <c r="L98" s="96">
        <v>95.170755990999993</v>
      </c>
      <c r="M98" s="97">
        <v>3.6156744520518666E-4</v>
      </c>
      <c r="N98" s="97">
        <f t="shared" si="2"/>
        <v>1.1753876746347549E-3</v>
      </c>
      <c r="O98" s="97">
        <f>L98/'סכום נכסי הקרן'!$C$42</f>
        <v>7.899225279525953E-5</v>
      </c>
    </row>
    <row r="99" spans="2:15" s="144" customFormat="1">
      <c r="B99" s="89" t="s">
        <v>1132</v>
      </c>
      <c r="C99" s="86" t="s">
        <v>1133</v>
      </c>
      <c r="D99" s="99" t="s">
        <v>130</v>
      </c>
      <c r="E99" s="99" t="s">
        <v>328</v>
      </c>
      <c r="F99" s="86" t="s">
        <v>1134</v>
      </c>
      <c r="G99" s="99" t="s">
        <v>904</v>
      </c>
      <c r="H99" s="99" t="s">
        <v>174</v>
      </c>
      <c r="I99" s="96">
        <v>5165.8310750000001</v>
      </c>
      <c r="J99" s="98">
        <v>916.7</v>
      </c>
      <c r="K99" s="86"/>
      <c r="L99" s="96">
        <v>47.355173459999996</v>
      </c>
      <c r="M99" s="97">
        <v>2.5827863981800909E-4</v>
      </c>
      <c r="N99" s="97">
        <f t="shared" si="2"/>
        <v>5.848507415485753E-4</v>
      </c>
      <c r="O99" s="97">
        <f>L99/'סכום נכסי הקרן'!$C$42</f>
        <v>3.9305055362483733E-5</v>
      </c>
    </row>
    <row r="100" spans="2:15" s="144" customFormat="1">
      <c r="B100" s="89" t="s">
        <v>1135</v>
      </c>
      <c r="C100" s="86" t="s">
        <v>1136</v>
      </c>
      <c r="D100" s="99" t="s">
        <v>130</v>
      </c>
      <c r="E100" s="99" t="s">
        <v>328</v>
      </c>
      <c r="F100" s="86" t="s">
        <v>1137</v>
      </c>
      <c r="G100" s="99" t="s">
        <v>730</v>
      </c>
      <c r="H100" s="99" t="s">
        <v>174</v>
      </c>
      <c r="I100" s="96">
        <v>3807.3685310000001</v>
      </c>
      <c r="J100" s="98">
        <v>1494</v>
      </c>
      <c r="K100" s="86"/>
      <c r="L100" s="96">
        <v>56.882085846999999</v>
      </c>
      <c r="M100" s="97">
        <v>2.6349769197118512E-4</v>
      </c>
      <c r="N100" s="97">
        <f t="shared" si="2"/>
        <v>7.0251099632330798E-4</v>
      </c>
      <c r="O100" s="97">
        <f>L100/'סכום נכסי הקרן'!$C$42</f>
        <v>4.7212445230263703E-5</v>
      </c>
    </row>
    <row r="101" spans="2:15" s="144" customFormat="1">
      <c r="B101" s="89" t="s">
        <v>1138</v>
      </c>
      <c r="C101" s="86" t="s">
        <v>1139</v>
      </c>
      <c r="D101" s="99" t="s">
        <v>130</v>
      </c>
      <c r="E101" s="99" t="s">
        <v>328</v>
      </c>
      <c r="F101" s="86" t="s">
        <v>1140</v>
      </c>
      <c r="G101" s="99" t="s">
        <v>870</v>
      </c>
      <c r="H101" s="99" t="s">
        <v>174</v>
      </c>
      <c r="I101" s="96">
        <v>2841.8079579999994</v>
      </c>
      <c r="J101" s="98">
        <v>1316</v>
      </c>
      <c r="K101" s="86"/>
      <c r="L101" s="96">
        <v>37.398192725000001</v>
      </c>
      <c r="M101" s="97">
        <v>2.312198818599731E-4</v>
      </c>
      <c r="N101" s="97">
        <f t="shared" si="2"/>
        <v>4.6187901235897588E-4</v>
      </c>
      <c r="O101" s="97">
        <f>L101/'סכום נכסי הקרן'!$C$42</f>
        <v>3.104070639197615E-5</v>
      </c>
    </row>
    <row r="102" spans="2:15" s="144" customFormat="1">
      <c r="B102" s="89" t="s">
        <v>1141</v>
      </c>
      <c r="C102" s="86" t="s">
        <v>1142</v>
      </c>
      <c r="D102" s="99" t="s">
        <v>130</v>
      </c>
      <c r="E102" s="99" t="s">
        <v>328</v>
      </c>
      <c r="F102" s="86" t="s">
        <v>1143</v>
      </c>
      <c r="G102" s="99" t="s">
        <v>359</v>
      </c>
      <c r="H102" s="99" t="s">
        <v>174</v>
      </c>
      <c r="I102" s="96">
        <v>3810.5255180000004</v>
      </c>
      <c r="J102" s="98">
        <v>612.5</v>
      </c>
      <c r="K102" s="86"/>
      <c r="L102" s="96">
        <v>23.339468811</v>
      </c>
      <c r="M102" s="97">
        <v>3.3064057662011498E-4</v>
      </c>
      <c r="N102" s="97">
        <f t="shared" si="2"/>
        <v>2.8824951201991006E-4</v>
      </c>
      <c r="O102" s="97">
        <f>L102/'סכום נכסי הקרן'!$C$42</f>
        <v>1.9371887942131452E-5</v>
      </c>
    </row>
    <row r="103" spans="2:15" s="144" customFormat="1">
      <c r="B103" s="89" t="s">
        <v>1144</v>
      </c>
      <c r="C103" s="86" t="s">
        <v>1145</v>
      </c>
      <c r="D103" s="99" t="s">
        <v>130</v>
      </c>
      <c r="E103" s="99" t="s">
        <v>328</v>
      </c>
      <c r="F103" s="86" t="s">
        <v>1146</v>
      </c>
      <c r="G103" s="99" t="s">
        <v>656</v>
      </c>
      <c r="H103" s="99" t="s">
        <v>174</v>
      </c>
      <c r="I103" s="96">
        <v>1598.4032990000001</v>
      </c>
      <c r="J103" s="98">
        <v>15460</v>
      </c>
      <c r="K103" s="86"/>
      <c r="L103" s="96">
        <v>247.11314999000001</v>
      </c>
      <c r="M103" s="97">
        <v>4.3789567754244163E-4</v>
      </c>
      <c r="N103" s="97">
        <f t="shared" si="2"/>
        <v>3.0519222813138406E-3</v>
      </c>
      <c r="O103" s="97">
        <f>L103/'סכום נכסי הקרן'!$C$42</f>
        <v>2.0510527850476376E-4</v>
      </c>
    </row>
    <row r="104" spans="2:15" s="144" customFormat="1">
      <c r="B104" s="89" t="s">
        <v>1147</v>
      </c>
      <c r="C104" s="86" t="s">
        <v>1148</v>
      </c>
      <c r="D104" s="99" t="s">
        <v>130</v>
      </c>
      <c r="E104" s="99" t="s">
        <v>328</v>
      </c>
      <c r="F104" s="86" t="s">
        <v>1149</v>
      </c>
      <c r="G104" s="99" t="s">
        <v>161</v>
      </c>
      <c r="H104" s="99" t="s">
        <v>174</v>
      </c>
      <c r="I104" s="96">
        <v>3950.9269920000002</v>
      </c>
      <c r="J104" s="98">
        <v>1636</v>
      </c>
      <c r="K104" s="86"/>
      <c r="L104" s="96">
        <v>64.637165596000003</v>
      </c>
      <c r="M104" s="97">
        <v>2.7446873874594857E-4</v>
      </c>
      <c r="N104" s="97">
        <f t="shared" si="2"/>
        <v>7.9828858112725967E-4</v>
      </c>
      <c r="O104" s="97">
        <f>L104/'סכום נכסי הקרן'!$C$42</f>
        <v>5.3649204228356951E-5</v>
      </c>
    </row>
    <row r="105" spans="2:15" s="144" customFormat="1">
      <c r="B105" s="89" t="s">
        <v>1150</v>
      </c>
      <c r="C105" s="86" t="s">
        <v>1151</v>
      </c>
      <c r="D105" s="99" t="s">
        <v>130</v>
      </c>
      <c r="E105" s="99" t="s">
        <v>328</v>
      </c>
      <c r="F105" s="86" t="s">
        <v>1152</v>
      </c>
      <c r="G105" s="99" t="s">
        <v>161</v>
      </c>
      <c r="H105" s="99" t="s">
        <v>174</v>
      </c>
      <c r="I105" s="96">
        <v>10326.020495999999</v>
      </c>
      <c r="J105" s="98">
        <v>728.9</v>
      </c>
      <c r="K105" s="86"/>
      <c r="L105" s="96">
        <v>75.266363407</v>
      </c>
      <c r="M105" s="97">
        <v>2.6062575994557506E-4</v>
      </c>
      <c r="N105" s="97">
        <f t="shared" si="2"/>
        <v>9.2956239489717007E-4</v>
      </c>
      <c r="O105" s="97">
        <f>L105/'סכום נכסי הקרן'!$C$42</f>
        <v>6.2471497082442637E-5</v>
      </c>
    </row>
    <row r="106" spans="2:15" s="144" customFormat="1">
      <c r="B106" s="89" t="s">
        <v>1153</v>
      </c>
      <c r="C106" s="86" t="s">
        <v>1154</v>
      </c>
      <c r="D106" s="99" t="s">
        <v>130</v>
      </c>
      <c r="E106" s="99" t="s">
        <v>328</v>
      </c>
      <c r="F106" s="86" t="s">
        <v>1155</v>
      </c>
      <c r="G106" s="99" t="s">
        <v>161</v>
      </c>
      <c r="H106" s="99" t="s">
        <v>174</v>
      </c>
      <c r="I106" s="96">
        <v>16891.705721999999</v>
      </c>
      <c r="J106" s="98">
        <v>86.7</v>
      </c>
      <c r="K106" s="86"/>
      <c r="L106" s="96">
        <v>14.645108847999998</v>
      </c>
      <c r="M106" s="97">
        <v>9.6609723313499681E-5</v>
      </c>
      <c r="N106" s="97">
        <f t="shared" si="2"/>
        <v>1.8087153195726888E-4</v>
      </c>
      <c r="O106" s="97">
        <f>L106/'סכום נכסי הקרן'!$C$42</f>
        <v>1.2155521181787268E-5</v>
      </c>
    </row>
    <row r="107" spans="2:15" s="144" customFormat="1">
      <c r="B107" s="89" t="s">
        <v>1156</v>
      </c>
      <c r="C107" s="86" t="s">
        <v>1157</v>
      </c>
      <c r="D107" s="99" t="s">
        <v>130</v>
      </c>
      <c r="E107" s="99" t="s">
        <v>328</v>
      </c>
      <c r="F107" s="86" t="s">
        <v>1158</v>
      </c>
      <c r="G107" s="99" t="s">
        <v>359</v>
      </c>
      <c r="H107" s="99" t="s">
        <v>174</v>
      </c>
      <c r="I107" s="96">
        <v>42762.700916000002</v>
      </c>
      <c r="J107" s="98">
        <v>146.9</v>
      </c>
      <c r="K107" s="86"/>
      <c r="L107" s="96">
        <v>62.818407657999991</v>
      </c>
      <c r="M107" s="97">
        <v>1.2217914547428573E-4</v>
      </c>
      <c r="N107" s="97">
        <f t="shared" si="2"/>
        <v>7.7582636948241891E-4</v>
      </c>
      <c r="O107" s="97">
        <f>L107/'סכום נכסי הקרן'!$C$42</f>
        <v>5.2139625100652349E-5</v>
      </c>
    </row>
    <row r="108" spans="2:15" s="144" customFormat="1">
      <c r="B108" s="89" t="s">
        <v>1159</v>
      </c>
      <c r="C108" s="86" t="s">
        <v>1160</v>
      </c>
      <c r="D108" s="99" t="s">
        <v>130</v>
      </c>
      <c r="E108" s="99" t="s">
        <v>328</v>
      </c>
      <c r="F108" s="86" t="s">
        <v>1161</v>
      </c>
      <c r="G108" s="99" t="s">
        <v>983</v>
      </c>
      <c r="H108" s="99" t="s">
        <v>174</v>
      </c>
      <c r="I108" s="96">
        <v>1896.701738</v>
      </c>
      <c r="J108" s="98">
        <v>2340</v>
      </c>
      <c r="K108" s="86"/>
      <c r="L108" s="96">
        <v>44.382820647000003</v>
      </c>
      <c r="M108" s="97">
        <v>1.8011089605824622E-4</v>
      </c>
      <c r="N108" s="97">
        <f t="shared" si="2"/>
        <v>5.481412836411849E-4</v>
      </c>
      <c r="O108" s="97">
        <f>L108/'סכום נכסי הקרן'!$C$42</f>
        <v>3.6837986120925958E-5</v>
      </c>
    </row>
    <row r="109" spans="2:15" s="144" customFormat="1">
      <c r="B109" s="89" t="s">
        <v>1162</v>
      </c>
      <c r="C109" s="86" t="s">
        <v>1163</v>
      </c>
      <c r="D109" s="99" t="s">
        <v>130</v>
      </c>
      <c r="E109" s="99" t="s">
        <v>328</v>
      </c>
      <c r="F109" s="86" t="s">
        <v>1164</v>
      </c>
      <c r="G109" s="99" t="s">
        <v>656</v>
      </c>
      <c r="H109" s="99" t="s">
        <v>174</v>
      </c>
      <c r="I109" s="96">
        <v>49.670676</v>
      </c>
      <c r="J109" s="98">
        <v>70.3</v>
      </c>
      <c r="K109" s="86"/>
      <c r="L109" s="96">
        <v>3.4918484999999999E-2</v>
      </c>
      <c r="M109" s="97">
        <v>7.2452672653302709E-6</v>
      </c>
      <c r="N109" s="97">
        <f t="shared" si="2"/>
        <v>4.3125387056712949E-7</v>
      </c>
      <c r="O109" s="97">
        <f>L109/'סכום נכסי הקרן'!$C$42</f>
        <v>2.8982535292756539E-8</v>
      </c>
    </row>
    <row r="110" spans="2:15" s="144" customFormat="1">
      <c r="B110" s="89" t="s">
        <v>1165</v>
      </c>
      <c r="C110" s="86" t="s">
        <v>1166</v>
      </c>
      <c r="D110" s="99" t="s">
        <v>130</v>
      </c>
      <c r="E110" s="99" t="s">
        <v>328</v>
      </c>
      <c r="F110" s="86" t="s">
        <v>1167</v>
      </c>
      <c r="G110" s="99" t="s">
        <v>507</v>
      </c>
      <c r="H110" s="99" t="s">
        <v>174</v>
      </c>
      <c r="I110" s="96">
        <v>2397.9687159999999</v>
      </c>
      <c r="J110" s="98">
        <v>603</v>
      </c>
      <c r="K110" s="86"/>
      <c r="L110" s="96">
        <v>14.459751358999998</v>
      </c>
      <c r="M110" s="97">
        <v>1.8269718628186794E-4</v>
      </c>
      <c r="N110" s="97">
        <f t="shared" si="2"/>
        <v>1.785823108020597E-4</v>
      </c>
      <c r="O110" s="97">
        <f>L110/'סכום נכסי הקרן'!$C$42</f>
        <v>1.2001673442782577E-5</v>
      </c>
    </row>
    <row r="111" spans="2:15" s="144" customFormat="1">
      <c r="B111" s="89" t="s">
        <v>1168</v>
      </c>
      <c r="C111" s="86" t="s">
        <v>1169</v>
      </c>
      <c r="D111" s="99" t="s">
        <v>130</v>
      </c>
      <c r="E111" s="99" t="s">
        <v>328</v>
      </c>
      <c r="F111" s="86" t="s">
        <v>1170</v>
      </c>
      <c r="G111" s="99" t="s">
        <v>507</v>
      </c>
      <c r="H111" s="99" t="s">
        <v>174</v>
      </c>
      <c r="I111" s="96">
        <v>5261.0506090000008</v>
      </c>
      <c r="J111" s="98">
        <v>1730</v>
      </c>
      <c r="K111" s="86"/>
      <c r="L111" s="96">
        <v>91.016175535999992</v>
      </c>
      <c r="M111" s="97">
        <v>2.0450732804397448E-4</v>
      </c>
      <c r="N111" s="97">
        <f t="shared" si="2"/>
        <v>1.124077347116213E-3</v>
      </c>
      <c r="O111" s="97">
        <f>L111/'סכום נכסי הקרן'!$C$42</f>
        <v>7.554392808519167E-5</v>
      </c>
    </row>
    <row r="112" spans="2:15" s="144" customFormat="1">
      <c r="B112" s="89" t="s">
        <v>1171</v>
      </c>
      <c r="C112" s="86" t="s">
        <v>1172</v>
      </c>
      <c r="D112" s="99" t="s">
        <v>130</v>
      </c>
      <c r="E112" s="99" t="s">
        <v>328</v>
      </c>
      <c r="F112" s="86" t="s">
        <v>1173</v>
      </c>
      <c r="G112" s="99" t="s">
        <v>330</v>
      </c>
      <c r="H112" s="99" t="s">
        <v>174</v>
      </c>
      <c r="I112" s="96">
        <v>40422.733716000002</v>
      </c>
      <c r="J112" s="98">
        <v>251.1</v>
      </c>
      <c r="K112" s="86"/>
      <c r="L112" s="96">
        <v>101.50148437599999</v>
      </c>
      <c r="M112" s="97">
        <v>2.5671385139786832E-4</v>
      </c>
      <c r="N112" s="97">
        <f t="shared" si="2"/>
        <v>1.2535740884937882E-3</v>
      </c>
      <c r="O112" s="97">
        <f>L112/'סכום נכסי הקרן'!$C$42</f>
        <v>8.4246792299110237E-5</v>
      </c>
    </row>
    <row r="113" spans="2:15" s="144" customFormat="1">
      <c r="B113" s="89" t="s">
        <v>1174</v>
      </c>
      <c r="C113" s="86" t="s">
        <v>1175</v>
      </c>
      <c r="D113" s="99" t="s">
        <v>130</v>
      </c>
      <c r="E113" s="99" t="s">
        <v>328</v>
      </c>
      <c r="F113" s="86" t="s">
        <v>1176</v>
      </c>
      <c r="G113" s="99" t="s">
        <v>427</v>
      </c>
      <c r="H113" s="99" t="s">
        <v>174</v>
      </c>
      <c r="I113" s="96">
        <v>2332.9874009999999</v>
      </c>
      <c r="J113" s="98">
        <v>1459</v>
      </c>
      <c r="K113" s="86"/>
      <c r="L113" s="96">
        <v>34.038286176</v>
      </c>
      <c r="M113" s="97">
        <v>2.6376254967620794E-4</v>
      </c>
      <c r="N113" s="97">
        <f t="shared" si="2"/>
        <v>4.2038314837747445E-4</v>
      </c>
      <c r="O113" s="97">
        <f>L113/'סכום נכסי הקרן'!$C$42</f>
        <v>2.8251965410322557E-5</v>
      </c>
    </row>
    <row r="114" spans="2:15" s="144" customFormat="1">
      <c r="B114" s="89" t="s">
        <v>1177</v>
      </c>
      <c r="C114" s="86" t="s">
        <v>1178</v>
      </c>
      <c r="D114" s="99" t="s">
        <v>130</v>
      </c>
      <c r="E114" s="99" t="s">
        <v>328</v>
      </c>
      <c r="F114" s="86" t="s">
        <v>1179</v>
      </c>
      <c r="G114" s="99" t="s">
        <v>197</v>
      </c>
      <c r="H114" s="99" t="s">
        <v>174</v>
      </c>
      <c r="I114" s="96">
        <v>1221.279702</v>
      </c>
      <c r="J114" s="98">
        <v>5692</v>
      </c>
      <c r="K114" s="86"/>
      <c r="L114" s="96">
        <v>69.515240619000011</v>
      </c>
      <c r="M114" s="97">
        <v>1.4807644159594939E-4</v>
      </c>
      <c r="N114" s="97">
        <f t="shared" si="2"/>
        <v>8.5853428579015076E-4</v>
      </c>
      <c r="O114" s="97">
        <f>L114/'סכום נכסי הקרן'!$C$42</f>
        <v>5.7698033423403987E-5</v>
      </c>
    </row>
    <row r="115" spans="2:15" s="144" customFormat="1">
      <c r="B115" s="89" t="s">
        <v>1180</v>
      </c>
      <c r="C115" s="86" t="s">
        <v>1181</v>
      </c>
      <c r="D115" s="99" t="s">
        <v>130</v>
      </c>
      <c r="E115" s="99" t="s">
        <v>328</v>
      </c>
      <c r="F115" s="86" t="s">
        <v>1182</v>
      </c>
      <c r="G115" s="99" t="s">
        <v>507</v>
      </c>
      <c r="H115" s="99" t="s">
        <v>174</v>
      </c>
      <c r="I115" s="96">
        <v>26892.014153999997</v>
      </c>
      <c r="J115" s="98">
        <v>704.9</v>
      </c>
      <c r="K115" s="86"/>
      <c r="L115" s="96">
        <v>189.56180778000001</v>
      </c>
      <c r="M115" s="97">
        <v>3.19274860284376E-4</v>
      </c>
      <c r="N115" s="97">
        <f t="shared" si="2"/>
        <v>2.3411457661129112E-3</v>
      </c>
      <c r="O115" s="97">
        <f>L115/'סכום נכסי הקרן'!$C$42</f>
        <v>1.5733734679905447E-4</v>
      </c>
    </row>
    <row r="116" spans="2:15" s="144" customFormat="1">
      <c r="B116" s="89" t="s">
        <v>1183</v>
      </c>
      <c r="C116" s="86" t="s">
        <v>1184</v>
      </c>
      <c r="D116" s="99" t="s">
        <v>130</v>
      </c>
      <c r="E116" s="99" t="s">
        <v>328</v>
      </c>
      <c r="F116" s="86" t="s">
        <v>1185</v>
      </c>
      <c r="G116" s="99" t="s">
        <v>507</v>
      </c>
      <c r="H116" s="99" t="s">
        <v>174</v>
      </c>
      <c r="I116" s="96">
        <v>6367.863613999999</v>
      </c>
      <c r="J116" s="98">
        <v>1001</v>
      </c>
      <c r="K116" s="86"/>
      <c r="L116" s="96">
        <v>63.742314776000001</v>
      </c>
      <c r="M116" s="97">
        <v>3.7911092262322033E-4</v>
      </c>
      <c r="N116" s="97">
        <f t="shared" si="2"/>
        <v>7.8723690234723325E-4</v>
      </c>
      <c r="O116" s="97">
        <f>L116/'סכום נכסי הקרן'!$C$42</f>
        <v>5.2906473108367009E-5</v>
      </c>
    </row>
    <row r="117" spans="2:15" s="144" customFormat="1">
      <c r="B117" s="89" t="s">
        <v>1186</v>
      </c>
      <c r="C117" s="86" t="s">
        <v>1187</v>
      </c>
      <c r="D117" s="99" t="s">
        <v>130</v>
      </c>
      <c r="E117" s="99" t="s">
        <v>328</v>
      </c>
      <c r="F117" s="86" t="s">
        <v>1188</v>
      </c>
      <c r="G117" s="99" t="s">
        <v>870</v>
      </c>
      <c r="H117" s="99" t="s">
        <v>174</v>
      </c>
      <c r="I117" s="96">
        <v>32912.703390000002</v>
      </c>
      <c r="J117" s="98">
        <v>13.1</v>
      </c>
      <c r="K117" s="86"/>
      <c r="L117" s="96">
        <v>4.3115641340000002</v>
      </c>
      <c r="M117" s="97">
        <v>7.9932850142068186E-5</v>
      </c>
      <c r="N117" s="97">
        <f t="shared" si="2"/>
        <v>5.3249123522567308E-5</v>
      </c>
      <c r="O117" s="97">
        <f>L117/'סכום נכסי הקרן'!$C$42</f>
        <v>3.5786220301550392E-6</v>
      </c>
    </row>
    <row r="118" spans="2:15" s="144" customFormat="1">
      <c r="B118" s="85"/>
      <c r="C118" s="86"/>
      <c r="D118" s="86"/>
      <c r="E118" s="86"/>
      <c r="F118" s="86"/>
      <c r="G118" s="86"/>
      <c r="H118" s="86"/>
      <c r="I118" s="96"/>
      <c r="J118" s="98"/>
      <c r="K118" s="86"/>
      <c r="L118" s="86"/>
      <c r="M118" s="86"/>
      <c r="N118" s="97"/>
      <c r="O118" s="86"/>
    </row>
    <row r="119" spans="2:15" s="144" customFormat="1">
      <c r="B119" s="83" t="s">
        <v>242</v>
      </c>
      <c r="C119" s="84"/>
      <c r="D119" s="84"/>
      <c r="E119" s="84"/>
      <c r="F119" s="84"/>
      <c r="G119" s="84"/>
      <c r="H119" s="84"/>
      <c r="I119" s="93"/>
      <c r="J119" s="95"/>
      <c r="K119" s="93">
        <v>10.505131774000001</v>
      </c>
      <c r="L119" s="93">
        <f>L120+L143</f>
        <v>22515.878722015004</v>
      </c>
      <c r="M119" s="84"/>
      <c r="N119" s="94">
        <f t="shared" ref="N119:N141" si="3">L119/$L$11</f>
        <v>0.27807792486097388</v>
      </c>
      <c r="O119" s="94">
        <f>L119/'סכום נכסי הקרן'!$C$42</f>
        <v>1.8688303622228338E-2</v>
      </c>
    </row>
    <row r="120" spans="2:15" s="144" customFormat="1">
      <c r="B120" s="104" t="s">
        <v>67</v>
      </c>
      <c r="C120" s="84"/>
      <c r="D120" s="84"/>
      <c r="E120" s="84"/>
      <c r="F120" s="84"/>
      <c r="G120" s="84"/>
      <c r="H120" s="84"/>
      <c r="I120" s="93"/>
      <c r="J120" s="95"/>
      <c r="K120" s="93">
        <v>1.0485557470000002</v>
      </c>
      <c r="L120" s="93">
        <f>SUM(L121:L141)</f>
        <v>5905.3135567909994</v>
      </c>
      <c r="M120" s="84"/>
      <c r="N120" s="94">
        <f t="shared" si="3"/>
        <v>7.2932411823670495E-2</v>
      </c>
      <c r="O120" s="94">
        <f>L120/'סכום נכסי הקרן'!$C$42</f>
        <v>4.9014428482360784E-3</v>
      </c>
    </row>
    <row r="121" spans="2:15" s="144" customFormat="1">
      <c r="B121" s="89" t="s">
        <v>1189</v>
      </c>
      <c r="C121" s="86" t="s">
        <v>1190</v>
      </c>
      <c r="D121" s="99" t="s">
        <v>1191</v>
      </c>
      <c r="E121" s="99" t="s">
        <v>1192</v>
      </c>
      <c r="F121" s="86" t="s">
        <v>995</v>
      </c>
      <c r="G121" s="99" t="s">
        <v>202</v>
      </c>
      <c r="H121" s="99" t="s">
        <v>173</v>
      </c>
      <c r="I121" s="96">
        <v>6545.950808999999</v>
      </c>
      <c r="J121" s="98">
        <v>721</v>
      </c>
      <c r="K121" s="86"/>
      <c r="L121" s="96">
        <v>168.30202480399998</v>
      </c>
      <c r="M121" s="97">
        <v>1.9311719392885247E-4</v>
      </c>
      <c r="N121" s="97">
        <f t="shared" si="3"/>
        <v>2.0785810043308013E-3</v>
      </c>
      <c r="O121" s="97">
        <f>L121/'סכום נכסי הקרן'!$C$42</f>
        <v>1.3969160957940518E-4</v>
      </c>
    </row>
    <row r="122" spans="2:15" s="144" customFormat="1">
      <c r="B122" s="89" t="s">
        <v>1193</v>
      </c>
      <c r="C122" s="86" t="s">
        <v>1194</v>
      </c>
      <c r="D122" s="99" t="s">
        <v>1191</v>
      </c>
      <c r="E122" s="99" t="s">
        <v>1192</v>
      </c>
      <c r="F122" s="86" t="s">
        <v>1195</v>
      </c>
      <c r="G122" s="99" t="s">
        <v>1196</v>
      </c>
      <c r="H122" s="99" t="s">
        <v>173</v>
      </c>
      <c r="I122" s="96">
        <v>957.03151100000002</v>
      </c>
      <c r="J122" s="98">
        <v>11561</v>
      </c>
      <c r="K122" s="86"/>
      <c r="L122" s="96">
        <v>394.55084480899995</v>
      </c>
      <c r="M122" s="97">
        <v>6.2863544658854255E-6</v>
      </c>
      <c r="N122" s="97">
        <f t="shared" si="3"/>
        <v>4.8728224881294836E-3</v>
      </c>
      <c r="O122" s="97">
        <f>L122/'סכום נכסי הקרן'!$C$42</f>
        <v>3.274793790298677E-4</v>
      </c>
    </row>
    <row r="123" spans="2:15" s="144" customFormat="1">
      <c r="B123" s="89" t="s">
        <v>1197</v>
      </c>
      <c r="C123" s="86" t="s">
        <v>1198</v>
      </c>
      <c r="D123" s="99" t="s">
        <v>1191</v>
      </c>
      <c r="E123" s="99" t="s">
        <v>1192</v>
      </c>
      <c r="F123" s="86" t="s">
        <v>1199</v>
      </c>
      <c r="G123" s="99" t="s">
        <v>1196</v>
      </c>
      <c r="H123" s="99" t="s">
        <v>173</v>
      </c>
      <c r="I123" s="96">
        <v>431.974557</v>
      </c>
      <c r="J123" s="98">
        <v>12784</v>
      </c>
      <c r="K123" s="86"/>
      <c r="L123" s="96">
        <v>196.92745519000002</v>
      </c>
      <c r="M123" s="97">
        <v>1.1485963830696706E-5</v>
      </c>
      <c r="N123" s="97">
        <f t="shared" si="3"/>
        <v>2.4321137435264575E-3</v>
      </c>
      <c r="O123" s="97">
        <f>L123/'סכום נכסי הקרן'!$C$42</f>
        <v>1.634508748061924E-4</v>
      </c>
    </row>
    <row r="124" spans="2:15" s="144" customFormat="1">
      <c r="B124" s="89" t="s">
        <v>1200</v>
      </c>
      <c r="C124" s="86" t="s">
        <v>1201</v>
      </c>
      <c r="D124" s="99" t="s">
        <v>133</v>
      </c>
      <c r="E124" s="99" t="s">
        <v>1192</v>
      </c>
      <c r="F124" s="86" t="s">
        <v>927</v>
      </c>
      <c r="G124" s="99" t="s">
        <v>904</v>
      </c>
      <c r="H124" s="99" t="s">
        <v>176</v>
      </c>
      <c r="I124" s="96">
        <v>8698.9055050000006</v>
      </c>
      <c r="J124" s="98">
        <v>831</v>
      </c>
      <c r="K124" s="86"/>
      <c r="L124" s="96">
        <v>326.85699012500004</v>
      </c>
      <c r="M124" s="97">
        <v>5.6734372430836519E-5</v>
      </c>
      <c r="N124" s="97">
        <f t="shared" si="3"/>
        <v>4.0367828705434464E-3</v>
      </c>
      <c r="O124" s="97">
        <f>L124/'סכום נכסי הקרן'!$C$42</f>
        <v>2.7129310598618438E-4</v>
      </c>
    </row>
    <row r="125" spans="2:15" s="144" customFormat="1">
      <c r="B125" s="89" t="s">
        <v>1202</v>
      </c>
      <c r="C125" s="86" t="s">
        <v>1203</v>
      </c>
      <c r="D125" s="99" t="s">
        <v>1191</v>
      </c>
      <c r="E125" s="99" t="s">
        <v>1192</v>
      </c>
      <c r="F125" s="86" t="s">
        <v>1204</v>
      </c>
      <c r="G125" s="99" t="s">
        <v>1069</v>
      </c>
      <c r="H125" s="99" t="s">
        <v>173</v>
      </c>
      <c r="I125" s="96">
        <v>2368.3670910000001</v>
      </c>
      <c r="J125" s="98">
        <v>434</v>
      </c>
      <c r="K125" s="86"/>
      <c r="L125" s="96">
        <v>36.653891176999998</v>
      </c>
      <c r="M125" s="97">
        <v>7.1127750325994206E-5</v>
      </c>
      <c r="N125" s="97">
        <f t="shared" si="3"/>
        <v>4.5268666270680436E-4</v>
      </c>
      <c r="O125" s="97">
        <f>L125/'סכום נכסי הקרן'!$C$42</f>
        <v>3.0422931998746795E-5</v>
      </c>
    </row>
    <row r="126" spans="2:15" s="144" customFormat="1">
      <c r="B126" s="89" t="s">
        <v>1205</v>
      </c>
      <c r="C126" s="86" t="s">
        <v>1206</v>
      </c>
      <c r="D126" s="99" t="s">
        <v>1207</v>
      </c>
      <c r="E126" s="99" t="s">
        <v>1192</v>
      </c>
      <c r="F126" s="86">
        <v>29389</v>
      </c>
      <c r="G126" s="99" t="s">
        <v>918</v>
      </c>
      <c r="H126" s="99" t="s">
        <v>173</v>
      </c>
      <c r="I126" s="96">
        <v>1081.5603570000001</v>
      </c>
      <c r="J126" s="98">
        <v>14509</v>
      </c>
      <c r="K126" s="96">
        <v>2.5364830999999997E-2</v>
      </c>
      <c r="L126" s="96">
        <v>559.61489460600001</v>
      </c>
      <c r="M126" s="97">
        <v>1.0137302754585885E-5</v>
      </c>
      <c r="N126" s="97">
        <f t="shared" si="3"/>
        <v>6.9114135199695439E-3</v>
      </c>
      <c r="O126" s="97">
        <f>L126/'סכום נכסי הקרן'!$C$42</f>
        <v>4.6448345148051602E-4</v>
      </c>
    </row>
    <row r="127" spans="2:15" s="144" customFormat="1">
      <c r="B127" s="89" t="s">
        <v>1208</v>
      </c>
      <c r="C127" s="86" t="s">
        <v>1209</v>
      </c>
      <c r="D127" s="99" t="s">
        <v>1191</v>
      </c>
      <c r="E127" s="99" t="s">
        <v>1192</v>
      </c>
      <c r="F127" s="86" t="s">
        <v>1210</v>
      </c>
      <c r="G127" s="99" t="s">
        <v>359</v>
      </c>
      <c r="H127" s="99" t="s">
        <v>173</v>
      </c>
      <c r="I127" s="96">
        <v>1195.539929</v>
      </c>
      <c r="J127" s="98">
        <v>3009</v>
      </c>
      <c r="K127" s="96">
        <v>1.0231909160000001</v>
      </c>
      <c r="L127" s="96">
        <v>129.30574915600002</v>
      </c>
      <c r="M127" s="97">
        <v>5.0927283464997937E-5</v>
      </c>
      <c r="N127" s="97">
        <f t="shared" si="3"/>
        <v>1.5969651836300271E-3</v>
      </c>
      <c r="O127" s="97">
        <f>L127/'סכום נכסי הקרן'!$C$42</f>
        <v>1.0732448554025453E-4</v>
      </c>
    </row>
    <row r="128" spans="2:15" s="144" customFormat="1">
      <c r="B128" s="89" t="s">
        <v>1211</v>
      </c>
      <c r="C128" s="86" t="s">
        <v>1212</v>
      </c>
      <c r="D128" s="99" t="s">
        <v>1191</v>
      </c>
      <c r="E128" s="99" t="s">
        <v>1192</v>
      </c>
      <c r="F128" s="86" t="s">
        <v>1068</v>
      </c>
      <c r="G128" s="99" t="s">
        <v>1069</v>
      </c>
      <c r="H128" s="99" t="s">
        <v>173</v>
      </c>
      <c r="I128" s="96">
        <v>1499.484373</v>
      </c>
      <c r="J128" s="98">
        <v>552</v>
      </c>
      <c r="K128" s="86"/>
      <c r="L128" s="96">
        <v>29.516330231000001</v>
      </c>
      <c r="M128" s="97">
        <v>3.7238054698516751E-5</v>
      </c>
      <c r="N128" s="97">
        <f t="shared" si="3"/>
        <v>3.6453562223722836E-4</v>
      </c>
      <c r="O128" s="97">
        <f>L128/'סכום נכסי הקרן'!$C$42</f>
        <v>2.449871701571859E-5</v>
      </c>
    </row>
    <row r="129" spans="2:15" s="144" customFormat="1">
      <c r="B129" s="89" t="s">
        <v>1213</v>
      </c>
      <c r="C129" s="86" t="s">
        <v>1214</v>
      </c>
      <c r="D129" s="99" t="s">
        <v>1191</v>
      </c>
      <c r="E129" s="99" t="s">
        <v>1192</v>
      </c>
      <c r="F129" s="86" t="s">
        <v>1215</v>
      </c>
      <c r="G129" s="99" t="s">
        <v>28</v>
      </c>
      <c r="H129" s="99" t="s">
        <v>173</v>
      </c>
      <c r="I129" s="96">
        <v>3188.1443709999999</v>
      </c>
      <c r="J129" s="98">
        <v>3166</v>
      </c>
      <c r="K129" s="86"/>
      <c r="L129" s="96">
        <v>359.94009669400003</v>
      </c>
      <c r="M129" s="97">
        <v>8.0299522065689735E-5</v>
      </c>
      <c r="N129" s="97">
        <f t="shared" si="3"/>
        <v>4.4453692613409309E-3</v>
      </c>
      <c r="O129" s="97">
        <f>L129/'סכום נכסי הקרן'!$C$42</f>
        <v>2.9875226705030467E-4</v>
      </c>
    </row>
    <row r="130" spans="2:15" s="144" customFormat="1">
      <c r="B130" s="89" t="s">
        <v>1216</v>
      </c>
      <c r="C130" s="86" t="s">
        <v>1217</v>
      </c>
      <c r="D130" s="99" t="s">
        <v>1191</v>
      </c>
      <c r="E130" s="99" t="s">
        <v>1192</v>
      </c>
      <c r="F130" s="86" t="s">
        <v>1218</v>
      </c>
      <c r="G130" s="99" t="s">
        <v>1219</v>
      </c>
      <c r="H130" s="99" t="s">
        <v>173</v>
      </c>
      <c r="I130" s="96">
        <v>6200.6602290000001</v>
      </c>
      <c r="J130" s="98">
        <v>338</v>
      </c>
      <c r="K130" s="86"/>
      <c r="L130" s="96">
        <v>74.737053777</v>
      </c>
      <c r="M130" s="97">
        <v>2.2814293977016457E-4</v>
      </c>
      <c r="N130" s="97">
        <f t="shared" si="3"/>
        <v>9.2302526057802775E-4</v>
      </c>
      <c r="O130" s="97">
        <f>L130/'סכום נכסי הקרן'!$C$42</f>
        <v>6.2032167167863839E-5</v>
      </c>
    </row>
    <row r="131" spans="2:15" s="144" customFormat="1">
      <c r="B131" s="89" t="s">
        <v>1220</v>
      </c>
      <c r="C131" s="86" t="s">
        <v>1221</v>
      </c>
      <c r="D131" s="99" t="s">
        <v>1191</v>
      </c>
      <c r="E131" s="99" t="s">
        <v>1192</v>
      </c>
      <c r="F131" s="86" t="s">
        <v>963</v>
      </c>
      <c r="G131" s="99" t="s">
        <v>202</v>
      </c>
      <c r="H131" s="99" t="s">
        <v>173</v>
      </c>
      <c r="I131" s="96">
        <v>3683.054048</v>
      </c>
      <c r="J131" s="98">
        <v>13700</v>
      </c>
      <c r="K131" s="86"/>
      <c r="L131" s="96">
        <v>1799.3265907820003</v>
      </c>
      <c r="M131" s="97">
        <v>5.9152002209679514E-5</v>
      </c>
      <c r="N131" s="97">
        <f t="shared" si="3"/>
        <v>2.2222228618712841E-2</v>
      </c>
      <c r="O131" s="97">
        <f>L131/'סכום נכסי הקרן'!$C$42</f>
        <v>1.4934510022566736E-3</v>
      </c>
    </row>
    <row r="132" spans="2:15" s="144" customFormat="1">
      <c r="B132" s="89" t="s">
        <v>1222</v>
      </c>
      <c r="C132" s="86" t="s">
        <v>1223</v>
      </c>
      <c r="D132" s="99" t="s">
        <v>1191</v>
      </c>
      <c r="E132" s="99" t="s">
        <v>1192</v>
      </c>
      <c r="F132" s="86" t="s">
        <v>1049</v>
      </c>
      <c r="G132" s="99" t="s">
        <v>946</v>
      </c>
      <c r="H132" s="99" t="s">
        <v>173</v>
      </c>
      <c r="I132" s="96">
        <v>2641.61211</v>
      </c>
      <c r="J132" s="98">
        <v>2559</v>
      </c>
      <c r="K132" s="86"/>
      <c r="L132" s="96">
        <v>241.05751300599999</v>
      </c>
      <c r="M132" s="97">
        <v>9.4563287754557848E-5</v>
      </c>
      <c r="N132" s="97">
        <f t="shared" si="3"/>
        <v>2.9771333296139181E-3</v>
      </c>
      <c r="O132" s="97">
        <f>L132/'סכום נכסי הקרן'!$C$42</f>
        <v>2.0007906638219022E-4</v>
      </c>
    </row>
    <row r="133" spans="2:15" s="144" customFormat="1">
      <c r="B133" s="89" t="s">
        <v>1226</v>
      </c>
      <c r="C133" s="86" t="s">
        <v>1227</v>
      </c>
      <c r="D133" s="99" t="s">
        <v>1191</v>
      </c>
      <c r="E133" s="99" t="s">
        <v>1192</v>
      </c>
      <c r="F133" s="86" t="s">
        <v>859</v>
      </c>
      <c r="G133" s="99" t="s">
        <v>427</v>
      </c>
      <c r="H133" s="99" t="s">
        <v>173</v>
      </c>
      <c r="I133" s="96">
        <v>240.20708500000001</v>
      </c>
      <c r="J133" s="98">
        <v>420</v>
      </c>
      <c r="K133" s="86"/>
      <c r="L133" s="96">
        <v>3.5976295530000004</v>
      </c>
      <c r="M133" s="97">
        <v>1.4649597810875515E-6</v>
      </c>
      <c r="N133" s="97">
        <f t="shared" si="3"/>
        <v>4.4431815114485696E-5</v>
      </c>
      <c r="O133" s="97">
        <f>L133/'סכום נכסי הקרן'!$C$42</f>
        <v>2.9860523871550111E-6</v>
      </c>
    </row>
    <row r="134" spans="2:15" s="144" customFormat="1">
      <c r="B134" s="89" t="s">
        <v>1230</v>
      </c>
      <c r="C134" s="86" t="s">
        <v>1231</v>
      </c>
      <c r="D134" s="99" t="s">
        <v>133</v>
      </c>
      <c r="E134" s="99" t="s">
        <v>1192</v>
      </c>
      <c r="F134" s="86" t="s">
        <v>1164</v>
      </c>
      <c r="G134" s="99" t="s">
        <v>656</v>
      </c>
      <c r="H134" s="99" t="s">
        <v>176</v>
      </c>
      <c r="I134" s="96">
        <v>60.921404000000003</v>
      </c>
      <c r="J134" s="98">
        <v>22.5</v>
      </c>
      <c r="K134" s="86"/>
      <c r="L134" s="96">
        <v>6.1979059999999996E-2</v>
      </c>
      <c r="M134" s="97">
        <v>8.8863669614474478E-6</v>
      </c>
      <c r="N134" s="97">
        <f t="shared" si="3"/>
        <v>7.6546017157137112E-7</v>
      </c>
      <c r="O134" s="97">
        <f>L134/'סכום נכסי הקרן'!$C$42</f>
        <v>5.1442961911488287E-8</v>
      </c>
    </row>
    <row r="135" spans="2:15" s="144" customFormat="1">
      <c r="B135" s="89" t="s">
        <v>1232</v>
      </c>
      <c r="C135" s="86" t="s">
        <v>1233</v>
      </c>
      <c r="D135" s="99" t="s">
        <v>1191</v>
      </c>
      <c r="E135" s="99" t="s">
        <v>1192</v>
      </c>
      <c r="F135" s="86" t="s">
        <v>1075</v>
      </c>
      <c r="G135" s="99" t="s">
        <v>1069</v>
      </c>
      <c r="H135" s="99" t="s">
        <v>173</v>
      </c>
      <c r="I135" s="96">
        <v>1266.412988</v>
      </c>
      <c r="J135" s="98">
        <v>650</v>
      </c>
      <c r="K135" s="86"/>
      <c r="L135" s="96">
        <v>29.354186664</v>
      </c>
      <c r="M135" s="97">
        <v>4.4641220421485082E-5</v>
      </c>
      <c r="N135" s="97">
        <f t="shared" si="3"/>
        <v>3.625331000528807E-4</v>
      </c>
      <c r="O135" s="97">
        <f>L135/'סכום נכסי הקרן'!$C$42</f>
        <v>2.4364136960109906E-5</v>
      </c>
    </row>
    <row r="136" spans="2:15" s="144" customFormat="1">
      <c r="B136" s="89" t="s">
        <v>1234</v>
      </c>
      <c r="C136" s="86" t="s">
        <v>1235</v>
      </c>
      <c r="D136" s="99" t="s">
        <v>1191</v>
      </c>
      <c r="E136" s="99" t="s">
        <v>1192</v>
      </c>
      <c r="F136" s="86" t="s">
        <v>1236</v>
      </c>
      <c r="G136" s="99" t="s">
        <v>1237</v>
      </c>
      <c r="H136" s="99" t="s">
        <v>173</v>
      </c>
      <c r="I136" s="96">
        <v>1486.1905999999999</v>
      </c>
      <c r="J136" s="98">
        <v>6246</v>
      </c>
      <c r="K136" s="86"/>
      <c r="L136" s="96">
        <v>331.022739688</v>
      </c>
      <c r="M136" s="97">
        <v>3.1256842603997907E-5</v>
      </c>
      <c r="N136" s="97">
        <f t="shared" si="3"/>
        <v>4.0882311399301928E-3</v>
      </c>
      <c r="O136" s="97">
        <f>L136/'סכום נכסי הקרן'!$C$42</f>
        <v>2.7475070111754335E-4</v>
      </c>
    </row>
    <row r="137" spans="2:15" s="144" customFormat="1">
      <c r="B137" s="89" t="s">
        <v>1238</v>
      </c>
      <c r="C137" s="86" t="s">
        <v>1239</v>
      </c>
      <c r="D137" s="99" t="s">
        <v>1191</v>
      </c>
      <c r="E137" s="99" t="s">
        <v>1192</v>
      </c>
      <c r="F137" s="86" t="s">
        <v>949</v>
      </c>
      <c r="G137" s="99" t="s">
        <v>950</v>
      </c>
      <c r="H137" s="99" t="s">
        <v>173</v>
      </c>
      <c r="I137" s="96">
        <v>10759.739191000001</v>
      </c>
      <c r="J137" s="98">
        <v>923</v>
      </c>
      <c r="K137" s="86"/>
      <c r="L137" s="96">
        <v>354.14799247899998</v>
      </c>
      <c r="M137" s="97">
        <v>9.8568696181464157E-6</v>
      </c>
      <c r="N137" s="97">
        <f t="shared" si="3"/>
        <v>4.3738350191924822E-3</v>
      </c>
      <c r="O137" s="97">
        <f>L137/'סכום נכסי הקרן'!$C$42</f>
        <v>2.9394478858064705E-4</v>
      </c>
    </row>
    <row r="138" spans="2:15" s="144" customFormat="1">
      <c r="B138" s="89" t="s">
        <v>1240</v>
      </c>
      <c r="C138" s="86" t="s">
        <v>1241</v>
      </c>
      <c r="D138" s="99" t="s">
        <v>1191</v>
      </c>
      <c r="E138" s="99" t="s">
        <v>1192</v>
      </c>
      <c r="F138" s="86" t="s">
        <v>945</v>
      </c>
      <c r="G138" s="99" t="s">
        <v>946</v>
      </c>
      <c r="H138" s="99" t="s">
        <v>173</v>
      </c>
      <c r="I138" s="96">
        <v>3339.130846</v>
      </c>
      <c r="J138" s="98">
        <v>1577</v>
      </c>
      <c r="K138" s="86"/>
      <c r="L138" s="96">
        <v>187.77876124400001</v>
      </c>
      <c r="M138" s="97">
        <v>3.1416394423086869E-5</v>
      </c>
      <c r="N138" s="97">
        <f t="shared" si="3"/>
        <v>2.3191246011038534E-3</v>
      </c>
      <c r="O138" s="97">
        <f>L138/'סכום נכסי הקרן'!$C$42</f>
        <v>1.5585740833212936E-4</v>
      </c>
    </row>
    <row r="139" spans="2:15" s="144" customFormat="1">
      <c r="B139" s="89" t="s">
        <v>1242</v>
      </c>
      <c r="C139" s="86" t="s">
        <v>1243</v>
      </c>
      <c r="D139" s="99" t="s">
        <v>1191</v>
      </c>
      <c r="E139" s="99" t="s">
        <v>1192</v>
      </c>
      <c r="F139" s="86" t="s">
        <v>1244</v>
      </c>
      <c r="G139" s="99" t="s">
        <v>1245</v>
      </c>
      <c r="H139" s="99" t="s">
        <v>173</v>
      </c>
      <c r="I139" s="96">
        <v>1147.499812</v>
      </c>
      <c r="J139" s="98">
        <v>3594</v>
      </c>
      <c r="K139" s="86"/>
      <c r="L139" s="96">
        <v>147.065916762</v>
      </c>
      <c r="M139" s="97">
        <v>5.5190960128071908E-5</v>
      </c>
      <c r="N139" s="97">
        <f t="shared" si="3"/>
        <v>1.816308635157447E-3</v>
      </c>
      <c r="O139" s="97">
        <f>L139/'סכום נכסי הקרן'!$C$42</f>
        <v>1.2206552268565663E-4</v>
      </c>
    </row>
    <row r="140" spans="2:15" s="144" customFormat="1">
      <c r="B140" s="89" t="s">
        <v>1246</v>
      </c>
      <c r="C140" s="86" t="s">
        <v>1247</v>
      </c>
      <c r="D140" s="99" t="s">
        <v>1191</v>
      </c>
      <c r="E140" s="99" t="s">
        <v>1192</v>
      </c>
      <c r="F140" s="86" t="s">
        <v>1248</v>
      </c>
      <c r="G140" s="99" t="s">
        <v>1196</v>
      </c>
      <c r="H140" s="99" t="s">
        <v>173</v>
      </c>
      <c r="I140" s="96">
        <v>1101.0479310000001</v>
      </c>
      <c r="J140" s="98">
        <v>5378</v>
      </c>
      <c r="K140" s="86"/>
      <c r="L140" s="96">
        <v>211.15839966200002</v>
      </c>
      <c r="M140" s="97">
        <v>1.6740036797286584E-5</v>
      </c>
      <c r="N140" s="97">
        <f t="shared" si="3"/>
        <v>2.6078702199421985E-3</v>
      </c>
      <c r="O140" s="97">
        <f>L140/'סכום נכסי הקרן'!$C$42</f>
        <v>1.7526263726979868E-4</v>
      </c>
    </row>
    <row r="141" spans="2:15" s="144" customFormat="1">
      <c r="B141" s="89" t="s">
        <v>1249</v>
      </c>
      <c r="C141" s="86" t="s">
        <v>1250</v>
      </c>
      <c r="D141" s="99" t="s">
        <v>1191</v>
      </c>
      <c r="E141" s="99" t="s">
        <v>1192</v>
      </c>
      <c r="F141" s="86" t="s">
        <v>1251</v>
      </c>
      <c r="G141" s="99" t="s">
        <v>1196</v>
      </c>
      <c r="H141" s="99" t="s">
        <v>173</v>
      </c>
      <c r="I141" s="96">
        <v>640.05962399999999</v>
      </c>
      <c r="J141" s="98">
        <v>14210</v>
      </c>
      <c r="K141" s="86"/>
      <c r="L141" s="96">
        <v>324.33651732200002</v>
      </c>
      <c r="M141" s="97">
        <v>1.289698483486093E-5</v>
      </c>
      <c r="N141" s="97">
        <f t="shared" si="3"/>
        <v>4.0056542676858787E-3</v>
      </c>
      <c r="O141" s="97">
        <f>L141/'סכום נכסי הקרן'!$C$42</f>
        <v>2.6920109964721003E-4</v>
      </c>
    </row>
    <row r="142" spans="2:15" s="144" customFormat="1">
      <c r="B142" s="85"/>
      <c r="C142" s="86"/>
      <c r="D142" s="86"/>
      <c r="E142" s="86"/>
      <c r="F142" s="86"/>
      <c r="G142" s="86"/>
      <c r="H142" s="86"/>
      <c r="I142" s="96"/>
      <c r="J142" s="98"/>
      <c r="K142" s="86"/>
      <c r="L142" s="86"/>
      <c r="M142" s="86"/>
      <c r="N142" s="97"/>
      <c r="O142" s="86"/>
    </row>
    <row r="143" spans="2:15" s="144" customFormat="1">
      <c r="B143" s="104" t="s">
        <v>66</v>
      </c>
      <c r="C143" s="84"/>
      <c r="D143" s="84"/>
      <c r="E143" s="84"/>
      <c r="F143" s="84"/>
      <c r="G143" s="84"/>
      <c r="H143" s="84"/>
      <c r="I143" s="93"/>
      <c r="J143" s="95"/>
      <c r="K143" s="93">
        <v>9.4565760269999988</v>
      </c>
      <c r="L143" s="93">
        <f>SUM(L144:L208)</f>
        <v>16610.565165224005</v>
      </c>
      <c r="M143" s="84"/>
      <c r="N143" s="94">
        <f t="shared" ref="N143:N208" si="4">L143/$L$11</f>
        <v>0.20514551303730338</v>
      </c>
      <c r="O143" s="94">
        <f>L143/'סכום נכסי הקרן'!$C$42</f>
        <v>1.3786860773992259E-2</v>
      </c>
    </row>
    <row r="144" spans="2:15" s="144" customFormat="1">
      <c r="B144" s="89" t="s">
        <v>1252</v>
      </c>
      <c r="C144" s="86" t="s">
        <v>1253</v>
      </c>
      <c r="D144" s="99" t="s">
        <v>28</v>
      </c>
      <c r="E144" s="99" t="s">
        <v>1192</v>
      </c>
      <c r="F144" s="86"/>
      <c r="G144" s="99" t="s">
        <v>1254</v>
      </c>
      <c r="H144" s="99" t="s">
        <v>175</v>
      </c>
      <c r="I144" s="96">
        <v>451.27208200000001</v>
      </c>
      <c r="J144" s="98">
        <v>27090</v>
      </c>
      <c r="K144" s="86"/>
      <c r="L144" s="96">
        <v>496.52900366599999</v>
      </c>
      <c r="M144" s="97">
        <v>2.2516748322912402E-6</v>
      </c>
      <c r="N144" s="97">
        <f t="shared" si="4"/>
        <v>6.1322836509030369E-3</v>
      </c>
      <c r="O144" s="97">
        <f>L144/'סכום נכסי הקרן'!$C$42</f>
        <v>4.1212181377935173E-4</v>
      </c>
    </row>
    <row r="145" spans="2:15" s="144" customFormat="1">
      <c r="B145" s="89" t="s">
        <v>1255</v>
      </c>
      <c r="C145" s="86" t="s">
        <v>1256</v>
      </c>
      <c r="D145" s="99" t="s">
        <v>28</v>
      </c>
      <c r="E145" s="99" t="s">
        <v>1192</v>
      </c>
      <c r="F145" s="86"/>
      <c r="G145" s="99" t="s">
        <v>1257</v>
      </c>
      <c r="H145" s="99" t="s">
        <v>175</v>
      </c>
      <c r="I145" s="96">
        <v>1007.968325</v>
      </c>
      <c r="J145" s="98">
        <v>12468</v>
      </c>
      <c r="K145" s="86"/>
      <c r="L145" s="96">
        <v>510.43544987300004</v>
      </c>
      <c r="M145" s="97">
        <v>1.2954280590009067E-6</v>
      </c>
      <c r="N145" s="97">
        <f t="shared" si="4"/>
        <v>6.3040324754182571E-3</v>
      </c>
      <c r="O145" s="97">
        <f>L145/'סכום נכסי הקרן'!$C$42</f>
        <v>4.2366424089184524E-4</v>
      </c>
    </row>
    <row r="146" spans="2:15" s="144" customFormat="1">
      <c r="B146" s="89" t="s">
        <v>1258</v>
      </c>
      <c r="C146" s="86" t="s">
        <v>1259</v>
      </c>
      <c r="D146" s="99" t="s">
        <v>1207</v>
      </c>
      <c r="E146" s="99" t="s">
        <v>1192</v>
      </c>
      <c r="F146" s="86"/>
      <c r="G146" s="99" t="s">
        <v>1260</v>
      </c>
      <c r="H146" s="99" t="s">
        <v>173</v>
      </c>
      <c r="I146" s="96">
        <v>158.73305500000001</v>
      </c>
      <c r="J146" s="98">
        <v>14109</v>
      </c>
      <c r="K146" s="96">
        <v>0.566042088</v>
      </c>
      <c r="L146" s="96">
        <v>80.428918405000005</v>
      </c>
      <c r="M146" s="97">
        <v>1.3455486562959382E-6</v>
      </c>
      <c r="N146" s="97">
        <f t="shared" si="4"/>
        <v>9.933215134529487E-4</v>
      </c>
      <c r="O146" s="97">
        <f>L146/'סכום נכסי הקרן'!$C$42</f>
        <v>6.6756446227009806E-5</v>
      </c>
    </row>
    <row r="147" spans="2:15" s="144" customFormat="1">
      <c r="B147" s="89" t="s">
        <v>1261</v>
      </c>
      <c r="C147" s="86" t="s">
        <v>1262</v>
      </c>
      <c r="D147" s="99" t="s">
        <v>1207</v>
      </c>
      <c r="E147" s="99" t="s">
        <v>1192</v>
      </c>
      <c r="F147" s="86"/>
      <c r="G147" s="99" t="s">
        <v>1263</v>
      </c>
      <c r="H147" s="99" t="s">
        <v>173</v>
      </c>
      <c r="I147" s="96">
        <v>757.15127099999995</v>
      </c>
      <c r="J147" s="98">
        <v>16945</v>
      </c>
      <c r="K147" s="86"/>
      <c r="L147" s="96">
        <v>457.51524278199997</v>
      </c>
      <c r="M147" s="97">
        <v>2.90812608158444E-7</v>
      </c>
      <c r="N147" s="97">
        <f t="shared" si="4"/>
        <v>5.650451882239377E-3</v>
      </c>
      <c r="O147" s="97">
        <f>L147/'סכום נכסי הקרן'!$C$42</f>
        <v>3.7974017689780618E-4</v>
      </c>
    </row>
    <row r="148" spans="2:15" s="144" customFormat="1">
      <c r="B148" s="89" t="s">
        <v>1264</v>
      </c>
      <c r="C148" s="86" t="s">
        <v>1265</v>
      </c>
      <c r="D148" s="99" t="s">
        <v>1191</v>
      </c>
      <c r="E148" s="99" t="s">
        <v>1192</v>
      </c>
      <c r="F148" s="86"/>
      <c r="G148" s="99" t="s">
        <v>1196</v>
      </c>
      <c r="H148" s="99" t="s">
        <v>173</v>
      </c>
      <c r="I148" s="96">
        <v>167.85725400000004</v>
      </c>
      <c r="J148" s="98">
        <v>108091</v>
      </c>
      <c r="K148" s="86"/>
      <c r="L148" s="96">
        <v>647.00999252400004</v>
      </c>
      <c r="M148" s="97">
        <v>4.8198346982710582E-7</v>
      </c>
      <c r="N148" s="97">
        <f t="shared" si="4"/>
        <v>7.9907694612634111E-3</v>
      </c>
      <c r="O148" s="97">
        <f>L148/'סכום נכסי הקרן'!$C$42</f>
        <v>5.3702186515517433E-4</v>
      </c>
    </row>
    <row r="149" spans="2:15" s="144" customFormat="1">
      <c r="B149" s="89" t="s">
        <v>1266</v>
      </c>
      <c r="C149" s="86" t="s">
        <v>1267</v>
      </c>
      <c r="D149" s="99" t="s">
        <v>1191</v>
      </c>
      <c r="E149" s="99" t="s">
        <v>1192</v>
      </c>
      <c r="F149" s="86"/>
      <c r="G149" s="99" t="s">
        <v>1263</v>
      </c>
      <c r="H149" s="99" t="s">
        <v>173</v>
      </c>
      <c r="I149" s="96">
        <v>127.26851499999999</v>
      </c>
      <c r="J149" s="98">
        <v>189363</v>
      </c>
      <c r="K149" s="86"/>
      <c r="L149" s="96">
        <v>859.40414196199993</v>
      </c>
      <c r="M149" s="97">
        <v>2.5850152519913725E-7</v>
      </c>
      <c r="N149" s="97">
        <f t="shared" si="4"/>
        <v>1.0613901565389657E-2</v>
      </c>
      <c r="O149" s="97">
        <f>L149/'סכום נכסי הקרן'!$C$42</f>
        <v>7.1331018156013399E-4</v>
      </c>
    </row>
    <row r="150" spans="2:15" s="144" customFormat="1">
      <c r="B150" s="89" t="s">
        <v>1268</v>
      </c>
      <c r="C150" s="86" t="s">
        <v>1269</v>
      </c>
      <c r="D150" s="99" t="s">
        <v>28</v>
      </c>
      <c r="E150" s="99" t="s">
        <v>1192</v>
      </c>
      <c r="F150" s="86"/>
      <c r="G150" s="99" t="s">
        <v>1237</v>
      </c>
      <c r="H150" s="99" t="s">
        <v>175</v>
      </c>
      <c r="I150" s="96">
        <v>185.62363999999997</v>
      </c>
      <c r="J150" s="98">
        <v>18374</v>
      </c>
      <c r="K150" s="86"/>
      <c r="L150" s="96">
        <v>138.52691009399999</v>
      </c>
      <c r="M150" s="97">
        <v>4.3608489195522661E-7</v>
      </c>
      <c r="N150" s="97">
        <f t="shared" si="4"/>
        <v>1.7108493153624007E-3</v>
      </c>
      <c r="O150" s="97">
        <f>L150/'סכום נכסי הקרן'!$C$42</f>
        <v>1.1497810001768022E-4</v>
      </c>
    </row>
    <row r="151" spans="2:15" s="144" customFormat="1">
      <c r="B151" s="89" t="s">
        <v>1270</v>
      </c>
      <c r="C151" s="86" t="s">
        <v>1271</v>
      </c>
      <c r="D151" s="99" t="s">
        <v>133</v>
      </c>
      <c r="E151" s="99" t="s">
        <v>1192</v>
      </c>
      <c r="F151" s="86"/>
      <c r="G151" s="99" t="s">
        <v>1257</v>
      </c>
      <c r="H151" s="99" t="s">
        <v>176</v>
      </c>
      <c r="I151" s="96">
        <v>3924.5600359999999</v>
      </c>
      <c r="J151" s="98">
        <v>495.4</v>
      </c>
      <c r="K151" s="86"/>
      <c r="L151" s="96">
        <v>87.910169906999997</v>
      </c>
      <c r="M151" s="97">
        <v>1.2252664574879561E-6</v>
      </c>
      <c r="N151" s="97">
        <f t="shared" si="4"/>
        <v>1.0857172364324437E-3</v>
      </c>
      <c r="O151" s="97">
        <f>L151/'סכום נכסי הקרן'!$C$42</f>
        <v>7.296592626861822E-5</v>
      </c>
    </row>
    <row r="152" spans="2:15" s="144" customFormat="1">
      <c r="B152" s="89" t="s">
        <v>1272</v>
      </c>
      <c r="C152" s="86" t="s">
        <v>1273</v>
      </c>
      <c r="D152" s="99" t="s">
        <v>1207</v>
      </c>
      <c r="E152" s="99" t="s">
        <v>1192</v>
      </c>
      <c r="F152" s="86"/>
      <c r="G152" s="99" t="s">
        <v>1274</v>
      </c>
      <c r="H152" s="99" t="s">
        <v>173</v>
      </c>
      <c r="I152" s="96">
        <v>1803.348025</v>
      </c>
      <c r="J152" s="98">
        <v>2900</v>
      </c>
      <c r="K152" s="86"/>
      <c r="L152" s="96">
        <v>186.49143264399999</v>
      </c>
      <c r="M152" s="97">
        <v>1.8966233510723434E-7</v>
      </c>
      <c r="N152" s="97">
        <f t="shared" si="4"/>
        <v>2.3032257028142576E-3</v>
      </c>
      <c r="O152" s="97">
        <f>L152/'סכום נכסי הקרן'!$C$42</f>
        <v>1.5478891848834389E-4</v>
      </c>
    </row>
    <row r="153" spans="2:15" s="144" customFormat="1">
      <c r="B153" s="89" t="s">
        <v>1275</v>
      </c>
      <c r="C153" s="86" t="s">
        <v>1276</v>
      </c>
      <c r="D153" s="99" t="s">
        <v>1207</v>
      </c>
      <c r="E153" s="99" t="s">
        <v>1192</v>
      </c>
      <c r="F153" s="86"/>
      <c r="G153" s="99" t="s">
        <v>1219</v>
      </c>
      <c r="H153" s="99" t="s">
        <v>173</v>
      </c>
      <c r="I153" s="96">
        <v>180.67768699999999</v>
      </c>
      <c r="J153" s="98">
        <v>25201</v>
      </c>
      <c r="K153" s="86"/>
      <c r="L153" s="96">
        <v>162.369194521</v>
      </c>
      <c r="M153" s="97">
        <v>6.6984173911381923E-7</v>
      </c>
      <c r="N153" s="97">
        <f t="shared" si="4"/>
        <v>2.0053087526004753E-3</v>
      </c>
      <c r="O153" s="97">
        <f>L153/'סכום נכסי הקרן'!$C$42</f>
        <v>1.3476732769652906E-4</v>
      </c>
    </row>
    <row r="154" spans="2:15" s="144" customFormat="1">
      <c r="B154" s="89" t="s">
        <v>1277</v>
      </c>
      <c r="C154" s="86" t="s">
        <v>1278</v>
      </c>
      <c r="D154" s="99" t="s">
        <v>1207</v>
      </c>
      <c r="E154" s="99" t="s">
        <v>1192</v>
      </c>
      <c r="F154" s="86"/>
      <c r="G154" s="99" t="s">
        <v>1279</v>
      </c>
      <c r="H154" s="99" t="s">
        <v>173</v>
      </c>
      <c r="I154" s="96">
        <v>68.745182999999997</v>
      </c>
      <c r="J154" s="98">
        <v>46930</v>
      </c>
      <c r="K154" s="86"/>
      <c r="L154" s="96">
        <v>115.04670035600002</v>
      </c>
      <c r="M154" s="97">
        <v>4.4488996744245057E-7</v>
      </c>
      <c r="N154" s="97">
        <f t="shared" si="4"/>
        <v>1.4208616102474596E-3</v>
      </c>
      <c r="O154" s="97">
        <f>L154/'סכום נכסי הקרן'!$C$42</f>
        <v>9.5489396329278227E-5</v>
      </c>
    </row>
    <row r="155" spans="2:15" s="144" customFormat="1">
      <c r="B155" s="89" t="s">
        <v>1280</v>
      </c>
      <c r="C155" s="86" t="s">
        <v>1281</v>
      </c>
      <c r="D155" s="99" t="s">
        <v>1207</v>
      </c>
      <c r="E155" s="99" t="s">
        <v>1192</v>
      </c>
      <c r="F155" s="86"/>
      <c r="G155" s="99" t="s">
        <v>1257</v>
      </c>
      <c r="H155" s="99" t="s">
        <v>173</v>
      </c>
      <c r="I155" s="96">
        <v>209.32798299999999</v>
      </c>
      <c r="J155" s="98">
        <v>36401</v>
      </c>
      <c r="K155" s="86"/>
      <c r="L155" s="96">
        <v>271.72021078</v>
      </c>
      <c r="M155" s="97">
        <v>3.7205237122415612E-7</v>
      </c>
      <c r="N155" s="97">
        <f t="shared" si="4"/>
        <v>3.3558269383735079E-3</v>
      </c>
      <c r="O155" s="97">
        <f>L155/'סכום נכסי הקרן'!$C$42</f>
        <v>2.2552927478630862E-4</v>
      </c>
    </row>
    <row r="156" spans="2:15" s="144" customFormat="1">
      <c r="B156" s="89" t="s">
        <v>1282</v>
      </c>
      <c r="C156" s="86" t="s">
        <v>1283</v>
      </c>
      <c r="D156" s="99" t="s">
        <v>1207</v>
      </c>
      <c r="E156" s="99" t="s">
        <v>1192</v>
      </c>
      <c r="F156" s="86"/>
      <c r="G156" s="99" t="s">
        <v>1260</v>
      </c>
      <c r="H156" s="99" t="s">
        <v>173</v>
      </c>
      <c r="I156" s="96">
        <v>157.995529</v>
      </c>
      <c r="J156" s="98">
        <v>12900</v>
      </c>
      <c r="K156" s="96">
        <v>0.53524145099999998</v>
      </c>
      <c r="L156" s="96">
        <v>73.215396817999988</v>
      </c>
      <c r="M156" s="97">
        <v>1.022493301783647E-6</v>
      </c>
      <c r="N156" s="97">
        <f t="shared" si="4"/>
        <v>9.0423233604982548E-4</v>
      </c>
      <c r="O156" s="97">
        <f>L156/'סכום נכסי הקרן'!$C$42</f>
        <v>6.0769183492664687E-5</v>
      </c>
    </row>
    <row r="157" spans="2:15" s="144" customFormat="1">
      <c r="B157" s="89" t="s">
        <v>1284</v>
      </c>
      <c r="C157" s="86" t="s">
        <v>1285</v>
      </c>
      <c r="D157" s="99" t="s">
        <v>133</v>
      </c>
      <c r="E157" s="99" t="s">
        <v>1192</v>
      </c>
      <c r="F157" s="86"/>
      <c r="G157" s="99" t="s">
        <v>1286</v>
      </c>
      <c r="H157" s="99" t="s">
        <v>176</v>
      </c>
      <c r="I157" s="96">
        <v>7560.9770879999987</v>
      </c>
      <c r="J157" s="98">
        <v>548.6</v>
      </c>
      <c r="K157" s="86"/>
      <c r="L157" s="96">
        <v>187.55379904000003</v>
      </c>
      <c r="M157" s="97">
        <v>3.7087034225795547E-7</v>
      </c>
      <c r="N157" s="97">
        <f t="shared" si="4"/>
        <v>2.3163462497175803E-3</v>
      </c>
      <c r="O157" s="97">
        <f>L157/'סכום נכסי הקרן'!$C$42</f>
        <v>1.5567068846106491E-4</v>
      </c>
    </row>
    <row r="158" spans="2:15" s="144" customFormat="1">
      <c r="B158" s="89" t="s">
        <v>1287</v>
      </c>
      <c r="C158" s="86" t="s">
        <v>1288</v>
      </c>
      <c r="D158" s="99" t="s">
        <v>1207</v>
      </c>
      <c r="E158" s="99" t="s">
        <v>1192</v>
      </c>
      <c r="F158" s="86"/>
      <c r="G158" s="99" t="s">
        <v>1286</v>
      </c>
      <c r="H158" s="99" t="s">
        <v>173</v>
      </c>
      <c r="I158" s="96">
        <v>493.04904599999992</v>
      </c>
      <c r="J158" s="98">
        <v>6845</v>
      </c>
      <c r="K158" s="86"/>
      <c r="L158" s="96">
        <v>120.349672869</v>
      </c>
      <c r="M158" s="97">
        <v>1.915393102281016E-6</v>
      </c>
      <c r="N158" s="97">
        <f t="shared" si="4"/>
        <v>1.4863549276620707E-3</v>
      </c>
      <c r="O158" s="97">
        <f>L158/'סכום נכסי הקרן'!$C$42</f>
        <v>9.98908927863708E-5</v>
      </c>
    </row>
    <row r="159" spans="2:15" s="144" customFormat="1">
      <c r="B159" s="89" t="s">
        <v>1289</v>
      </c>
      <c r="C159" s="86" t="s">
        <v>1290</v>
      </c>
      <c r="D159" s="99" t="s">
        <v>1191</v>
      </c>
      <c r="E159" s="99" t="s">
        <v>1192</v>
      </c>
      <c r="F159" s="86"/>
      <c r="G159" s="99" t="s">
        <v>1291</v>
      </c>
      <c r="H159" s="99" t="s">
        <v>173</v>
      </c>
      <c r="I159" s="96">
        <v>1253.3962630000001</v>
      </c>
      <c r="J159" s="98">
        <v>5473</v>
      </c>
      <c r="K159" s="86"/>
      <c r="L159" s="96">
        <v>244.62181404699999</v>
      </c>
      <c r="M159" s="97">
        <v>2.9279944828551663E-7</v>
      </c>
      <c r="N159" s="97">
        <f t="shared" si="4"/>
        <v>3.0211535275061719E-3</v>
      </c>
      <c r="O159" s="97">
        <f>L159/'סכום נכסי הקרן'!$C$42</f>
        <v>2.0303745592041878E-4</v>
      </c>
    </row>
    <row r="160" spans="2:15" s="144" customFormat="1">
      <c r="B160" s="89" t="s">
        <v>1292</v>
      </c>
      <c r="C160" s="86" t="s">
        <v>1293</v>
      </c>
      <c r="D160" s="99" t="s">
        <v>1207</v>
      </c>
      <c r="E160" s="99" t="s">
        <v>1192</v>
      </c>
      <c r="F160" s="86"/>
      <c r="G160" s="99" t="s">
        <v>1274</v>
      </c>
      <c r="H160" s="99" t="s">
        <v>173</v>
      </c>
      <c r="I160" s="96">
        <v>400.651276</v>
      </c>
      <c r="J160" s="98">
        <v>7003</v>
      </c>
      <c r="K160" s="86"/>
      <c r="L160" s="96">
        <v>100.053433106</v>
      </c>
      <c r="M160" s="97">
        <v>1.7325702424366942E-7</v>
      </c>
      <c r="N160" s="97">
        <f t="shared" si="4"/>
        <v>1.235690216528348E-3</v>
      </c>
      <c r="O160" s="97">
        <f>L160/'סכום נכסי הקרן'!$C$42</f>
        <v>8.3044901752069161E-5</v>
      </c>
    </row>
    <row r="161" spans="2:15" s="144" customFormat="1">
      <c r="B161" s="89" t="s">
        <v>1294</v>
      </c>
      <c r="C161" s="86" t="s">
        <v>1295</v>
      </c>
      <c r="D161" s="99" t="s">
        <v>28</v>
      </c>
      <c r="E161" s="99" t="s">
        <v>1192</v>
      </c>
      <c r="F161" s="86"/>
      <c r="G161" s="99" t="s">
        <v>1296</v>
      </c>
      <c r="H161" s="99" t="s">
        <v>175</v>
      </c>
      <c r="I161" s="96">
        <v>680.36446699999999</v>
      </c>
      <c r="J161" s="98">
        <v>4885</v>
      </c>
      <c r="K161" s="86"/>
      <c r="L161" s="96">
        <v>134.990542385</v>
      </c>
      <c r="M161" s="97">
        <v>6.3595125493863927E-7</v>
      </c>
      <c r="N161" s="97">
        <f t="shared" si="4"/>
        <v>1.6671741025845593E-3</v>
      </c>
      <c r="O161" s="97">
        <f>L161/'סכום נכסי הקרן'!$C$42</f>
        <v>1.1204289529919784E-4</v>
      </c>
    </row>
    <row r="162" spans="2:15" s="144" customFormat="1">
      <c r="B162" s="89" t="s">
        <v>1297</v>
      </c>
      <c r="C162" s="86" t="s">
        <v>1298</v>
      </c>
      <c r="D162" s="99" t="s">
        <v>28</v>
      </c>
      <c r="E162" s="99" t="s">
        <v>1192</v>
      </c>
      <c r="F162" s="86"/>
      <c r="G162" s="99" t="s">
        <v>1299</v>
      </c>
      <c r="H162" s="99" t="s">
        <v>175</v>
      </c>
      <c r="I162" s="96">
        <v>1989.5151049999999</v>
      </c>
      <c r="J162" s="98">
        <v>2881</v>
      </c>
      <c r="K162" s="86"/>
      <c r="L162" s="96">
        <v>232.80250521299999</v>
      </c>
      <c r="M162" s="97">
        <v>1.608980371938266E-6</v>
      </c>
      <c r="N162" s="97">
        <f t="shared" si="4"/>
        <v>2.8751814819809791E-3</v>
      </c>
      <c r="O162" s="97">
        <f>L162/'סכום נכסי הקרן'!$C$42</f>
        <v>1.932273643480784E-4</v>
      </c>
    </row>
    <row r="163" spans="2:15" s="144" customFormat="1">
      <c r="B163" s="89" t="s">
        <v>1300</v>
      </c>
      <c r="C163" s="86" t="s">
        <v>1301</v>
      </c>
      <c r="D163" s="99" t="s">
        <v>28</v>
      </c>
      <c r="E163" s="99" t="s">
        <v>1192</v>
      </c>
      <c r="F163" s="86"/>
      <c r="G163" s="99" t="s">
        <v>1260</v>
      </c>
      <c r="H163" s="99" t="s">
        <v>175</v>
      </c>
      <c r="I163" s="96">
        <v>0</v>
      </c>
      <c r="J163" s="98">
        <v>3304</v>
      </c>
      <c r="K163" s="96">
        <v>2.3260726900000002</v>
      </c>
      <c r="L163" s="96">
        <v>2.3260726900000002</v>
      </c>
      <c r="M163" s="97">
        <v>0</v>
      </c>
      <c r="N163" s="97">
        <f t="shared" si="4"/>
        <v>2.8727702555909707E-5</v>
      </c>
      <c r="O163" s="97">
        <f>L163/'סכום נכסי הקרן'!$C$42</f>
        <v>1.9306531721362524E-6</v>
      </c>
    </row>
    <row r="164" spans="2:15" s="144" customFormat="1">
      <c r="B164" s="89" t="s">
        <v>1302</v>
      </c>
      <c r="C164" s="86" t="s">
        <v>1303</v>
      </c>
      <c r="D164" s="99" t="s">
        <v>28</v>
      </c>
      <c r="E164" s="99" t="s">
        <v>1192</v>
      </c>
      <c r="F164" s="86"/>
      <c r="G164" s="99" t="s">
        <v>1257</v>
      </c>
      <c r="H164" s="99" t="s">
        <v>175</v>
      </c>
      <c r="I164" s="96">
        <v>452.80212499999999</v>
      </c>
      <c r="J164" s="98">
        <v>8694</v>
      </c>
      <c r="K164" s="86"/>
      <c r="L164" s="96">
        <v>159.89145048999998</v>
      </c>
      <c r="M164" s="97">
        <v>4.620429846938775E-6</v>
      </c>
      <c r="N164" s="97">
        <f t="shared" si="4"/>
        <v>1.9747078630245568E-3</v>
      </c>
      <c r="O164" s="97">
        <f>L164/'סכום נכסי הקרן'!$C$42</f>
        <v>1.3271078647416861E-4</v>
      </c>
    </row>
    <row r="165" spans="2:15" s="144" customFormat="1">
      <c r="B165" s="89" t="s">
        <v>1304</v>
      </c>
      <c r="C165" s="86" t="s">
        <v>1305</v>
      </c>
      <c r="D165" s="99" t="s">
        <v>28</v>
      </c>
      <c r="E165" s="99" t="s">
        <v>1192</v>
      </c>
      <c r="F165" s="86"/>
      <c r="G165" s="99" t="s">
        <v>1291</v>
      </c>
      <c r="H165" s="99" t="s">
        <v>180</v>
      </c>
      <c r="I165" s="96">
        <v>7886.6789049999998</v>
      </c>
      <c r="J165" s="98">
        <v>8810</v>
      </c>
      <c r="K165" s="86"/>
      <c r="L165" s="96">
        <v>267.57380008800004</v>
      </c>
      <c r="M165" s="97">
        <v>2.5669476010263666E-6</v>
      </c>
      <c r="N165" s="97">
        <f t="shared" si="4"/>
        <v>3.3046175099035752E-3</v>
      </c>
      <c r="O165" s="97">
        <f>L165/'סכום נכסי הקרן'!$C$42</f>
        <v>2.2208773102462618E-4</v>
      </c>
    </row>
    <row r="166" spans="2:15" s="144" customFormat="1">
      <c r="B166" s="89" t="s">
        <v>1306</v>
      </c>
      <c r="C166" s="86" t="s">
        <v>1307</v>
      </c>
      <c r="D166" s="99" t="s">
        <v>1191</v>
      </c>
      <c r="E166" s="99" t="s">
        <v>1192</v>
      </c>
      <c r="F166" s="86"/>
      <c r="G166" s="99" t="s">
        <v>1291</v>
      </c>
      <c r="H166" s="99" t="s">
        <v>173</v>
      </c>
      <c r="I166" s="96">
        <v>627.51814400000001</v>
      </c>
      <c r="J166" s="98">
        <v>19300</v>
      </c>
      <c r="K166" s="86"/>
      <c r="L166" s="96">
        <v>431.88183233199999</v>
      </c>
      <c r="M166" s="97">
        <v>2.6118915732673199E-7</v>
      </c>
      <c r="N166" s="97">
        <f t="shared" si="4"/>
        <v>5.3338714958795904E-3</v>
      </c>
      <c r="O166" s="97">
        <f>L166/'סכום נכסי הקרן'!$C$42</f>
        <v>3.5846430473322516E-4</v>
      </c>
    </row>
    <row r="167" spans="2:15" s="144" customFormat="1">
      <c r="B167" s="89" t="s">
        <v>1308</v>
      </c>
      <c r="C167" s="86" t="s">
        <v>1309</v>
      </c>
      <c r="D167" s="99" t="s">
        <v>1207</v>
      </c>
      <c r="E167" s="99" t="s">
        <v>1192</v>
      </c>
      <c r="F167" s="86"/>
      <c r="G167" s="99" t="s">
        <v>1299</v>
      </c>
      <c r="H167" s="99" t="s">
        <v>173</v>
      </c>
      <c r="I167" s="96">
        <v>372.851722</v>
      </c>
      <c r="J167" s="98">
        <v>16419</v>
      </c>
      <c r="K167" s="96">
        <v>0.86423302199999996</v>
      </c>
      <c r="L167" s="96">
        <v>219.16949070799998</v>
      </c>
      <c r="M167" s="97">
        <v>1.4308827676581171E-6</v>
      </c>
      <c r="N167" s="97">
        <f t="shared" si="4"/>
        <v>2.7068096218393072E-3</v>
      </c>
      <c r="O167" s="97">
        <f>L167/'סכום נכסי הקרן'!$C$42</f>
        <v>1.8191188705753088E-4</v>
      </c>
    </row>
    <row r="168" spans="2:15" s="144" customFormat="1">
      <c r="B168" s="89" t="s">
        <v>1310</v>
      </c>
      <c r="C168" s="86" t="s">
        <v>1311</v>
      </c>
      <c r="D168" s="99" t="s">
        <v>1207</v>
      </c>
      <c r="E168" s="99" t="s">
        <v>1192</v>
      </c>
      <c r="F168" s="86"/>
      <c r="G168" s="99" t="s">
        <v>1279</v>
      </c>
      <c r="H168" s="99" t="s">
        <v>173</v>
      </c>
      <c r="I168" s="96">
        <v>128.148403</v>
      </c>
      <c r="J168" s="98">
        <v>20460</v>
      </c>
      <c r="K168" s="86"/>
      <c r="L168" s="96">
        <v>93.497536475000018</v>
      </c>
      <c r="M168" s="97">
        <v>3.5028654794411501E-7</v>
      </c>
      <c r="N168" s="97">
        <f t="shared" si="4"/>
        <v>1.1547229066019081E-3</v>
      </c>
      <c r="O168" s="97">
        <f>L168/'סכום נכסי הקרן'!$C$42</f>
        <v>7.7603471361156699E-5</v>
      </c>
    </row>
    <row r="169" spans="2:15" s="144" customFormat="1">
      <c r="B169" s="89" t="s">
        <v>1312</v>
      </c>
      <c r="C169" s="86" t="s">
        <v>1313</v>
      </c>
      <c r="D169" s="99" t="s">
        <v>134</v>
      </c>
      <c r="E169" s="99" t="s">
        <v>1192</v>
      </c>
      <c r="F169" s="86"/>
      <c r="G169" s="99" t="s">
        <v>1286</v>
      </c>
      <c r="H169" s="99" t="s">
        <v>183</v>
      </c>
      <c r="I169" s="96">
        <v>3825.1816469999994</v>
      </c>
      <c r="J169" s="98">
        <v>971.3</v>
      </c>
      <c r="K169" s="86"/>
      <c r="L169" s="96">
        <v>123.07258968000001</v>
      </c>
      <c r="M169" s="97">
        <v>2.6158243271188398E-6</v>
      </c>
      <c r="N169" s="97">
        <f t="shared" si="4"/>
        <v>1.5199837753619653E-3</v>
      </c>
      <c r="O169" s="97">
        <f>L169/'סכום נכסי הקרן'!$C$42</f>
        <v>1.0215092876943385E-4</v>
      </c>
    </row>
    <row r="170" spans="2:15" s="144" customFormat="1">
      <c r="B170" s="89" t="s">
        <v>1314</v>
      </c>
      <c r="C170" s="86" t="s">
        <v>1315</v>
      </c>
      <c r="D170" s="99" t="s">
        <v>1207</v>
      </c>
      <c r="E170" s="99" t="s">
        <v>1192</v>
      </c>
      <c r="F170" s="86"/>
      <c r="G170" s="99" t="s">
        <v>1274</v>
      </c>
      <c r="H170" s="99" t="s">
        <v>173</v>
      </c>
      <c r="I170" s="96">
        <v>610.10864900000001</v>
      </c>
      <c r="J170" s="98">
        <v>11180</v>
      </c>
      <c r="K170" s="86"/>
      <c r="L170" s="96">
        <v>243.23738423100002</v>
      </c>
      <c r="M170" s="97">
        <v>1.8807451678980096E-7</v>
      </c>
      <c r="N170" s="97">
        <f t="shared" si="4"/>
        <v>3.0040553997758728E-3</v>
      </c>
      <c r="O170" s="97">
        <f>L170/'סכום נכסי הקרן'!$C$42</f>
        <v>2.018883715313749E-4</v>
      </c>
    </row>
    <row r="171" spans="2:15" s="144" customFormat="1">
      <c r="B171" s="89" t="s">
        <v>1316</v>
      </c>
      <c r="C171" s="86" t="s">
        <v>1317</v>
      </c>
      <c r="D171" s="99" t="s">
        <v>28</v>
      </c>
      <c r="E171" s="99" t="s">
        <v>1192</v>
      </c>
      <c r="F171" s="86"/>
      <c r="G171" s="99" t="s">
        <v>1260</v>
      </c>
      <c r="H171" s="99" t="s">
        <v>175</v>
      </c>
      <c r="I171" s="96">
        <v>276.77279199999998</v>
      </c>
      <c r="J171" s="98">
        <v>9920</v>
      </c>
      <c r="K171" s="86"/>
      <c r="L171" s="96">
        <v>111.51472480799998</v>
      </c>
      <c r="M171" s="97">
        <v>4.3801351787521671E-6</v>
      </c>
      <c r="N171" s="97">
        <f t="shared" si="4"/>
        <v>1.3772406419888573E-3</v>
      </c>
      <c r="O171" s="97">
        <f>L171/'סכום נכסי הקרן'!$C$42</f>
        <v>9.2557837128669608E-5</v>
      </c>
    </row>
    <row r="172" spans="2:15" s="144" customFormat="1">
      <c r="B172" s="89" t="s">
        <v>1318</v>
      </c>
      <c r="C172" s="86" t="s">
        <v>1319</v>
      </c>
      <c r="D172" s="99" t="s">
        <v>1207</v>
      </c>
      <c r="E172" s="99" t="s">
        <v>1192</v>
      </c>
      <c r="F172" s="86"/>
      <c r="G172" s="99" t="s">
        <v>1196</v>
      </c>
      <c r="H172" s="99" t="s">
        <v>173</v>
      </c>
      <c r="I172" s="96">
        <v>321.24107900000001</v>
      </c>
      <c r="J172" s="98">
        <v>26453</v>
      </c>
      <c r="K172" s="86"/>
      <c r="L172" s="96">
        <v>303.03120055200003</v>
      </c>
      <c r="M172" s="97">
        <v>3.1810398741840572E-7</v>
      </c>
      <c r="N172" s="97">
        <f t="shared" si="4"/>
        <v>3.7425271497504567E-3</v>
      </c>
      <c r="O172" s="97">
        <f>L172/'סכום נכסי הקרן'!$C$42</f>
        <v>2.5151756912720374E-4</v>
      </c>
    </row>
    <row r="173" spans="2:15" s="144" customFormat="1">
      <c r="B173" s="89" t="s">
        <v>1320</v>
      </c>
      <c r="C173" s="86" t="s">
        <v>1321</v>
      </c>
      <c r="D173" s="99" t="s">
        <v>1207</v>
      </c>
      <c r="E173" s="99" t="s">
        <v>1192</v>
      </c>
      <c r="F173" s="86"/>
      <c r="G173" s="99" t="s">
        <v>1322</v>
      </c>
      <c r="H173" s="99" t="s">
        <v>173</v>
      </c>
      <c r="I173" s="96">
        <v>757.12539300000003</v>
      </c>
      <c r="J173" s="98">
        <v>20766</v>
      </c>
      <c r="K173" s="86"/>
      <c r="L173" s="96">
        <v>560.66313440700003</v>
      </c>
      <c r="M173" s="97">
        <v>9.9157759113312995E-7</v>
      </c>
      <c r="N173" s="97">
        <f t="shared" si="4"/>
        <v>6.9243595991440501E-3</v>
      </c>
      <c r="O173" s="97">
        <f>L173/'סכום נכסי הקרן'!$C$42</f>
        <v>4.6535349630141116E-4</v>
      </c>
    </row>
    <row r="174" spans="2:15" s="144" customFormat="1">
      <c r="B174" s="89" t="s">
        <v>1323</v>
      </c>
      <c r="C174" s="86" t="s">
        <v>1324</v>
      </c>
      <c r="D174" s="99" t="s">
        <v>1207</v>
      </c>
      <c r="E174" s="99" t="s">
        <v>1192</v>
      </c>
      <c r="F174" s="86"/>
      <c r="G174" s="99" t="s">
        <v>1219</v>
      </c>
      <c r="H174" s="99" t="s">
        <v>173</v>
      </c>
      <c r="I174" s="96">
        <v>864.68773199999998</v>
      </c>
      <c r="J174" s="98">
        <v>8385</v>
      </c>
      <c r="K174" s="96">
        <v>1.6959120350000001</v>
      </c>
      <c r="L174" s="96">
        <v>260.245412649</v>
      </c>
      <c r="M174" s="97">
        <v>3.3584743921977171E-7</v>
      </c>
      <c r="N174" s="97">
        <f t="shared" si="4"/>
        <v>3.2141097044222008E-3</v>
      </c>
      <c r="O174" s="97">
        <f>L174/'סכום נכסי הקרן'!$C$42</f>
        <v>2.1600512899908549E-4</v>
      </c>
    </row>
    <row r="175" spans="2:15" s="144" customFormat="1">
      <c r="B175" s="89" t="s">
        <v>1325</v>
      </c>
      <c r="C175" s="86" t="s">
        <v>1326</v>
      </c>
      <c r="D175" s="99" t="s">
        <v>1191</v>
      </c>
      <c r="E175" s="99" t="s">
        <v>1192</v>
      </c>
      <c r="F175" s="86"/>
      <c r="G175" s="99" t="s">
        <v>1327</v>
      </c>
      <c r="H175" s="99" t="s">
        <v>173</v>
      </c>
      <c r="I175" s="96">
        <v>2176.8111180000001</v>
      </c>
      <c r="J175" s="98">
        <v>13396</v>
      </c>
      <c r="K175" s="86"/>
      <c r="L175" s="96">
        <v>1039.865631289</v>
      </c>
      <c r="M175" s="97">
        <v>2.840744933164222E-7</v>
      </c>
      <c r="N175" s="97">
        <f t="shared" si="4"/>
        <v>1.2842655641077005E-2</v>
      </c>
      <c r="O175" s="97">
        <f>L175/'סכום נכסי הקרן'!$C$42</f>
        <v>8.6309421381133811E-4</v>
      </c>
    </row>
    <row r="176" spans="2:15" s="144" customFormat="1">
      <c r="B176" s="89" t="s">
        <v>1328</v>
      </c>
      <c r="C176" s="86" t="s">
        <v>1329</v>
      </c>
      <c r="D176" s="99" t="s">
        <v>1207</v>
      </c>
      <c r="E176" s="99" t="s">
        <v>1192</v>
      </c>
      <c r="F176" s="86"/>
      <c r="G176" s="99" t="s">
        <v>1279</v>
      </c>
      <c r="H176" s="99" t="s">
        <v>173</v>
      </c>
      <c r="I176" s="96">
        <v>121.824409</v>
      </c>
      <c r="J176" s="98">
        <v>19531</v>
      </c>
      <c r="K176" s="86"/>
      <c r="L176" s="96">
        <v>84.847711539000002</v>
      </c>
      <c r="M176" s="97">
        <v>6.4253380274261602E-7</v>
      </c>
      <c r="N176" s="97">
        <f t="shared" si="4"/>
        <v>1.0478949476174881E-3</v>
      </c>
      <c r="O176" s="97">
        <f>L176/'סכום נכסי הקרן'!$C$42</f>
        <v>7.0424068919046565E-5</v>
      </c>
    </row>
    <row r="177" spans="2:15" s="144" customFormat="1">
      <c r="B177" s="89" t="s">
        <v>1330</v>
      </c>
      <c r="C177" s="86" t="s">
        <v>1331</v>
      </c>
      <c r="D177" s="99" t="s">
        <v>1207</v>
      </c>
      <c r="E177" s="99" t="s">
        <v>1192</v>
      </c>
      <c r="F177" s="86"/>
      <c r="G177" s="99" t="s">
        <v>918</v>
      </c>
      <c r="H177" s="99" t="s">
        <v>173</v>
      </c>
      <c r="I177" s="96">
        <v>324.79289999999997</v>
      </c>
      <c r="J177" s="98">
        <v>2503</v>
      </c>
      <c r="K177" s="86"/>
      <c r="L177" s="96">
        <v>28.990033379</v>
      </c>
      <c r="M177" s="97">
        <v>8.418942125599593E-7</v>
      </c>
      <c r="N177" s="97">
        <f t="shared" si="4"/>
        <v>3.5803569663930233E-4</v>
      </c>
      <c r="O177" s="97">
        <f>L177/'סכום נכסי הקרן'!$C$42</f>
        <v>2.4061887723509701E-5</v>
      </c>
    </row>
    <row r="178" spans="2:15" s="144" customFormat="1">
      <c r="B178" s="89" t="s">
        <v>1332</v>
      </c>
      <c r="C178" s="86" t="s">
        <v>1333</v>
      </c>
      <c r="D178" s="99" t="s">
        <v>1191</v>
      </c>
      <c r="E178" s="99" t="s">
        <v>1192</v>
      </c>
      <c r="F178" s="86"/>
      <c r="G178" s="99" t="s">
        <v>1245</v>
      </c>
      <c r="H178" s="99" t="s">
        <v>173</v>
      </c>
      <c r="I178" s="96">
        <v>5878.7514899999996</v>
      </c>
      <c r="J178" s="98">
        <v>1904</v>
      </c>
      <c r="K178" s="86"/>
      <c r="L178" s="96">
        <v>399.14747356599997</v>
      </c>
      <c r="M178" s="97">
        <v>1.140468648135357E-5</v>
      </c>
      <c r="N178" s="97">
        <f t="shared" si="4"/>
        <v>4.9295922461248956E-3</v>
      </c>
      <c r="O178" s="97">
        <f>L178/'סכום נכסי הקרן'!$C$42</f>
        <v>3.3129460627061004E-4</v>
      </c>
    </row>
    <row r="179" spans="2:15" s="144" customFormat="1">
      <c r="B179" s="89" t="s">
        <v>1334</v>
      </c>
      <c r="C179" s="86" t="s">
        <v>1335</v>
      </c>
      <c r="D179" s="99" t="s">
        <v>1191</v>
      </c>
      <c r="E179" s="99" t="s">
        <v>1192</v>
      </c>
      <c r="F179" s="86"/>
      <c r="G179" s="99" t="s">
        <v>1327</v>
      </c>
      <c r="H179" s="99" t="s">
        <v>173</v>
      </c>
      <c r="I179" s="96">
        <v>176.87684100000001</v>
      </c>
      <c r="J179" s="98">
        <v>36732</v>
      </c>
      <c r="K179" s="86"/>
      <c r="L179" s="96">
        <v>231.68445059299998</v>
      </c>
      <c r="M179" s="97">
        <v>4.0454887702711962E-7</v>
      </c>
      <c r="N179" s="97">
        <f t="shared" si="4"/>
        <v>2.8613731686369017E-3</v>
      </c>
      <c r="O179" s="97">
        <f>L179/'סכום נכסי הקרן'!$C$42</f>
        <v>1.9229937284205001E-4</v>
      </c>
    </row>
    <row r="180" spans="2:15" s="144" customFormat="1">
      <c r="B180" s="89" t="s">
        <v>1336</v>
      </c>
      <c r="C180" s="86" t="s">
        <v>1337</v>
      </c>
      <c r="D180" s="99" t="s">
        <v>1207</v>
      </c>
      <c r="E180" s="99" t="s">
        <v>1192</v>
      </c>
      <c r="F180" s="86"/>
      <c r="G180" s="99" t="s">
        <v>1254</v>
      </c>
      <c r="H180" s="99" t="s">
        <v>173</v>
      </c>
      <c r="I180" s="96">
        <v>995.13278500000001</v>
      </c>
      <c r="J180" s="98">
        <v>8395</v>
      </c>
      <c r="K180" s="96">
        <v>0.78070157500000004</v>
      </c>
      <c r="L180" s="96">
        <v>298.68932435599999</v>
      </c>
      <c r="M180" s="97">
        <v>7.9184619744752261E-7</v>
      </c>
      <c r="N180" s="97">
        <f t="shared" si="4"/>
        <v>3.6889036630771859E-3</v>
      </c>
      <c r="O180" s="97">
        <f>L180/'סכום נכסי הקרן'!$C$42</f>
        <v>2.479137879182724E-4</v>
      </c>
    </row>
    <row r="181" spans="2:15" s="144" customFormat="1">
      <c r="B181" s="89" t="s">
        <v>1338</v>
      </c>
      <c r="C181" s="86" t="s">
        <v>1339</v>
      </c>
      <c r="D181" s="99" t="s">
        <v>28</v>
      </c>
      <c r="E181" s="99" t="s">
        <v>1192</v>
      </c>
      <c r="F181" s="86"/>
      <c r="G181" s="99" t="s">
        <v>1291</v>
      </c>
      <c r="H181" s="99" t="s">
        <v>175</v>
      </c>
      <c r="I181" s="96">
        <v>12058.792119</v>
      </c>
      <c r="J181" s="98">
        <v>436.6</v>
      </c>
      <c r="K181" s="86"/>
      <c r="L181" s="96">
        <v>213.837904646</v>
      </c>
      <c r="M181" s="97">
        <v>2.13961324457511E-6</v>
      </c>
      <c r="N181" s="97">
        <f t="shared" si="4"/>
        <v>2.6409629184242175E-3</v>
      </c>
      <c r="O181" s="97">
        <f>L181/'סכום נכסי הקרן'!$C$42</f>
        <v>1.7748664119682749E-4</v>
      </c>
    </row>
    <row r="182" spans="2:15" s="144" customFormat="1">
      <c r="B182" s="89" t="s">
        <v>1340</v>
      </c>
      <c r="C182" s="86" t="s">
        <v>1341</v>
      </c>
      <c r="D182" s="99" t="s">
        <v>1207</v>
      </c>
      <c r="E182" s="99" t="s">
        <v>1192</v>
      </c>
      <c r="F182" s="86"/>
      <c r="G182" s="99" t="s">
        <v>918</v>
      </c>
      <c r="H182" s="99" t="s">
        <v>173</v>
      </c>
      <c r="I182" s="96">
        <v>945.14733899999987</v>
      </c>
      <c r="J182" s="98">
        <v>5346</v>
      </c>
      <c r="K182" s="96">
        <v>1.4492700270000001</v>
      </c>
      <c r="L182" s="96">
        <v>181.63060869200004</v>
      </c>
      <c r="M182" s="97">
        <v>1.6294050835740536E-6</v>
      </c>
      <c r="N182" s="97">
        <f t="shared" si="4"/>
        <v>2.243193054105547E-3</v>
      </c>
      <c r="O182" s="97">
        <f>L182/'סכום נכסי הקרן'!$C$42</f>
        <v>1.5075440777744922E-4</v>
      </c>
    </row>
    <row r="183" spans="2:15" s="144" customFormat="1">
      <c r="B183" s="89" t="s">
        <v>1224</v>
      </c>
      <c r="C183" s="86" t="s">
        <v>1225</v>
      </c>
      <c r="D183" s="99" t="s">
        <v>1207</v>
      </c>
      <c r="E183" s="99" t="s">
        <v>1192</v>
      </c>
      <c r="F183" s="86"/>
      <c r="G183" s="99" t="s">
        <v>200</v>
      </c>
      <c r="H183" s="99" t="s">
        <v>173</v>
      </c>
      <c r="I183" s="96">
        <v>3213.3631430000005</v>
      </c>
      <c r="J183" s="98">
        <v>6339</v>
      </c>
      <c r="K183" s="86"/>
      <c r="L183" s="96">
        <v>726.37668960600013</v>
      </c>
      <c r="M183" s="97">
        <v>6.3314879181060904E-5</v>
      </c>
      <c r="N183" s="97">
        <f>L183/$L$11</f>
        <v>8.9709722195085492E-3</v>
      </c>
      <c r="O183" s="97">
        <f>L183/'סכום נכסי הקרן'!$C$42</f>
        <v>6.0289666182085399E-4</v>
      </c>
    </row>
    <row r="184" spans="2:15" s="144" customFormat="1">
      <c r="B184" s="89" t="s">
        <v>1342</v>
      </c>
      <c r="C184" s="86" t="s">
        <v>1343</v>
      </c>
      <c r="D184" s="99" t="s">
        <v>1207</v>
      </c>
      <c r="E184" s="99" t="s">
        <v>1192</v>
      </c>
      <c r="F184" s="86"/>
      <c r="G184" s="99" t="s">
        <v>1291</v>
      </c>
      <c r="H184" s="99" t="s">
        <v>173</v>
      </c>
      <c r="I184" s="96">
        <v>233.526095</v>
      </c>
      <c r="J184" s="98">
        <v>20376</v>
      </c>
      <c r="K184" s="86"/>
      <c r="L184" s="96">
        <v>169.68196626</v>
      </c>
      <c r="M184" s="97">
        <v>2.4331973121373399E-6</v>
      </c>
      <c r="N184" s="97">
        <f t="shared" si="4"/>
        <v>2.0956236994550616E-3</v>
      </c>
      <c r="O184" s="97">
        <f>L184/'סכום נכסי הקרן'!$C$42</f>
        <v>1.4083696860487429E-4</v>
      </c>
    </row>
    <row r="185" spans="2:15" s="144" customFormat="1">
      <c r="B185" s="89" t="s">
        <v>1344</v>
      </c>
      <c r="C185" s="86" t="s">
        <v>1345</v>
      </c>
      <c r="D185" s="99" t="s">
        <v>1191</v>
      </c>
      <c r="E185" s="99" t="s">
        <v>1192</v>
      </c>
      <c r="F185" s="86"/>
      <c r="G185" s="99" t="s">
        <v>1291</v>
      </c>
      <c r="H185" s="99" t="s">
        <v>173</v>
      </c>
      <c r="I185" s="96">
        <v>430.50490300000007</v>
      </c>
      <c r="J185" s="98">
        <v>11446</v>
      </c>
      <c r="K185" s="86"/>
      <c r="L185" s="96">
        <v>175.716758368</v>
      </c>
      <c r="M185" s="97">
        <v>3.6640804048970923E-7</v>
      </c>
      <c r="N185" s="97">
        <f t="shared" si="4"/>
        <v>2.1701552106200782E-3</v>
      </c>
      <c r="O185" s="97">
        <f>L185/'סכום נכסי הקרן'!$C$42</f>
        <v>1.4584587936530846E-4</v>
      </c>
    </row>
    <row r="186" spans="2:15" s="144" customFormat="1">
      <c r="B186" s="89" t="s">
        <v>1228</v>
      </c>
      <c r="C186" s="86" t="s">
        <v>1229</v>
      </c>
      <c r="D186" s="99" t="s">
        <v>1191</v>
      </c>
      <c r="E186" s="99" t="s">
        <v>1192</v>
      </c>
      <c r="F186" s="86"/>
      <c r="G186" s="99" t="s">
        <v>950</v>
      </c>
      <c r="H186" s="99" t="s">
        <v>173</v>
      </c>
      <c r="I186" s="96">
        <v>2455.6584309999998</v>
      </c>
      <c r="J186" s="98">
        <v>4762</v>
      </c>
      <c r="K186" s="86"/>
      <c r="L186" s="96">
        <v>417.00252870300005</v>
      </c>
      <c r="M186" s="97">
        <v>1.8057465147682409E-5</v>
      </c>
      <c r="N186" s="97">
        <f>L186/$L$11</f>
        <v>5.150107587412492E-3</v>
      </c>
      <c r="O186" s="97">
        <f>L186/'סכום נכסי הקרן'!$C$42</f>
        <v>3.4611440059050159E-4</v>
      </c>
    </row>
    <row r="187" spans="2:15" s="144" customFormat="1">
      <c r="B187" s="89" t="s">
        <v>1346</v>
      </c>
      <c r="C187" s="86" t="s">
        <v>1347</v>
      </c>
      <c r="D187" s="99" t="s">
        <v>1207</v>
      </c>
      <c r="E187" s="99" t="s">
        <v>1192</v>
      </c>
      <c r="F187" s="86"/>
      <c r="G187" s="99" t="s">
        <v>1219</v>
      </c>
      <c r="H187" s="99" t="s">
        <v>173</v>
      </c>
      <c r="I187" s="96">
        <v>2075.7700599999998</v>
      </c>
      <c r="J187" s="98">
        <v>4332</v>
      </c>
      <c r="K187" s="86"/>
      <c r="L187" s="96">
        <v>320.66313226599999</v>
      </c>
      <c r="M187" s="97">
        <v>3.7334469362189843E-7</v>
      </c>
      <c r="N187" s="97">
        <f t="shared" si="4"/>
        <v>3.9602868491543054E-3</v>
      </c>
      <c r="O187" s="97">
        <f>L187/'סכום נכסי הקרן'!$C$42</f>
        <v>2.6615216977441043E-4</v>
      </c>
    </row>
    <row r="188" spans="2:15" s="144" customFormat="1">
      <c r="B188" s="89" t="s">
        <v>1348</v>
      </c>
      <c r="C188" s="86" t="s">
        <v>1349</v>
      </c>
      <c r="D188" s="99" t="s">
        <v>1207</v>
      </c>
      <c r="E188" s="99" t="s">
        <v>1192</v>
      </c>
      <c r="F188" s="86"/>
      <c r="G188" s="99" t="s">
        <v>1260</v>
      </c>
      <c r="H188" s="99" t="s">
        <v>173</v>
      </c>
      <c r="I188" s="96">
        <v>1579.5088949999999</v>
      </c>
      <c r="J188" s="98">
        <v>8010</v>
      </c>
      <c r="K188" s="86"/>
      <c r="L188" s="96">
        <v>451.16555038800004</v>
      </c>
      <c r="M188" s="97">
        <v>2.504373488289319E-6</v>
      </c>
      <c r="N188" s="97">
        <f t="shared" si="4"/>
        <v>5.5720312571228194E-3</v>
      </c>
      <c r="O188" s="97">
        <f>L188/'סכום נכסי הקרן'!$C$42</f>
        <v>3.7446989716180816E-4</v>
      </c>
    </row>
    <row r="189" spans="2:15" s="144" customFormat="1">
      <c r="B189" s="89" t="s">
        <v>1350</v>
      </c>
      <c r="C189" s="86" t="s">
        <v>1351</v>
      </c>
      <c r="D189" s="99" t="s">
        <v>133</v>
      </c>
      <c r="E189" s="99" t="s">
        <v>1192</v>
      </c>
      <c r="F189" s="86"/>
      <c r="G189" s="99" t="s">
        <v>1274</v>
      </c>
      <c r="H189" s="99" t="s">
        <v>176</v>
      </c>
      <c r="I189" s="96">
        <v>23285.253839000001</v>
      </c>
      <c r="J189" s="98">
        <v>219.8</v>
      </c>
      <c r="K189" s="86"/>
      <c r="L189" s="96">
        <v>231.41995511800002</v>
      </c>
      <c r="M189" s="97">
        <v>1.9256556654158509E-6</v>
      </c>
      <c r="N189" s="97">
        <f t="shared" si="4"/>
        <v>2.8581065693746134E-3</v>
      </c>
      <c r="O189" s="97">
        <f>L189/'סכום נכסי הקרן'!$C$42</f>
        <v>1.9207984013784016E-4</v>
      </c>
    </row>
    <row r="190" spans="2:15" s="144" customFormat="1">
      <c r="B190" s="89" t="s">
        <v>1352</v>
      </c>
      <c r="C190" s="86" t="s">
        <v>1353</v>
      </c>
      <c r="D190" s="99" t="s">
        <v>133</v>
      </c>
      <c r="E190" s="99" t="s">
        <v>1192</v>
      </c>
      <c r="F190" s="86"/>
      <c r="G190" s="99" t="s">
        <v>1286</v>
      </c>
      <c r="H190" s="99" t="s">
        <v>176</v>
      </c>
      <c r="I190" s="96">
        <v>1683.5324030000002</v>
      </c>
      <c r="J190" s="98">
        <v>2572.5</v>
      </c>
      <c r="K190" s="86"/>
      <c r="L190" s="96">
        <v>195.82539145199999</v>
      </c>
      <c r="M190" s="97">
        <v>3.886963789726127E-7</v>
      </c>
      <c r="N190" s="97">
        <f t="shared" si="4"/>
        <v>2.4185029224205539E-3</v>
      </c>
      <c r="O190" s="97">
        <f>L190/'סכום נכסי הקרן'!$C$42</f>
        <v>1.6253615582049034E-4</v>
      </c>
    </row>
    <row r="191" spans="2:15" s="144" customFormat="1">
      <c r="B191" s="89" t="s">
        <v>1354</v>
      </c>
      <c r="C191" s="86" t="s">
        <v>1355</v>
      </c>
      <c r="D191" s="99" t="s">
        <v>1207</v>
      </c>
      <c r="E191" s="99" t="s">
        <v>1192</v>
      </c>
      <c r="F191" s="86"/>
      <c r="G191" s="99" t="s">
        <v>1279</v>
      </c>
      <c r="H191" s="99" t="s">
        <v>173</v>
      </c>
      <c r="I191" s="96">
        <v>103.467129</v>
      </c>
      <c r="J191" s="98">
        <v>22779</v>
      </c>
      <c r="K191" s="86"/>
      <c r="L191" s="96">
        <v>84.046260156999992</v>
      </c>
      <c r="M191" s="97">
        <v>4.2025641348497156E-7</v>
      </c>
      <c r="N191" s="97">
        <f t="shared" si="4"/>
        <v>1.0379967801981719E-3</v>
      </c>
      <c r="O191" s="97">
        <f>L191/'סכום נכסי הקרן'!$C$42</f>
        <v>6.9758859848142034E-5</v>
      </c>
    </row>
    <row r="192" spans="2:15" s="144" customFormat="1">
      <c r="B192" s="89" t="s">
        <v>1356</v>
      </c>
      <c r="C192" s="86" t="s">
        <v>1357</v>
      </c>
      <c r="D192" s="99" t="s">
        <v>28</v>
      </c>
      <c r="E192" s="99" t="s">
        <v>1192</v>
      </c>
      <c r="F192" s="86"/>
      <c r="G192" s="99" t="s">
        <v>1257</v>
      </c>
      <c r="H192" s="99" t="s">
        <v>180</v>
      </c>
      <c r="I192" s="96">
        <v>558.20364199999995</v>
      </c>
      <c r="J192" s="98">
        <v>30220</v>
      </c>
      <c r="K192" s="86"/>
      <c r="L192" s="96">
        <v>64.962188081999997</v>
      </c>
      <c r="M192" s="97">
        <v>4.1824929659349177E-6</v>
      </c>
      <c r="N192" s="97">
        <f t="shared" si="4"/>
        <v>8.0230270731597745E-4</v>
      </c>
      <c r="O192" s="97">
        <f>L192/'סכום נכסי הקרן'!$C$42</f>
        <v>5.3918974685793306E-5</v>
      </c>
    </row>
    <row r="193" spans="2:15" s="144" customFormat="1">
      <c r="B193" s="89" t="s">
        <v>1358</v>
      </c>
      <c r="C193" s="86" t="s">
        <v>1359</v>
      </c>
      <c r="D193" s="99" t="s">
        <v>133</v>
      </c>
      <c r="E193" s="99" t="s">
        <v>1192</v>
      </c>
      <c r="F193" s="86"/>
      <c r="G193" s="99" t="s">
        <v>1260</v>
      </c>
      <c r="H193" s="99" t="s">
        <v>176</v>
      </c>
      <c r="I193" s="96">
        <v>10460.333982</v>
      </c>
      <c r="J193" s="98">
        <v>730.2</v>
      </c>
      <c r="K193" s="86"/>
      <c r="L193" s="96">
        <v>345.36595166899991</v>
      </c>
      <c r="M193" s="97">
        <v>9.5675945896837397E-6</v>
      </c>
      <c r="N193" s="97">
        <f t="shared" si="4"/>
        <v>4.2653741541007978E-3</v>
      </c>
      <c r="O193" s="97">
        <f>L193/'סכום נכסי הקרן'!$C$42</f>
        <v>2.8665564623331282E-4</v>
      </c>
    </row>
    <row r="194" spans="2:15" s="144" customFormat="1">
      <c r="B194" s="89" t="s">
        <v>1360</v>
      </c>
      <c r="C194" s="86" t="s">
        <v>1361</v>
      </c>
      <c r="D194" s="99" t="s">
        <v>1207</v>
      </c>
      <c r="E194" s="99" t="s">
        <v>1192</v>
      </c>
      <c r="F194" s="86"/>
      <c r="G194" s="99" t="s">
        <v>1260</v>
      </c>
      <c r="H194" s="99" t="s">
        <v>173</v>
      </c>
      <c r="I194" s="96">
        <v>227.01566700000001</v>
      </c>
      <c r="J194" s="98">
        <v>8037</v>
      </c>
      <c r="K194" s="96">
        <v>0.68810719600000014</v>
      </c>
      <c r="L194" s="96">
        <v>65.750665800999997</v>
      </c>
      <c r="M194" s="97">
        <v>2.692079602881389E-6</v>
      </c>
      <c r="N194" s="97">
        <f t="shared" si="4"/>
        <v>8.1204064606603182E-4</v>
      </c>
      <c r="O194" s="97">
        <f>L194/'סכום נכסי הקרן'!$C$42</f>
        <v>5.4573415544795914E-5</v>
      </c>
    </row>
    <row r="195" spans="2:15" s="144" customFormat="1">
      <c r="B195" s="89" t="s">
        <v>1362</v>
      </c>
      <c r="C195" s="86" t="s">
        <v>1363</v>
      </c>
      <c r="D195" s="99" t="s">
        <v>28</v>
      </c>
      <c r="E195" s="99" t="s">
        <v>1192</v>
      </c>
      <c r="F195" s="86"/>
      <c r="G195" s="99" t="s">
        <v>1257</v>
      </c>
      <c r="H195" s="99" t="s">
        <v>175</v>
      </c>
      <c r="I195" s="96">
        <v>293.81352299999998</v>
      </c>
      <c r="J195" s="98">
        <v>10865</v>
      </c>
      <c r="K195" s="86"/>
      <c r="L195" s="96">
        <v>129.657804132</v>
      </c>
      <c r="M195" s="97">
        <v>1.3781193906690574E-6</v>
      </c>
      <c r="N195" s="97">
        <f t="shared" si="4"/>
        <v>1.6013131692614885E-3</v>
      </c>
      <c r="O195" s="97">
        <f>L195/'סכום נכסי הקרן'!$C$42</f>
        <v>1.0761669311360458E-4</v>
      </c>
    </row>
    <row r="196" spans="2:15" s="144" customFormat="1">
      <c r="B196" s="89" t="s">
        <v>1364</v>
      </c>
      <c r="C196" s="86" t="s">
        <v>1365</v>
      </c>
      <c r="D196" s="99" t="s">
        <v>28</v>
      </c>
      <c r="E196" s="99" t="s">
        <v>1192</v>
      </c>
      <c r="F196" s="86"/>
      <c r="G196" s="99" t="s">
        <v>1286</v>
      </c>
      <c r="H196" s="99" t="s">
        <v>175</v>
      </c>
      <c r="I196" s="96">
        <v>793.66527600000006</v>
      </c>
      <c r="J196" s="98">
        <v>4927.5</v>
      </c>
      <c r="K196" s="86"/>
      <c r="L196" s="96">
        <v>158.84046991000002</v>
      </c>
      <c r="M196" s="97">
        <v>2.9761782525351647E-7</v>
      </c>
      <c r="N196" s="97">
        <f t="shared" si="4"/>
        <v>1.9617279343989058E-3</v>
      </c>
      <c r="O196" s="97">
        <f>L196/'סכום נכסי הקרן'!$C$42</f>
        <v>1.3183846679157496E-4</v>
      </c>
    </row>
    <row r="197" spans="2:15" s="144" customFormat="1">
      <c r="B197" s="89" t="s">
        <v>1366</v>
      </c>
      <c r="C197" s="86" t="s">
        <v>1367</v>
      </c>
      <c r="D197" s="99" t="s">
        <v>1207</v>
      </c>
      <c r="E197" s="99" t="s">
        <v>1192</v>
      </c>
      <c r="F197" s="86"/>
      <c r="G197" s="99" t="s">
        <v>1196</v>
      </c>
      <c r="H197" s="99" t="s">
        <v>173</v>
      </c>
      <c r="I197" s="96">
        <v>570.77393099999995</v>
      </c>
      <c r="J197" s="98">
        <v>3490</v>
      </c>
      <c r="K197" s="86"/>
      <c r="L197" s="96">
        <v>71.034756387999991</v>
      </c>
      <c r="M197" s="97">
        <v>7.4258481020700135E-7</v>
      </c>
      <c r="N197" s="97">
        <f t="shared" si="4"/>
        <v>8.7730076597304044E-4</v>
      </c>
      <c r="O197" s="97">
        <f>L197/'סכום נכסי הקרן'!$C$42</f>
        <v>5.8959239899084189E-5</v>
      </c>
    </row>
    <row r="198" spans="2:15" s="144" customFormat="1">
      <c r="B198" s="89" t="s">
        <v>1368</v>
      </c>
      <c r="C198" s="86" t="s">
        <v>1369</v>
      </c>
      <c r="D198" s="99" t="s">
        <v>1207</v>
      </c>
      <c r="E198" s="99" t="s">
        <v>1192</v>
      </c>
      <c r="F198" s="86"/>
      <c r="G198" s="99" t="s">
        <v>1299</v>
      </c>
      <c r="H198" s="99" t="s">
        <v>173</v>
      </c>
      <c r="I198" s="96">
        <v>610.87205300000005</v>
      </c>
      <c r="J198" s="98">
        <v>10327</v>
      </c>
      <c r="K198" s="86"/>
      <c r="L198" s="96">
        <v>224.960243324</v>
      </c>
      <c r="M198" s="97">
        <v>8.757684099346456E-7</v>
      </c>
      <c r="N198" s="97">
        <f t="shared" si="4"/>
        <v>2.7783271713305501E-3</v>
      </c>
      <c r="O198" s="97">
        <f>L198/'סכום נכסי הקרן'!$C$42</f>
        <v>1.8671824369255794E-4</v>
      </c>
    </row>
    <row r="199" spans="2:15" s="144" customFormat="1">
      <c r="B199" s="89" t="s">
        <v>1370</v>
      </c>
      <c r="C199" s="86" t="s">
        <v>1371</v>
      </c>
      <c r="D199" s="99" t="s">
        <v>1207</v>
      </c>
      <c r="E199" s="99" t="s">
        <v>1192</v>
      </c>
      <c r="F199" s="86"/>
      <c r="G199" s="99" t="s">
        <v>1219</v>
      </c>
      <c r="H199" s="99" t="s">
        <v>173</v>
      </c>
      <c r="I199" s="96">
        <v>418.29367299999996</v>
      </c>
      <c r="J199" s="98">
        <v>24401</v>
      </c>
      <c r="K199" s="86"/>
      <c r="L199" s="96">
        <v>363.9739144400001</v>
      </c>
      <c r="M199" s="97">
        <v>4.4015015974551496E-7</v>
      </c>
      <c r="N199" s="97">
        <f t="shared" si="4"/>
        <v>4.4951881328104369E-3</v>
      </c>
      <c r="O199" s="97">
        <f>L199/'סכום נכסי הקרן'!$C$42</f>
        <v>3.0210035804531759E-4</v>
      </c>
    </row>
    <row r="200" spans="2:15" s="144" customFormat="1">
      <c r="B200" s="89" t="s">
        <v>1372</v>
      </c>
      <c r="C200" s="86" t="s">
        <v>1373</v>
      </c>
      <c r="D200" s="99" t="s">
        <v>1207</v>
      </c>
      <c r="E200" s="99" t="s">
        <v>1192</v>
      </c>
      <c r="F200" s="86"/>
      <c r="G200" s="99" t="s">
        <v>1274</v>
      </c>
      <c r="H200" s="99" t="s">
        <v>173</v>
      </c>
      <c r="I200" s="96">
        <v>417.604669</v>
      </c>
      <c r="J200" s="98">
        <v>5240</v>
      </c>
      <c r="K200" s="96">
        <v>0.55099594299999999</v>
      </c>
      <c r="L200" s="96">
        <v>78.583936133999998</v>
      </c>
      <c r="M200" s="97">
        <v>2.6230422380603404E-7</v>
      </c>
      <c r="N200" s="97">
        <f t="shared" si="4"/>
        <v>9.7053542334919751E-4</v>
      </c>
      <c r="O200" s="97">
        <f>L200/'סכום נכסי הקרן'!$C$42</f>
        <v>6.5225100758162352E-5</v>
      </c>
    </row>
    <row r="201" spans="2:15" s="144" customFormat="1">
      <c r="B201" s="89" t="s">
        <v>1374</v>
      </c>
      <c r="C201" s="86" t="s">
        <v>1375</v>
      </c>
      <c r="D201" s="99" t="s">
        <v>1191</v>
      </c>
      <c r="E201" s="99" t="s">
        <v>1192</v>
      </c>
      <c r="F201" s="86"/>
      <c r="G201" s="99" t="s">
        <v>1196</v>
      </c>
      <c r="H201" s="99" t="s">
        <v>173</v>
      </c>
      <c r="I201" s="96">
        <v>578.13136199999997</v>
      </c>
      <c r="J201" s="98">
        <v>6194</v>
      </c>
      <c r="K201" s="86"/>
      <c r="L201" s="96">
        <v>127.696522101</v>
      </c>
      <c r="M201" s="97">
        <v>1.9107419017245816E-5</v>
      </c>
      <c r="N201" s="97">
        <f t="shared" si="4"/>
        <v>1.5770907418811912E-3</v>
      </c>
      <c r="O201" s="97">
        <f>L201/'סכום נכסי הקרן'!$C$42</f>
        <v>1.0598881820200671E-4</v>
      </c>
    </row>
    <row r="202" spans="2:15" s="144" customFormat="1">
      <c r="B202" s="89" t="s">
        <v>1376</v>
      </c>
      <c r="C202" s="86" t="s">
        <v>1377</v>
      </c>
      <c r="D202" s="99" t="s">
        <v>28</v>
      </c>
      <c r="E202" s="99" t="s">
        <v>1192</v>
      </c>
      <c r="F202" s="86"/>
      <c r="G202" s="99" t="s">
        <v>1257</v>
      </c>
      <c r="H202" s="99" t="s">
        <v>175</v>
      </c>
      <c r="I202" s="96">
        <v>1040.85616</v>
      </c>
      <c r="J202" s="98">
        <v>9006</v>
      </c>
      <c r="K202" s="86"/>
      <c r="L202" s="96">
        <v>380.73237665599993</v>
      </c>
      <c r="M202" s="97">
        <v>1.7337720830405967E-6</v>
      </c>
      <c r="N202" s="97">
        <f t="shared" si="4"/>
        <v>4.702160219239815E-3</v>
      </c>
      <c r="O202" s="97">
        <f>L202/'סכום נכסי הקרן'!$C$42</f>
        <v>3.1600997418781469E-4</v>
      </c>
    </row>
    <row r="203" spans="2:15" s="144" customFormat="1">
      <c r="B203" s="89" t="s">
        <v>1378</v>
      </c>
      <c r="C203" s="86" t="s">
        <v>1379</v>
      </c>
      <c r="D203" s="99" t="s">
        <v>1207</v>
      </c>
      <c r="E203" s="99" t="s">
        <v>1192</v>
      </c>
      <c r="F203" s="86"/>
      <c r="G203" s="99" t="s">
        <v>1196</v>
      </c>
      <c r="H203" s="99" t="s">
        <v>173</v>
      </c>
      <c r="I203" s="96">
        <v>470.92326699999995</v>
      </c>
      <c r="J203" s="98">
        <v>17355</v>
      </c>
      <c r="K203" s="86"/>
      <c r="L203" s="96">
        <v>291.44466186699998</v>
      </c>
      <c r="M203" s="97">
        <v>2.7080305900836212E-7</v>
      </c>
      <c r="N203" s="97">
        <f t="shared" si="4"/>
        <v>3.599429886098209E-3</v>
      </c>
      <c r="O203" s="97">
        <f>L203/'סכום נכסי הקרן'!$C$42</f>
        <v>2.4190067806337598E-4</v>
      </c>
    </row>
    <row r="204" spans="2:15" s="144" customFormat="1">
      <c r="B204" s="89" t="s">
        <v>1380</v>
      </c>
      <c r="C204" s="86" t="s">
        <v>1381</v>
      </c>
      <c r="D204" s="99" t="s">
        <v>28</v>
      </c>
      <c r="E204" s="99" t="s">
        <v>1192</v>
      </c>
      <c r="F204" s="86"/>
      <c r="G204" s="99" t="s">
        <v>1260</v>
      </c>
      <c r="H204" s="99" t="s">
        <v>175</v>
      </c>
      <c r="I204" s="96">
        <v>828.694524</v>
      </c>
      <c r="J204" s="98">
        <v>4207</v>
      </c>
      <c r="K204" s="86"/>
      <c r="L204" s="96">
        <v>141.60028636800001</v>
      </c>
      <c r="M204" s="97">
        <v>1.5281852319381995E-6</v>
      </c>
      <c r="N204" s="97">
        <f t="shared" si="4"/>
        <v>1.7488064436247434E-3</v>
      </c>
      <c r="O204" s="97">
        <f>L204/'סכום נכסי הקרן'!$C$42</f>
        <v>1.1752901928949647E-4</v>
      </c>
    </row>
    <row r="205" spans="2:15" s="144" customFormat="1">
      <c r="B205" s="89" t="s">
        <v>1382</v>
      </c>
      <c r="C205" s="86" t="s">
        <v>1383</v>
      </c>
      <c r="D205" s="99" t="s">
        <v>1207</v>
      </c>
      <c r="E205" s="99" t="s">
        <v>1192</v>
      </c>
      <c r="F205" s="86"/>
      <c r="G205" s="99" t="s">
        <v>1384</v>
      </c>
      <c r="H205" s="99" t="s">
        <v>173</v>
      </c>
      <c r="I205" s="96">
        <v>1459.7547340000001</v>
      </c>
      <c r="J205" s="98">
        <v>11049</v>
      </c>
      <c r="K205" s="86"/>
      <c r="L205" s="96">
        <v>575.15407970899992</v>
      </c>
      <c r="M205" s="97">
        <v>5.1134739703039616E-7</v>
      </c>
      <c r="N205" s="97">
        <f t="shared" si="4"/>
        <v>7.1033271645943837E-3</v>
      </c>
      <c r="O205" s="97">
        <f>L205/'סכום נכסי הקרן'!$C$42</f>
        <v>4.7738106088906774E-4</v>
      </c>
    </row>
    <row r="206" spans="2:15" s="144" customFormat="1">
      <c r="B206" s="89" t="s">
        <v>1385</v>
      </c>
      <c r="C206" s="86" t="s">
        <v>1386</v>
      </c>
      <c r="D206" s="99" t="s">
        <v>1207</v>
      </c>
      <c r="E206" s="99" t="s">
        <v>1192</v>
      </c>
      <c r="F206" s="86"/>
      <c r="G206" s="99" t="s">
        <v>1387</v>
      </c>
      <c r="H206" s="99" t="s">
        <v>173</v>
      </c>
      <c r="I206" s="96">
        <v>440.57472100000001</v>
      </c>
      <c r="J206" s="98">
        <v>13964</v>
      </c>
      <c r="K206" s="86"/>
      <c r="L206" s="96">
        <v>219.386931315</v>
      </c>
      <c r="M206" s="97">
        <v>2.448046812799058E-7</v>
      </c>
      <c r="N206" s="97">
        <f t="shared" si="4"/>
        <v>2.7094950792234751E-3</v>
      </c>
      <c r="O206" s="97">
        <f>L206/'סכום נכסי הקרן'!$C$42</f>
        <v>1.8209236396156769E-4</v>
      </c>
    </row>
    <row r="207" spans="2:15" s="144" customFormat="1">
      <c r="B207" s="89" t="s">
        <v>1388</v>
      </c>
      <c r="C207" s="86" t="s">
        <v>1389</v>
      </c>
      <c r="D207" s="99" t="s">
        <v>1207</v>
      </c>
      <c r="E207" s="99" t="s">
        <v>1192</v>
      </c>
      <c r="F207" s="86"/>
      <c r="G207" s="99" t="s">
        <v>1274</v>
      </c>
      <c r="H207" s="99" t="s">
        <v>173</v>
      </c>
      <c r="I207" s="96">
        <v>501.11978000000005</v>
      </c>
      <c r="J207" s="98">
        <v>4732</v>
      </c>
      <c r="K207" s="86"/>
      <c r="L207" s="96">
        <v>84.56051511199999</v>
      </c>
      <c r="M207" s="97">
        <v>1.1150012207724565E-7</v>
      </c>
      <c r="N207" s="97">
        <f t="shared" si="4"/>
        <v>1.0443479847192752E-3</v>
      </c>
      <c r="O207" s="97">
        <f>L207/'סכום נכסי הקרן'!$C$42</f>
        <v>7.0185694299372165E-5</v>
      </c>
    </row>
    <row r="208" spans="2:15" s="144" customFormat="1">
      <c r="B208" s="89" t="s">
        <v>1390</v>
      </c>
      <c r="C208" s="86" t="s">
        <v>1391</v>
      </c>
      <c r="D208" s="99" t="s">
        <v>145</v>
      </c>
      <c r="E208" s="99" t="s">
        <v>1192</v>
      </c>
      <c r="F208" s="86"/>
      <c r="G208" s="99" t="s">
        <v>1286</v>
      </c>
      <c r="H208" s="99" t="s">
        <v>177</v>
      </c>
      <c r="I208" s="96">
        <v>1684.981577</v>
      </c>
      <c r="J208" s="98">
        <v>3636</v>
      </c>
      <c r="K208" s="86"/>
      <c r="L208" s="96">
        <v>153.18933173599999</v>
      </c>
      <c r="M208" s="97">
        <v>1.7999025679121105E-6</v>
      </c>
      <c r="N208" s="97">
        <f t="shared" si="4"/>
        <v>1.891934665571602E-3</v>
      </c>
      <c r="O208" s="97">
        <f>L208/'סכום נכסי הקרן'!$C$42</f>
        <v>1.271479909140505E-4</v>
      </c>
    </row>
    <row r="209" spans="2:4" s="144" customFormat="1">
      <c r="B209" s="146"/>
      <c r="C209" s="146"/>
      <c r="D209" s="146"/>
    </row>
    <row r="210" spans="2:4" s="144" customFormat="1">
      <c r="B210" s="146"/>
      <c r="C210" s="146"/>
      <c r="D210" s="146"/>
    </row>
    <row r="211" spans="2:4" s="144" customFormat="1">
      <c r="B211" s="146"/>
      <c r="C211" s="146"/>
      <c r="D211" s="146"/>
    </row>
    <row r="212" spans="2:4" s="144" customFormat="1">
      <c r="B212" s="145" t="s">
        <v>263</v>
      </c>
      <c r="C212" s="146"/>
      <c r="D212" s="146"/>
    </row>
    <row r="213" spans="2:4" s="144" customFormat="1">
      <c r="B213" s="145" t="s">
        <v>121</v>
      </c>
      <c r="C213" s="146"/>
      <c r="D213" s="146"/>
    </row>
    <row r="214" spans="2:4" s="144" customFormat="1">
      <c r="B214" s="145" t="s">
        <v>246</v>
      </c>
      <c r="C214" s="146"/>
      <c r="D214" s="146"/>
    </row>
    <row r="215" spans="2:4" s="144" customFormat="1">
      <c r="B215" s="145" t="s">
        <v>254</v>
      </c>
      <c r="C215" s="146"/>
      <c r="D215" s="146"/>
    </row>
    <row r="216" spans="2:4" s="144" customFormat="1">
      <c r="B216" s="145" t="s">
        <v>260</v>
      </c>
      <c r="C216" s="146"/>
      <c r="D216" s="146"/>
    </row>
    <row r="217" spans="2:4" s="144" customFormat="1">
      <c r="B217" s="146"/>
      <c r="C217" s="146"/>
      <c r="D217" s="146"/>
    </row>
    <row r="218" spans="2:4" s="144" customFormat="1">
      <c r="B218" s="146"/>
      <c r="C218" s="146"/>
      <c r="D218" s="146"/>
    </row>
    <row r="219" spans="2:4" s="144" customFormat="1">
      <c r="B219" s="146"/>
      <c r="C219" s="146"/>
      <c r="D219" s="146"/>
    </row>
    <row r="220" spans="2:4" s="144" customFormat="1">
      <c r="B220" s="146"/>
      <c r="C220" s="146"/>
      <c r="D220" s="146"/>
    </row>
    <row r="221" spans="2:4" s="144" customFormat="1">
      <c r="B221" s="146"/>
      <c r="C221" s="146"/>
      <c r="D221" s="146"/>
    </row>
    <row r="222" spans="2:4" s="144" customFormat="1">
      <c r="B222" s="146"/>
      <c r="C222" s="146"/>
      <c r="D222" s="146"/>
    </row>
    <row r="223" spans="2:4" s="144" customFormat="1">
      <c r="B223" s="146"/>
      <c r="C223" s="146"/>
      <c r="D223" s="146"/>
    </row>
    <row r="224" spans="2:4" s="144" customFormat="1">
      <c r="B224" s="146"/>
      <c r="C224" s="146"/>
      <c r="D224" s="146"/>
    </row>
    <row r="225" spans="2:4" s="144" customFormat="1">
      <c r="B225" s="146"/>
      <c r="C225" s="146"/>
      <c r="D225" s="146"/>
    </row>
    <row r="226" spans="2:4" s="144" customFormat="1">
      <c r="B226" s="146"/>
      <c r="C226" s="146"/>
      <c r="D226" s="146"/>
    </row>
    <row r="227" spans="2:4" s="144" customFormat="1">
      <c r="B227" s="146"/>
      <c r="C227" s="146"/>
      <c r="D227" s="146"/>
    </row>
    <row r="228" spans="2:4" s="144" customFormat="1">
      <c r="B228" s="146"/>
      <c r="C228" s="146"/>
      <c r="D228" s="146"/>
    </row>
    <row r="229" spans="2:4" s="144" customFormat="1">
      <c r="B229" s="146"/>
      <c r="C229" s="146"/>
      <c r="D229" s="146"/>
    </row>
    <row r="230" spans="2:4" s="144" customFormat="1">
      <c r="B230" s="146"/>
      <c r="C230" s="146"/>
      <c r="D230" s="146"/>
    </row>
    <row r="231" spans="2:4" s="144" customFormat="1">
      <c r="B231" s="146"/>
      <c r="C231" s="146"/>
      <c r="D231" s="146"/>
    </row>
    <row r="232" spans="2:4" s="144" customFormat="1">
      <c r="B232" s="146"/>
      <c r="C232" s="146"/>
      <c r="D232" s="146"/>
    </row>
    <row r="233" spans="2:4" s="144" customFormat="1">
      <c r="B233" s="146"/>
      <c r="C233" s="146"/>
      <c r="D233" s="146"/>
    </row>
    <row r="234" spans="2:4" s="144" customFormat="1">
      <c r="B234" s="146"/>
      <c r="C234" s="146"/>
      <c r="D234" s="146"/>
    </row>
    <row r="235" spans="2:4" s="144" customFormat="1">
      <c r="B235" s="146"/>
      <c r="C235" s="146"/>
      <c r="D235" s="146"/>
    </row>
    <row r="236" spans="2:4" s="144" customFormat="1">
      <c r="B236" s="146"/>
      <c r="C236" s="146"/>
      <c r="D236" s="146"/>
    </row>
    <row r="237" spans="2:4" s="144" customFormat="1">
      <c r="B237" s="146"/>
      <c r="C237" s="146"/>
      <c r="D237" s="146"/>
    </row>
    <row r="238" spans="2:4" s="144" customFormat="1">
      <c r="B238" s="146"/>
      <c r="C238" s="146"/>
      <c r="D238" s="146"/>
    </row>
    <row r="239" spans="2:4" s="144" customFormat="1">
      <c r="B239" s="146"/>
      <c r="C239" s="146"/>
      <c r="D239" s="146"/>
    </row>
    <row r="240" spans="2:4" s="144" customFormat="1">
      <c r="B240" s="146"/>
      <c r="C240" s="146"/>
      <c r="D240" s="146"/>
    </row>
    <row r="241" spans="2:4" s="144" customFormat="1">
      <c r="B241" s="146"/>
      <c r="C241" s="146"/>
      <c r="D241" s="146"/>
    </row>
    <row r="242" spans="2:4" s="144" customFormat="1">
      <c r="B242" s="146"/>
      <c r="C242" s="146"/>
      <c r="D242" s="146"/>
    </row>
    <row r="243" spans="2:4" s="144" customFormat="1">
      <c r="B243" s="146"/>
      <c r="C243" s="146"/>
      <c r="D243" s="146"/>
    </row>
    <row r="244" spans="2:4" s="144" customFormat="1">
      <c r="B244" s="146"/>
      <c r="C244" s="146"/>
      <c r="D244" s="146"/>
    </row>
    <row r="245" spans="2:4" s="144" customFormat="1">
      <c r="B245" s="146"/>
      <c r="C245" s="146"/>
      <c r="D245" s="146"/>
    </row>
    <row r="246" spans="2:4" s="144" customFormat="1">
      <c r="B246" s="146"/>
      <c r="C246" s="146"/>
      <c r="D246" s="146"/>
    </row>
    <row r="247" spans="2:4" s="144" customFormat="1">
      <c r="B247" s="146"/>
      <c r="C247" s="146"/>
      <c r="D247" s="146"/>
    </row>
    <row r="248" spans="2:4" s="144" customFormat="1">
      <c r="B248" s="146"/>
      <c r="C248" s="146"/>
      <c r="D248" s="146"/>
    </row>
    <row r="249" spans="2:4" s="144" customFormat="1">
      <c r="B249" s="146"/>
      <c r="C249" s="146"/>
      <c r="D249" s="146"/>
    </row>
    <row r="250" spans="2:4" s="144" customFormat="1">
      <c r="B250" s="146"/>
      <c r="C250" s="146"/>
      <c r="D250" s="146"/>
    </row>
    <row r="251" spans="2:4" s="144" customFormat="1">
      <c r="B251" s="146"/>
      <c r="C251" s="146"/>
      <c r="D251" s="146"/>
    </row>
    <row r="252" spans="2:4" s="144" customFormat="1">
      <c r="B252" s="146"/>
      <c r="C252" s="146"/>
      <c r="D252" s="146"/>
    </row>
    <row r="253" spans="2:4" s="144" customFormat="1">
      <c r="B253" s="146"/>
      <c r="C253" s="146"/>
      <c r="D253" s="146"/>
    </row>
    <row r="254" spans="2:4" s="144" customFormat="1">
      <c r="B254" s="146"/>
      <c r="C254" s="146"/>
      <c r="D254" s="146"/>
    </row>
    <row r="255" spans="2:4" s="144" customFormat="1">
      <c r="B255" s="146"/>
      <c r="C255" s="146"/>
      <c r="D255" s="146"/>
    </row>
    <row r="256" spans="2:4" s="144" customFormat="1">
      <c r="B256" s="146"/>
      <c r="C256" s="146"/>
      <c r="D256" s="146"/>
    </row>
    <row r="257" spans="2:4" s="144" customFormat="1">
      <c r="B257" s="146"/>
      <c r="C257" s="146"/>
      <c r="D257" s="146"/>
    </row>
    <row r="258" spans="2:4" s="144" customFormat="1">
      <c r="B258" s="146"/>
      <c r="C258" s="146"/>
      <c r="D258" s="146"/>
    </row>
    <row r="259" spans="2:4" s="144" customFormat="1">
      <c r="B259" s="146"/>
      <c r="C259" s="146"/>
      <c r="D259" s="146"/>
    </row>
    <row r="260" spans="2:4" s="144" customFormat="1">
      <c r="B260" s="146"/>
      <c r="C260" s="146"/>
      <c r="D260" s="146"/>
    </row>
    <row r="261" spans="2:4" s="144" customFormat="1">
      <c r="B261" s="146"/>
      <c r="C261" s="146"/>
      <c r="D261" s="146"/>
    </row>
    <row r="262" spans="2:4" s="144" customFormat="1">
      <c r="B262" s="146"/>
      <c r="C262" s="146"/>
      <c r="D262" s="146"/>
    </row>
    <row r="263" spans="2:4" s="144" customFormat="1">
      <c r="B263" s="146"/>
      <c r="C263" s="146"/>
      <c r="D263" s="146"/>
    </row>
    <row r="264" spans="2:4" s="144" customFormat="1">
      <c r="B264" s="146"/>
      <c r="C264" s="146"/>
      <c r="D264" s="146"/>
    </row>
    <row r="265" spans="2:4" s="144" customFormat="1">
      <c r="B265" s="146"/>
      <c r="C265" s="146"/>
      <c r="D265" s="146"/>
    </row>
    <row r="266" spans="2:4" s="144" customFormat="1">
      <c r="B266" s="146"/>
      <c r="C266" s="146"/>
      <c r="D266" s="146"/>
    </row>
    <row r="267" spans="2:4" s="144" customFormat="1">
      <c r="B267" s="146"/>
      <c r="C267" s="146"/>
      <c r="D267" s="146"/>
    </row>
    <row r="268" spans="2:4" s="144" customFormat="1">
      <c r="B268" s="146"/>
      <c r="C268" s="146"/>
      <c r="D268" s="146"/>
    </row>
    <row r="269" spans="2:4" s="144" customFormat="1">
      <c r="B269" s="146"/>
      <c r="C269" s="146"/>
      <c r="D269" s="146"/>
    </row>
    <row r="270" spans="2:4" s="144" customFormat="1">
      <c r="B270" s="146"/>
      <c r="C270" s="146"/>
      <c r="D270" s="146"/>
    </row>
    <row r="271" spans="2:4" s="144" customFormat="1">
      <c r="B271" s="146"/>
      <c r="C271" s="146"/>
      <c r="D271" s="146"/>
    </row>
    <row r="272" spans="2:4" s="144" customFormat="1">
      <c r="B272" s="146"/>
      <c r="C272" s="146"/>
      <c r="D272" s="146"/>
    </row>
    <row r="273" spans="2:4" s="144" customFormat="1">
      <c r="B273" s="147"/>
      <c r="C273" s="146"/>
      <c r="D273" s="146"/>
    </row>
    <row r="274" spans="2:4" s="144" customFormat="1">
      <c r="B274" s="147"/>
      <c r="C274" s="146"/>
      <c r="D274" s="146"/>
    </row>
    <row r="275" spans="2:4" s="144" customFormat="1">
      <c r="B275" s="148"/>
      <c r="C275" s="146"/>
      <c r="D275" s="146"/>
    </row>
    <row r="276" spans="2:4" s="144" customFormat="1">
      <c r="B276" s="146"/>
      <c r="C276" s="146"/>
      <c r="D276" s="146"/>
    </row>
    <row r="277" spans="2:4" s="144" customFormat="1">
      <c r="B277" s="146"/>
      <c r="C277" s="146"/>
      <c r="D277" s="146"/>
    </row>
    <row r="278" spans="2:4" s="144" customFormat="1">
      <c r="B278" s="146"/>
      <c r="C278" s="146"/>
      <c r="D278" s="146"/>
    </row>
    <row r="279" spans="2:4" s="144" customFormat="1">
      <c r="B279" s="146"/>
      <c r="C279" s="146"/>
      <c r="D279" s="146"/>
    </row>
    <row r="280" spans="2:4" s="144" customFormat="1">
      <c r="B280" s="146"/>
      <c r="C280" s="146"/>
      <c r="D280" s="146"/>
    </row>
    <row r="281" spans="2:4" s="144" customFormat="1">
      <c r="B281" s="146"/>
      <c r="C281" s="146"/>
      <c r="D281" s="146"/>
    </row>
    <row r="282" spans="2:4" s="144" customFormat="1">
      <c r="B282" s="146"/>
      <c r="C282" s="146"/>
      <c r="D282" s="146"/>
    </row>
    <row r="283" spans="2:4" s="144" customFormat="1">
      <c r="B283" s="146"/>
      <c r="C283" s="146"/>
      <c r="D283" s="146"/>
    </row>
    <row r="284" spans="2:4" s="144" customFormat="1">
      <c r="B284" s="146"/>
      <c r="C284" s="146"/>
      <c r="D284" s="146"/>
    </row>
    <row r="285" spans="2:4" s="144" customFormat="1">
      <c r="B285" s="146"/>
      <c r="C285" s="146"/>
      <c r="D285" s="146"/>
    </row>
    <row r="286" spans="2:4" s="144" customFormat="1">
      <c r="B286" s="146"/>
      <c r="C286" s="146"/>
      <c r="D286" s="146"/>
    </row>
    <row r="287" spans="2:4" s="144" customFormat="1">
      <c r="B287" s="146"/>
      <c r="C287" s="146"/>
      <c r="D287" s="146"/>
    </row>
    <row r="288" spans="2:4" s="144" customFormat="1">
      <c r="B288" s="146"/>
      <c r="C288" s="146"/>
      <c r="D288" s="146"/>
    </row>
    <row r="289" spans="2:4" s="144" customFormat="1">
      <c r="B289" s="146"/>
      <c r="C289" s="146"/>
      <c r="D289" s="146"/>
    </row>
    <row r="290" spans="2:4" s="144" customFormat="1">
      <c r="B290" s="146"/>
      <c r="C290" s="146"/>
      <c r="D290" s="146"/>
    </row>
    <row r="291" spans="2:4" s="144" customFormat="1">
      <c r="B291" s="146"/>
      <c r="C291" s="146"/>
      <c r="D291" s="146"/>
    </row>
    <row r="292" spans="2:4" s="144" customFormat="1">
      <c r="B292" s="146"/>
      <c r="C292" s="146"/>
      <c r="D292" s="146"/>
    </row>
    <row r="293" spans="2:4" s="144" customFormat="1">
      <c r="B293" s="146"/>
      <c r="C293" s="146"/>
      <c r="D293" s="146"/>
    </row>
    <row r="294" spans="2:4" s="144" customFormat="1">
      <c r="B294" s="147"/>
      <c r="C294" s="146"/>
      <c r="D294" s="146"/>
    </row>
    <row r="295" spans="2:4" s="144" customFormat="1">
      <c r="B295" s="147"/>
      <c r="C295" s="146"/>
      <c r="D295" s="146"/>
    </row>
    <row r="296" spans="2:4" s="144" customFormat="1">
      <c r="B296" s="148"/>
      <c r="C296" s="146"/>
      <c r="D296" s="146"/>
    </row>
    <row r="297" spans="2:4" s="144" customFormat="1">
      <c r="B297" s="146"/>
      <c r="C297" s="146"/>
      <c r="D297" s="146"/>
    </row>
    <row r="298" spans="2:4" s="144" customFormat="1">
      <c r="B298" s="146"/>
      <c r="C298" s="146"/>
      <c r="D298" s="146"/>
    </row>
    <row r="299" spans="2:4" s="144" customFormat="1">
      <c r="B299" s="146"/>
      <c r="C299" s="146"/>
      <c r="D299" s="146"/>
    </row>
    <row r="300" spans="2:4" s="144" customFormat="1">
      <c r="B300" s="146"/>
      <c r="C300" s="146"/>
      <c r="D300" s="146"/>
    </row>
    <row r="301" spans="2:4" s="144" customFormat="1">
      <c r="B301" s="146"/>
      <c r="C301" s="146"/>
      <c r="D301" s="146"/>
    </row>
    <row r="302" spans="2:4" s="144" customFormat="1">
      <c r="B302" s="146"/>
      <c r="C302" s="146"/>
      <c r="D302" s="146"/>
    </row>
    <row r="303" spans="2:4" s="144" customFormat="1">
      <c r="B303" s="146"/>
      <c r="C303" s="146"/>
      <c r="D303" s="146"/>
    </row>
    <row r="304" spans="2:4" s="144" customFormat="1">
      <c r="B304" s="146"/>
      <c r="C304" s="146"/>
      <c r="D304" s="146"/>
    </row>
    <row r="305" spans="2:4" s="144" customFormat="1">
      <c r="B305" s="146"/>
      <c r="C305" s="146"/>
      <c r="D305" s="146"/>
    </row>
    <row r="306" spans="2:4" s="144" customFormat="1">
      <c r="B306" s="146"/>
      <c r="C306" s="146"/>
      <c r="D306" s="146"/>
    </row>
    <row r="307" spans="2:4" s="144" customFormat="1">
      <c r="B307" s="146"/>
      <c r="C307" s="146"/>
      <c r="D307" s="146"/>
    </row>
    <row r="308" spans="2:4" s="144" customFormat="1">
      <c r="B308" s="146"/>
      <c r="C308" s="146"/>
      <c r="D308" s="146"/>
    </row>
    <row r="309" spans="2:4" s="144" customFormat="1">
      <c r="B309" s="146"/>
      <c r="C309" s="146"/>
      <c r="D309" s="146"/>
    </row>
    <row r="310" spans="2:4" s="144" customFormat="1">
      <c r="B310" s="146"/>
      <c r="C310" s="146"/>
      <c r="D310" s="146"/>
    </row>
    <row r="311" spans="2:4" s="144" customFormat="1">
      <c r="B311" s="146"/>
      <c r="C311" s="146"/>
      <c r="D311" s="146"/>
    </row>
    <row r="312" spans="2:4" s="144" customFormat="1">
      <c r="B312" s="146"/>
      <c r="C312" s="146"/>
      <c r="D312" s="146"/>
    </row>
    <row r="313" spans="2:4" s="144" customFormat="1">
      <c r="B313" s="146"/>
      <c r="C313" s="146"/>
      <c r="D313" s="146"/>
    </row>
    <row r="314" spans="2:4" s="144" customFormat="1">
      <c r="B314" s="146"/>
      <c r="C314" s="146"/>
      <c r="D314" s="146"/>
    </row>
    <row r="315" spans="2:4" s="144" customFormat="1">
      <c r="B315" s="146"/>
      <c r="C315" s="146"/>
      <c r="D315" s="146"/>
    </row>
    <row r="316" spans="2:4" s="144" customFormat="1">
      <c r="B316" s="146"/>
      <c r="C316" s="146"/>
      <c r="D316" s="146"/>
    </row>
    <row r="317" spans="2:4" s="144" customFormat="1">
      <c r="B317" s="146"/>
      <c r="C317" s="146"/>
      <c r="D317" s="146"/>
    </row>
    <row r="318" spans="2:4" s="144" customFormat="1">
      <c r="B318" s="146"/>
      <c r="C318" s="146"/>
      <c r="D318" s="146"/>
    </row>
    <row r="319" spans="2:4" s="144" customFormat="1">
      <c r="B319" s="146"/>
      <c r="C319" s="146"/>
      <c r="D319" s="146"/>
    </row>
    <row r="320" spans="2:4" s="144" customFormat="1">
      <c r="B320" s="146"/>
      <c r="C320" s="146"/>
      <c r="D320" s="146"/>
    </row>
    <row r="321" spans="2:4" s="144" customFormat="1">
      <c r="B321" s="146"/>
      <c r="C321" s="146"/>
      <c r="D321" s="146"/>
    </row>
    <row r="322" spans="2:4" s="144" customFormat="1">
      <c r="B322" s="146"/>
      <c r="C322" s="146"/>
      <c r="D322" s="146"/>
    </row>
    <row r="323" spans="2:4" s="144" customFormat="1">
      <c r="B323" s="146"/>
      <c r="C323" s="146"/>
      <c r="D323" s="146"/>
    </row>
    <row r="324" spans="2:4" s="144" customFormat="1">
      <c r="B324" s="146"/>
      <c r="C324" s="146"/>
      <c r="D324" s="146"/>
    </row>
    <row r="325" spans="2:4" s="144" customFormat="1">
      <c r="B325" s="146"/>
      <c r="C325" s="146"/>
      <c r="D325" s="146"/>
    </row>
    <row r="326" spans="2:4" s="144" customFormat="1">
      <c r="B326" s="146"/>
      <c r="C326" s="146"/>
      <c r="D326" s="146"/>
    </row>
    <row r="327" spans="2:4" s="144" customFormat="1">
      <c r="B327" s="146"/>
      <c r="C327" s="146"/>
      <c r="D327" s="146"/>
    </row>
    <row r="328" spans="2:4" s="144" customFormat="1">
      <c r="B328" s="146"/>
      <c r="C328" s="146"/>
      <c r="D328" s="146"/>
    </row>
    <row r="329" spans="2:4" s="144" customFormat="1">
      <c r="B329" s="146"/>
      <c r="C329" s="146"/>
      <c r="D329" s="146"/>
    </row>
    <row r="330" spans="2:4" s="144" customFormat="1">
      <c r="B330" s="146"/>
      <c r="C330" s="146"/>
      <c r="D330" s="146"/>
    </row>
    <row r="331" spans="2:4" s="144" customFormat="1">
      <c r="B331" s="146"/>
      <c r="C331" s="146"/>
      <c r="D331" s="146"/>
    </row>
    <row r="332" spans="2:4" s="144" customFormat="1">
      <c r="B332" s="146"/>
      <c r="C332" s="146"/>
      <c r="D332" s="146"/>
    </row>
    <row r="333" spans="2:4" s="144" customFormat="1">
      <c r="B333" s="146"/>
      <c r="C333" s="146"/>
      <c r="D333" s="146"/>
    </row>
    <row r="334" spans="2:4" s="144" customFormat="1">
      <c r="B334" s="146"/>
      <c r="C334" s="146"/>
      <c r="D334" s="146"/>
    </row>
    <row r="335" spans="2:4" s="144" customFormat="1">
      <c r="B335" s="146"/>
      <c r="C335" s="146"/>
      <c r="D335" s="146"/>
    </row>
    <row r="336" spans="2:4" s="144" customFormat="1">
      <c r="B336" s="146"/>
      <c r="C336" s="146"/>
      <c r="D336" s="146"/>
    </row>
    <row r="337" spans="2:4" s="144" customFormat="1">
      <c r="B337" s="146"/>
      <c r="C337" s="146"/>
      <c r="D337" s="146"/>
    </row>
    <row r="338" spans="2:4" s="144" customFormat="1">
      <c r="B338" s="146"/>
      <c r="C338" s="146"/>
      <c r="D338" s="146"/>
    </row>
    <row r="339" spans="2:4" s="144" customFormat="1">
      <c r="B339" s="146"/>
      <c r="C339" s="146"/>
      <c r="D339" s="146"/>
    </row>
    <row r="340" spans="2:4" s="144" customFormat="1">
      <c r="B340" s="146"/>
      <c r="C340" s="146"/>
      <c r="D340" s="146"/>
    </row>
    <row r="341" spans="2:4" s="144" customFormat="1">
      <c r="B341" s="146"/>
      <c r="C341" s="146"/>
      <c r="D341" s="146"/>
    </row>
    <row r="342" spans="2:4" s="144" customFormat="1">
      <c r="B342" s="146"/>
      <c r="C342" s="146"/>
      <c r="D342" s="146"/>
    </row>
    <row r="343" spans="2:4" s="144" customFormat="1">
      <c r="B343" s="146"/>
      <c r="C343" s="146"/>
      <c r="D343" s="146"/>
    </row>
    <row r="344" spans="2:4" s="144" customFormat="1">
      <c r="B344" s="146"/>
      <c r="C344" s="146"/>
      <c r="D344" s="146"/>
    </row>
    <row r="345" spans="2:4" s="144" customFormat="1">
      <c r="B345" s="146"/>
      <c r="C345" s="146"/>
      <c r="D345" s="146"/>
    </row>
    <row r="346" spans="2:4" s="144" customFormat="1">
      <c r="B346" s="146"/>
      <c r="C346" s="146"/>
      <c r="D346" s="146"/>
    </row>
    <row r="347" spans="2:4" s="144" customFormat="1">
      <c r="B347" s="146"/>
      <c r="C347" s="146"/>
      <c r="D347" s="146"/>
    </row>
    <row r="348" spans="2:4" s="144" customFormat="1">
      <c r="B348" s="146"/>
      <c r="C348" s="146"/>
      <c r="D348" s="146"/>
    </row>
    <row r="349" spans="2:4" s="144" customFormat="1">
      <c r="B349" s="146"/>
      <c r="C349" s="146"/>
      <c r="D349" s="146"/>
    </row>
    <row r="350" spans="2:4" s="144" customFormat="1">
      <c r="B350" s="146"/>
      <c r="C350" s="146"/>
      <c r="D350" s="146"/>
    </row>
    <row r="351" spans="2:4" s="144" customFormat="1">
      <c r="B351" s="146"/>
      <c r="C351" s="146"/>
      <c r="D351" s="146"/>
    </row>
    <row r="352" spans="2:4" s="144" customFormat="1">
      <c r="B352" s="146"/>
      <c r="C352" s="146"/>
      <c r="D352" s="146"/>
    </row>
    <row r="353" spans="2:7" s="144" customFormat="1">
      <c r="B353" s="146"/>
      <c r="C353" s="146"/>
      <c r="D353" s="146"/>
    </row>
    <row r="354" spans="2:7" s="144" customFormat="1">
      <c r="B354" s="146"/>
      <c r="C354" s="146"/>
      <c r="D354" s="146"/>
    </row>
    <row r="355" spans="2:7" s="144" customFormat="1">
      <c r="B355" s="146"/>
      <c r="C355" s="146"/>
      <c r="D355" s="146"/>
    </row>
    <row r="356" spans="2:7" s="144" customFormat="1">
      <c r="B356" s="146"/>
      <c r="C356" s="146"/>
      <c r="D356" s="146"/>
    </row>
    <row r="357" spans="2:7" s="144" customFormat="1">
      <c r="B357" s="146"/>
      <c r="C357" s="146"/>
      <c r="D357" s="146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5"/>
      <c r="E361" s="1"/>
      <c r="F361" s="1"/>
      <c r="G361" s="1"/>
    </row>
    <row r="362" spans="2:7">
      <c r="B362" s="45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214 B216"/>
    <dataValidation type="list" allowBlank="1" showInputMessage="1" showErrorMessage="1" sqref="E12:E35 E37:E132 E133 E134:E357">
      <formula1>$BF$6:$BF$23</formula1>
    </dataValidation>
    <dataValidation type="list" allowBlank="1" showInputMessage="1" showErrorMessage="1" sqref="H12:H35 H37:H132 H133 H134:H357">
      <formula1>$BJ$6:$BJ$19</formula1>
    </dataValidation>
    <dataValidation type="list" allowBlank="1" showInputMessage="1" showErrorMessage="1" sqref="G12:G35 G37:G132 G133 G134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8" t="s">
        <v>189</v>
      </c>
      <c r="C1" s="80" t="s" vm="1">
        <v>264</v>
      </c>
    </row>
    <row r="2" spans="2:63">
      <c r="B2" s="58" t="s">
        <v>188</v>
      </c>
      <c r="C2" s="80" t="s">
        <v>265</v>
      </c>
    </row>
    <row r="3" spans="2:63">
      <c r="B3" s="58" t="s">
        <v>190</v>
      </c>
      <c r="C3" s="80" t="s">
        <v>266</v>
      </c>
    </row>
    <row r="4" spans="2:63">
      <c r="B4" s="58" t="s">
        <v>191</v>
      </c>
      <c r="C4" s="80">
        <v>12145</v>
      </c>
    </row>
    <row r="6" spans="2:63" ht="26.25" customHeight="1">
      <c r="B6" s="165" t="s">
        <v>219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BK6" s="3"/>
    </row>
    <row r="7" spans="2:63" ht="26.25" customHeight="1">
      <c r="B7" s="165" t="s">
        <v>98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  <c r="BH7" s="3"/>
      <c r="BK7" s="3"/>
    </row>
    <row r="8" spans="2:63" s="3" customFormat="1" ht="74.25" customHeight="1">
      <c r="B8" s="23" t="s">
        <v>124</v>
      </c>
      <c r="C8" s="31" t="s">
        <v>47</v>
      </c>
      <c r="D8" s="31" t="s">
        <v>129</v>
      </c>
      <c r="E8" s="31" t="s">
        <v>126</v>
      </c>
      <c r="F8" s="31" t="s">
        <v>68</v>
      </c>
      <c r="G8" s="31" t="s">
        <v>109</v>
      </c>
      <c r="H8" s="31" t="s">
        <v>248</v>
      </c>
      <c r="I8" s="31" t="s">
        <v>247</v>
      </c>
      <c r="J8" s="31" t="s">
        <v>262</v>
      </c>
      <c r="K8" s="31" t="s">
        <v>65</v>
      </c>
      <c r="L8" s="31" t="s">
        <v>62</v>
      </c>
      <c r="M8" s="31" t="s">
        <v>192</v>
      </c>
      <c r="N8" s="15" t="s">
        <v>194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255</v>
      </c>
      <c r="I9" s="33"/>
      <c r="J9" s="17" t="s">
        <v>251</v>
      </c>
      <c r="K9" s="33" t="s">
        <v>251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81" t="s">
        <v>31</v>
      </c>
      <c r="C11" s="82"/>
      <c r="D11" s="82"/>
      <c r="E11" s="82"/>
      <c r="F11" s="82"/>
      <c r="G11" s="82"/>
      <c r="H11" s="90"/>
      <c r="I11" s="92"/>
      <c r="J11" s="82"/>
      <c r="K11" s="90">
        <v>57256.925222519989</v>
      </c>
      <c r="L11" s="82"/>
      <c r="M11" s="91">
        <f>K11/$K$11</f>
        <v>1</v>
      </c>
      <c r="N11" s="91">
        <f>K11/'סכום נכסי הקרן'!$C$42</f>
        <v>4.7523563980980496E-2</v>
      </c>
      <c r="O11" s="5"/>
      <c r="BH11" s="1"/>
      <c r="BI11" s="3"/>
      <c r="BK11" s="1"/>
    </row>
    <row r="12" spans="2:63" ht="20.25">
      <c r="B12" s="83" t="s">
        <v>243</v>
      </c>
      <c r="C12" s="84"/>
      <c r="D12" s="84"/>
      <c r="E12" s="84"/>
      <c r="F12" s="84"/>
      <c r="G12" s="84"/>
      <c r="H12" s="93"/>
      <c r="I12" s="95"/>
      <c r="J12" s="84"/>
      <c r="K12" s="93">
        <v>6251.377932524998</v>
      </c>
      <c r="L12" s="84"/>
      <c r="M12" s="94">
        <f>K12/$K$11</f>
        <v>0.10918116731260027</v>
      </c>
      <c r="N12" s="94">
        <f>K12/'סכום נכסי הקרן'!$C$42</f>
        <v>5.1886781902984952E-3</v>
      </c>
      <c r="BI12" s="4"/>
    </row>
    <row r="13" spans="2:63">
      <c r="B13" s="104" t="s">
        <v>70</v>
      </c>
      <c r="C13" s="84"/>
      <c r="D13" s="84"/>
      <c r="E13" s="84"/>
      <c r="F13" s="84"/>
      <c r="G13" s="84"/>
      <c r="H13" s="93"/>
      <c r="I13" s="95"/>
      <c r="J13" s="84"/>
      <c r="K13" s="93">
        <v>2709.3334213849994</v>
      </c>
      <c r="L13" s="84"/>
      <c r="M13" s="94">
        <f t="shared" ref="M13:M22" si="0">K13/$K$11</f>
        <v>4.7318877338515877E-2</v>
      </c>
      <c r="N13" s="94">
        <f>K13/'סכום נכסי הקרן'!$C$42</f>
        <v>2.2487616947051274E-3</v>
      </c>
    </row>
    <row r="14" spans="2:63">
      <c r="B14" s="89" t="s">
        <v>1392</v>
      </c>
      <c r="C14" s="86" t="s">
        <v>1393</v>
      </c>
      <c r="D14" s="99" t="s">
        <v>130</v>
      </c>
      <c r="E14" s="86" t="s">
        <v>1394</v>
      </c>
      <c r="F14" s="99" t="s">
        <v>1395</v>
      </c>
      <c r="G14" s="99" t="s">
        <v>174</v>
      </c>
      <c r="H14" s="96">
        <v>41540.843018</v>
      </c>
      <c r="I14" s="98">
        <v>2290</v>
      </c>
      <c r="J14" s="86"/>
      <c r="K14" s="96">
        <v>951.28530510500002</v>
      </c>
      <c r="L14" s="97">
        <v>1.098798990469157E-3</v>
      </c>
      <c r="M14" s="97">
        <f t="shared" si="0"/>
        <v>1.6614327461839419E-2</v>
      </c>
      <c r="N14" s="97">
        <f>K14/'סכום נכסי הקרן'!$C$42</f>
        <v>7.89572054133687E-4</v>
      </c>
    </row>
    <row r="15" spans="2:63">
      <c r="B15" s="89" t="s">
        <v>1396</v>
      </c>
      <c r="C15" s="86" t="s">
        <v>1397</v>
      </c>
      <c r="D15" s="99" t="s">
        <v>130</v>
      </c>
      <c r="E15" s="86" t="s">
        <v>1398</v>
      </c>
      <c r="F15" s="99" t="s">
        <v>1395</v>
      </c>
      <c r="G15" s="99" t="s">
        <v>174</v>
      </c>
      <c r="H15" s="96">
        <v>25.983432000000004</v>
      </c>
      <c r="I15" s="98">
        <v>1144</v>
      </c>
      <c r="J15" s="86"/>
      <c r="K15" s="96">
        <v>0.29725046200000005</v>
      </c>
      <c r="L15" s="97">
        <v>4.0003128391849557E-5</v>
      </c>
      <c r="M15" s="97">
        <f t="shared" si="0"/>
        <v>5.1915198178173753E-6</v>
      </c>
      <c r="N15" s="97">
        <f>K15/'סכום נכסי הקרן'!$C$42</f>
        <v>2.4671952422057225E-7</v>
      </c>
    </row>
    <row r="16" spans="2:63" ht="20.25">
      <c r="B16" s="89" t="s">
        <v>1399</v>
      </c>
      <c r="C16" s="86" t="s">
        <v>1400</v>
      </c>
      <c r="D16" s="99" t="s">
        <v>130</v>
      </c>
      <c r="E16" s="86" t="s">
        <v>1398</v>
      </c>
      <c r="F16" s="99" t="s">
        <v>1395</v>
      </c>
      <c r="G16" s="99" t="s">
        <v>174</v>
      </c>
      <c r="H16" s="96">
        <v>11367.751500000002</v>
      </c>
      <c r="I16" s="98">
        <v>1473</v>
      </c>
      <c r="J16" s="86"/>
      <c r="K16" s="96">
        <v>167.44697959500002</v>
      </c>
      <c r="L16" s="97">
        <v>8.5843175302142998E-5</v>
      </c>
      <c r="M16" s="97">
        <f t="shared" si="0"/>
        <v>2.9244843124957166E-3</v>
      </c>
      <c r="N16" s="97">
        <f>K16/'סכום נכסי הקרן'!$C$42</f>
        <v>1.3898191733626393E-4</v>
      </c>
      <c r="BH16" s="4"/>
    </row>
    <row r="17" spans="2:14">
      <c r="B17" s="89" t="s">
        <v>1401</v>
      </c>
      <c r="C17" s="86" t="s">
        <v>1402</v>
      </c>
      <c r="D17" s="99" t="s">
        <v>130</v>
      </c>
      <c r="E17" s="86" t="s">
        <v>1398</v>
      </c>
      <c r="F17" s="99" t="s">
        <v>1395</v>
      </c>
      <c r="G17" s="99" t="s">
        <v>174</v>
      </c>
      <c r="H17" s="96">
        <v>14940.473400000001</v>
      </c>
      <c r="I17" s="98">
        <v>2267</v>
      </c>
      <c r="J17" s="86"/>
      <c r="K17" s="96">
        <v>338.70053197800001</v>
      </c>
      <c r="L17" s="97">
        <v>2.1414055726465234E-4</v>
      </c>
      <c r="M17" s="97">
        <f t="shared" si="0"/>
        <v>5.9154509373616198E-3</v>
      </c>
      <c r="N17" s="97">
        <f>K17/'סכום נכסי הקרן'!$C$42</f>
        <v>2.8112331109805594E-4</v>
      </c>
    </row>
    <row r="18" spans="2:14">
      <c r="B18" s="89" t="s">
        <v>1403</v>
      </c>
      <c r="C18" s="86" t="s">
        <v>1404</v>
      </c>
      <c r="D18" s="99" t="s">
        <v>130</v>
      </c>
      <c r="E18" s="86" t="s">
        <v>1405</v>
      </c>
      <c r="F18" s="99" t="s">
        <v>1395</v>
      </c>
      <c r="G18" s="99" t="s">
        <v>174</v>
      </c>
      <c r="H18" s="96">
        <v>4.0270000000000002E-3</v>
      </c>
      <c r="I18" s="98">
        <v>15840</v>
      </c>
      <c r="J18" s="86"/>
      <c r="K18" s="96">
        <v>6.3795799999999999E-4</v>
      </c>
      <c r="L18" s="97">
        <v>4.6108946498164631E-10</v>
      </c>
      <c r="M18" s="97">
        <f t="shared" si="0"/>
        <v>1.1142023388798422E-8</v>
      </c>
      <c r="N18" s="97">
        <f>K18/'סכום נכסי הקרן'!$C$42</f>
        <v>5.2950866139514287E-10</v>
      </c>
    </row>
    <row r="19" spans="2:14">
      <c r="B19" s="89" t="s">
        <v>1406</v>
      </c>
      <c r="C19" s="86" t="s">
        <v>1407</v>
      </c>
      <c r="D19" s="99" t="s">
        <v>130</v>
      </c>
      <c r="E19" s="86" t="s">
        <v>1405</v>
      </c>
      <c r="F19" s="99" t="s">
        <v>1395</v>
      </c>
      <c r="G19" s="99" t="s">
        <v>174</v>
      </c>
      <c r="H19" s="96">
        <v>722.66420299999993</v>
      </c>
      <c r="I19" s="98">
        <v>22250</v>
      </c>
      <c r="J19" s="86"/>
      <c r="K19" s="96">
        <v>160.79278505599999</v>
      </c>
      <c r="L19" s="97">
        <v>1.0088310284164658E-4</v>
      </c>
      <c r="M19" s="97">
        <f t="shared" si="0"/>
        <v>2.808267898269148E-3</v>
      </c>
      <c r="N19" s="97">
        <f>K19/'סכום נכסי הקרן'!$C$42</f>
        <v>1.3345889913912747E-4</v>
      </c>
    </row>
    <row r="20" spans="2:14">
      <c r="B20" s="89" t="s">
        <v>1408</v>
      </c>
      <c r="C20" s="86" t="s">
        <v>1409</v>
      </c>
      <c r="D20" s="99" t="s">
        <v>130</v>
      </c>
      <c r="E20" s="86" t="s">
        <v>1405</v>
      </c>
      <c r="F20" s="99" t="s">
        <v>1395</v>
      </c>
      <c r="G20" s="99" t="s">
        <v>174</v>
      </c>
      <c r="H20" s="96">
        <v>1153.014795</v>
      </c>
      <c r="I20" s="98">
        <v>14660</v>
      </c>
      <c r="J20" s="86"/>
      <c r="K20" s="96">
        <v>169.031968947</v>
      </c>
      <c r="L20" s="97">
        <v>7.9879659338754559E-5</v>
      </c>
      <c r="M20" s="97">
        <f t="shared" si="0"/>
        <v>2.9521663674757937E-3</v>
      </c>
      <c r="N20" s="97">
        <f>K20/'סכום נכסי הקרן'!$C$42</f>
        <v>1.4029746724723467E-4</v>
      </c>
    </row>
    <row r="21" spans="2:14">
      <c r="B21" s="89" t="s">
        <v>1410</v>
      </c>
      <c r="C21" s="86" t="s">
        <v>1411</v>
      </c>
      <c r="D21" s="99" t="s">
        <v>130</v>
      </c>
      <c r="E21" s="86" t="s">
        <v>1412</v>
      </c>
      <c r="F21" s="99" t="s">
        <v>1395</v>
      </c>
      <c r="G21" s="99" t="s">
        <v>174</v>
      </c>
      <c r="H21" s="96">
        <v>7.6649999999999999E-3</v>
      </c>
      <c r="I21" s="98">
        <v>1592</v>
      </c>
      <c r="J21" s="86"/>
      <c r="K21" s="96">
        <v>1.22025E-4</v>
      </c>
      <c r="L21" s="97">
        <v>9.6606963059350068E-11</v>
      </c>
      <c r="M21" s="97">
        <f t="shared" si="0"/>
        <v>2.1311832503364287E-9</v>
      </c>
      <c r="N21" s="97">
        <f>K21/'סכום נכסי הקרן'!$C$42</f>
        <v>1.0128142355255724E-10</v>
      </c>
    </row>
    <row r="22" spans="2:14">
      <c r="B22" s="89" t="s">
        <v>1413</v>
      </c>
      <c r="C22" s="86" t="s">
        <v>1414</v>
      </c>
      <c r="D22" s="99" t="s">
        <v>130</v>
      </c>
      <c r="E22" s="86" t="s">
        <v>1412</v>
      </c>
      <c r="F22" s="99" t="s">
        <v>1395</v>
      </c>
      <c r="G22" s="99" t="s">
        <v>174</v>
      </c>
      <c r="H22" s="96">
        <v>40858.946819999997</v>
      </c>
      <c r="I22" s="98">
        <v>2256</v>
      </c>
      <c r="J22" s="86"/>
      <c r="K22" s="96">
        <v>921.77784025899996</v>
      </c>
      <c r="L22" s="97">
        <v>6.1335300026516264E-4</v>
      </c>
      <c r="M22" s="97">
        <f t="shared" si="0"/>
        <v>1.6098975568049734E-2</v>
      </c>
      <c r="N22" s="97">
        <f>K22/'סכום נכסי הקרן'!$C$42</f>
        <v>7.6508069543645345E-4</v>
      </c>
    </row>
    <row r="23" spans="2:14">
      <c r="B23" s="85"/>
      <c r="C23" s="86"/>
      <c r="D23" s="86"/>
      <c r="E23" s="86"/>
      <c r="F23" s="86"/>
      <c r="G23" s="86"/>
      <c r="H23" s="96"/>
      <c r="I23" s="98"/>
      <c r="J23" s="86"/>
      <c r="K23" s="86"/>
      <c r="L23" s="86"/>
      <c r="M23" s="97"/>
      <c r="N23" s="86"/>
    </row>
    <row r="24" spans="2:14">
      <c r="B24" s="104" t="s">
        <v>71</v>
      </c>
      <c r="C24" s="84"/>
      <c r="D24" s="84"/>
      <c r="E24" s="84"/>
      <c r="F24" s="84"/>
      <c r="G24" s="84"/>
      <c r="H24" s="93"/>
      <c r="I24" s="95"/>
      <c r="J24" s="84"/>
      <c r="K24" s="93">
        <v>3542.0445111399999</v>
      </c>
      <c r="L24" s="84"/>
      <c r="M24" s="94">
        <f t="shared" ref="M24:M40" si="1">K24/$K$11</f>
        <v>6.1862289974084425E-2</v>
      </c>
      <c r="N24" s="94">
        <f>K24/'סכום נכסי הקרן'!$C$42</f>
        <v>2.9399164955933692E-3</v>
      </c>
    </row>
    <row r="25" spans="2:14">
      <c r="B25" s="89" t="s">
        <v>1415</v>
      </c>
      <c r="C25" s="86" t="s">
        <v>1416</v>
      </c>
      <c r="D25" s="99" t="s">
        <v>130</v>
      </c>
      <c r="E25" s="86" t="s">
        <v>1394</v>
      </c>
      <c r="F25" s="99" t="s">
        <v>1417</v>
      </c>
      <c r="G25" s="99" t="s">
        <v>174</v>
      </c>
      <c r="H25" s="96">
        <v>9472.6293380000006</v>
      </c>
      <c r="I25" s="98">
        <v>353.19</v>
      </c>
      <c r="J25" s="86"/>
      <c r="K25" s="96">
        <v>33.456379556999998</v>
      </c>
      <c r="L25" s="97">
        <v>6.0975923030427175E-5</v>
      </c>
      <c r="M25" s="97">
        <f t="shared" si="1"/>
        <v>5.8432022723848805E-4</v>
      </c>
      <c r="N25" s="97">
        <f>K25/'סכום נכסי הקרן'!$C$42</f>
        <v>2.7768979704549348E-5</v>
      </c>
    </row>
    <row r="26" spans="2:14">
      <c r="B26" s="89" t="s">
        <v>1418</v>
      </c>
      <c r="C26" s="86" t="s">
        <v>1419</v>
      </c>
      <c r="D26" s="99" t="s">
        <v>130</v>
      </c>
      <c r="E26" s="86" t="s">
        <v>1394</v>
      </c>
      <c r="F26" s="99" t="s">
        <v>1417</v>
      </c>
      <c r="G26" s="99" t="s">
        <v>174</v>
      </c>
      <c r="H26" s="96">
        <v>37631.797491999998</v>
      </c>
      <c r="I26" s="98">
        <v>327.56</v>
      </c>
      <c r="J26" s="86"/>
      <c r="K26" s="96">
        <v>123.26671585400001</v>
      </c>
      <c r="L26" s="97">
        <v>1.7036817185619639E-3</v>
      </c>
      <c r="M26" s="97">
        <f t="shared" si="1"/>
        <v>2.1528699869045255E-3</v>
      </c>
      <c r="N26" s="97">
        <f>K26/'סכום נכסי הקרן'!$C$42</f>
        <v>1.0231205456538986E-4</v>
      </c>
    </row>
    <row r="27" spans="2:14">
      <c r="B27" s="89" t="s">
        <v>1420</v>
      </c>
      <c r="C27" s="86" t="s">
        <v>1421</v>
      </c>
      <c r="D27" s="99" t="s">
        <v>130</v>
      </c>
      <c r="E27" s="86" t="s">
        <v>1394</v>
      </c>
      <c r="F27" s="99" t="s">
        <v>1417</v>
      </c>
      <c r="G27" s="99" t="s">
        <v>174</v>
      </c>
      <c r="H27" s="96">
        <v>189327.96769699999</v>
      </c>
      <c r="I27" s="98">
        <v>340.72</v>
      </c>
      <c r="J27" s="86"/>
      <c r="K27" s="96">
        <v>645.07825152499993</v>
      </c>
      <c r="L27" s="97">
        <v>8.4525473637256192E-4</v>
      </c>
      <c r="M27" s="97">
        <f t="shared" si="1"/>
        <v>1.1266379551783567E-2</v>
      </c>
      <c r="N27" s="97">
        <f>K27/'סכום נכסי הקרן'!$C$42</f>
        <v>5.3541850946319663E-4</v>
      </c>
    </row>
    <row r="28" spans="2:14">
      <c r="B28" s="89" t="s">
        <v>1422</v>
      </c>
      <c r="C28" s="86" t="s">
        <v>1423</v>
      </c>
      <c r="D28" s="99" t="s">
        <v>130</v>
      </c>
      <c r="E28" s="86" t="s">
        <v>1394</v>
      </c>
      <c r="F28" s="99" t="s">
        <v>1417</v>
      </c>
      <c r="G28" s="99" t="s">
        <v>174</v>
      </c>
      <c r="H28" s="96">
        <v>3787.774527</v>
      </c>
      <c r="I28" s="98">
        <v>370.4</v>
      </c>
      <c r="J28" s="86"/>
      <c r="K28" s="96">
        <v>14.029916846000001</v>
      </c>
      <c r="L28" s="97">
        <v>2.7374561933057451E-5</v>
      </c>
      <c r="M28" s="97">
        <f t="shared" si="1"/>
        <v>2.4503440922604464E-4</v>
      </c>
      <c r="N28" s="97">
        <f>K28/'סכום נכסי הקרן'!$C$42</f>
        <v>1.164490842439569E-5</v>
      </c>
    </row>
    <row r="29" spans="2:14">
      <c r="B29" s="89" t="s">
        <v>1424</v>
      </c>
      <c r="C29" s="86" t="s">
        <v>1425</v>
      </c>
      <c r="D29" s="99" t="s">
        <v>130</v>
      </c>
      <c r="E29" s="86" t="s">
        <v>1398</v>
      </c>
      <c r="F29" s="99" t="s">
        <v>1417</v>
      </c>
      <c r="G29" s="99" t="s">
        <v>174</v>
      </c>
      <c r="H29" s="96">
        <v>85050.504935999998</v>
      </c>
      <c r="I29" s="98">
        <v>341.36</v>
      </c>
      <c r="J29" s="86"/>
      <c r="K29" s="96">
        <v>290.32840368400002</v>
      </c>
      <c r="L29" s="97">
        <v>2.0593926060844643E-4</v>
      </c>
      <c r="M29" s="97">
        <f t="shared" si="1"/>
        <v>5.0706251262303131E-3</v>
      </c>
      <c r="N29" s="97">
        <f>K29/'סכום נכסי הקרן'!$C$42</f>
        <v>2.4097417760997358E-4</v>
      </c>
    </row>
    <row r="30" spans="2:14">
      <c r="B30" s="89" t="s">
        <v>1426</v>
      </c>
      <c r="C30" s="86" t="s">
        <v>1427</v>
      </c>
      <c r="D30" s="99" t="s">
        <v>130</v>
      </c>
      <c r="E30" s="86" t="s">
        <v>1398</v>
      </c>
      <c r="F30" s="99" t="s">
        <v>1417</v>
      </c>
      <c r="G30" s="99" t="s">
        <v>174</v>
      </c>
      <c r="H30" s="96">
        <v>20530.167137</v>
      </c>
      <c r="I30" s="98">
        <v>349.32</v>
      </c>
      <c r="J30" s="86"/>
      <c r="K30" s="96">
        <v>71.715979860999994</v>
      </c>
      <c r="L30" s="97">
        <v>7.126030825333954E-5</v>
      </c>
      <c r="M30" s="97">
        <f t="shared" si="1"/>
        <v>1.2525293592397283E-3</v>
      </c>
      <c r="N30" s="97">
        <f>K30/'סכום נכסי הקרן'!$C$42</f>
        <v>5.9524659141885727E-5</v>
      </c>
    </row>
    <row r="31" spans="2:14">
      <c r="B31" s="89" t="s">
        <v>1428</v>
      </c>
      <c r="C31" s="86" t="s">
        <v>1429</v>
      </c>
      <c r="D31" s="99" t="s">
        <v>130</v>
      </c>
      <c r="E31" s="86" t="s">
        <v>1398</v>
      </c>
      <c r="F31" s="99" t="s">
        <v>1417</v>
      </c>
      <c r="G31" s="99" t="s">
        <v>174</v>
      </c>
      <c r="H31" s="96">
        <v>19255.228651000001</v>
      </c>
      <c r="I31" s="98">
        <v>328.36</v>
      </c>
      <c r="J31" s="86"/>
      <c r="K31" s="96">
        <v>63.226468834000002</v>
      </c>
      <c r="L31" s="97">
        <v>3.024803669088052E-4</v>
      </c>
      <c r="M31" s="97">
        <f t="shared" si="1"/>
        <v>1.1042588924969395E-3</v>
      </c>
      <c r="N31" s="97">
        <f>K31/'סכום נכסי הקרן'!$C$42</f>
        <v>5.2478318129144963E-5</v>
      </c>
    </row>
    <row r="32" spans="2:14">
      <c r="B32" s="89" t="s">
        <v>1430</v>
      </c>
      <c r="C32" s="86" t="s">
        <v>1431</v>
      </c>
      <c r="D32" s="99" t="s">
        <v>130</v>
      </c>
      <c r="E32" s="86" t="s">
        <v>1398</v>
      </c>
      <c r="F32" s="99" t="s">
        <v>1417</v>
      </c>
      <c r="G32" s="99" t="s">
        <v>174</v>
      </c>
      <c r="H32" s="96">
        <v>90196.618382999994</v>
      </c>
      <c r="I32" s="98">
        <v>367.79</v>
      </c>
      <c r="J32" s="86"/>
      <c r="K32" s="96">
        <v>331.734142744</v>
      </c>
      <c r="L32" s="97">
        <v>3.4787307838091434E-4</v>
      </c>
      <c r="M32" s="97">
        <f t="shared" si="1"/>
        <v>5.7937820002518072E-3</v>
      </c>
      <c r="N32" s="97">
        <f>K32/'סכום נכסי הקרן'!$C$42</f>
        <v>2.7534116958081989E-4</v>
      </c>
    </row>
    <row r="33" spans="2:14">
      <c r="B33" s="89" t="s">
        <v>1432</v>
      </c>
      <c r="C33" s="86" t="s">
        <v>1433</v>
      </c>
      <c r="D33" s="99" t="s">
        <v>130</v>
      </c>
      <c r="E33" s="86" t="s">
        <v>1405</v>
      </c>
      <c r="F33" s="99" t="s">
        <v>1417</v>
      </c>
      <c r="G33" s="99" t="s">
        <v>174</v>
      </c>
      <c r="H33" s="96">
        <v>189.428259</v>
      </c>
      <c r="I33" s="98">
        <v>3501.18</v>
      </c>
      <c r="J33" s="86"/>
      <c r="K33" s="96">
        <v>6.632224299999999</v>
      </c>
      <c r="L33" s="97">
        <v>8.0472343394189221E-6</v>
      </c>
      <c r="M33" s="97">
        <f t="shared" si="1"/>
        <v>1.1583270100909031E-4</v>
      </c>
      <c r="N33" s="97">
        <f>K33/'סכום נכסי הקרן'!$C$42</f>
        <v>5.5047827774952863E-6</v>
      </c>
    </row>
    <row r="34" spans="2:14">
      <c r="B34" s="89" t="s">
        <v>1434</v>
      </c>
      <c r="C34" s="86" t="s">
        <v>1435</v>
      </c>
      <c r="D34" s="99" t="s">
        <v>130</v>
      </c>
      <c r="E34" s="86" t="s">
        <v>1405</v>
      </c>
      <c r="F34" s="99" t="s">
        <v>1417</v>
      </c>
      <c r="G34" s="99" t="s">
        <v>174</v>
      </c>
      <c r="H34" s="96">
        <v>839.30840999999998</v>
      </c>
      <c r="I34" s="98">
        <v>3265.59</v>
      </c>
      <c r="J34" s="86"/>
      <c r="K34" s="96">
        <v>27.408371505999998</v>
      </c>
      <c r="L34" s="97">
        <v>1.4271384672621832E-4</v>
      </c>
      <c r="M34" s="97">
        <f t="shared" si="1"/>
        <v>4.7869094261491856E-4</v>
      </c>
      <c r="N34" s="97">
        <f>K34/'סכום נכסי הקרן'!$C$42</f>
        <v>2.2749099638475942E-5</v>
      </c>
    </row>
    <row r="35" spans="2:14">
      <c r="B35" s="89" t="s">
        <v>1436</v>
      </c>
      <c r="C35" s="86" t="s">
        <v>1437</v>
      </c>
      <c r="D35" s="99" t="s">
        <v>130</v>
      </c>
      <c r="E35" s="86" t="s">
        <v>1405</v>
      </c>
      <c r="F35" s="99" t="s">
        <v>1417</v>
      </c>
      <c r="G35" s="99" t="s">
        <v>174</v>
      </c>
      <c r="H35" s="96">
        <v>13191.379869999999</v>
      </c>
      <c r="I35" s="98">
        <v>3396.02</v>
      </c>
      <c r="J35" s="86"/>
      <c r="K35" s="96">
        <v>447.98189867999997</v>
      </c>
      <c r="L35" s="97">
        <v>3.3889764940874965E-4</v>
      </c>
      <c r="M35" s="97">
        <f t="shared" si="1"/>
        <v>7.8240648958879493E-3</v>
      </c>
      <c r="N35" s="97">
        <f>K35/'סכום נכסי הקרן'!$C$42</f>
        <v>3.7182744867107444E-4</v>
      </c>
    </row>
    <row r="36" spans="2:14">
      <c r="B36" s="89" t="s">
        <v>1438</v>
      </c>
      <c r="C36" s="86" t="s">
        <v>1439</v>
      </c>
      <c r="D36" s="99" t="s">
        <v>130</v>
      </c>
      <c r="E36" s="86" t="s">
        <v>1405</v>
      </c>
      <c r="F36" s="99" t="s">
        <v>1417</v>
      </c>
      <c r="G36" s="99" t="s">
        <v>174</v>
      </c>
      <c r="H36" s="96">
        <v>10396.884273</v>
      </c>
      <c r="I36" s="98">
        <v>3693.63</v>
      </c>
      <c r="J36" s="86"/>
      <c r="K36" s="96">
        <v>384.02243657200006</v>
      </c>
      <c r="L36" s="97">
        <v>6.2289734744746443E-4</v>
      </c>
      <c r="M36" s="97">
        <f t="shared" si="1"/>
        <v>6.7070041759936909E-3</v>
      </c>
      <c r="N36" s="97">
        <f>K36/'סכום נכסי הקרן'!$C$42</f>
        <v>3.1874074207853954E-4</v>
      </c>
    </row>
    <row r="37" spans="2:14">
      <c r="B37" s="89" t="s">
        <v>1440</v>
      </c>
      <c r="C37" s="86" t="s">
        <v>1441</v>
      </c>
      <c r="D37" s="99" t="s">
        <v>130</v>
      </c>
      <c r="E37" s="86" t="s">
        <v>1412</v>
      </c>
      <c r="F37" s="99" t="s">
        <v>1417</v>
      </c>
      <c r="G37" s="99" t="s">
        <v>174</v>
      </c>
      <c r="H37" s="96">
        <v>26481.684826000001</v>
      </c>
      <c r="I37" s="98">
        <v>350.38</v>
      </c>
      <c r="J37" s="86"/>
      <c r="K37" s="96">
        <v>92.786527325000009</v>
      </c>
      <c r="L37" s="97">
        <v>7.7880258773988152E-5</v>
      </c>
      <c r="M37" s="97">
        <f t="shared" si="1"/>
        <v>1.6205293414621872E-3</v>
      </c>
      <c r="N37" s="97">
        <f>K37/'סכום נכסי הקרן'!$C$42</f>
        <v>7.7013329842034439E-5</v>
      </c>
    </row>
    <row r="38" spans="2:14">
      <c r="B38" s="89" t="s">
        <v>1442</v>
      </c>
      <c r="C38" s="86" t="s">
        <v>1443</v>
      </c>
      <c r="D38" s="99" t="s">
        <v>130</v>
      </c>
      <c r="E38" s="86" t="s">
        <v>1412</v>
      </c>
      <c r="F38" s="99" t="s">
        <v>1417</v>
      </c>
      <c r="G38" s="99" t="s">
        <v>174</v>
      </c>
      <c r="H38" s="96">
        <v>17004.187622000001</v>
      </c>
      <c r="I38" s="98">
        <v>327.57</v>
      </c>
      <c r="J38" s="86"/>
      <c r="K38" s="96">
        <v>55.700617299999998</v>
      </c>
      <c r="L38" s="97">
        <v>4.3375473593265299E-4</v>
      </c>
      <c r="M38" s="97">
        <f t="shared" si="1"/>
        <v>9.7281887009350145E-4</v>
      </c>
      <c r="N38" s="97">
        <f>K38/'סכום נכסי הקרן'!$C$42</f>
        <v>4.6231819814793666E-5</v>
      </c>
    </row>
    <row r="39" spans="2:14">
      <c r="B39" s="89" t="s">
        <v>1444</v>
      </c>
      <c r="C39" s="86" t="s">
        <v>1445</v>
      </c>
      <c r="D39" s="99" t="s">
        <v>130</v>
      </c>
      <c r="E39" s="86" t="s">
        <v>1412</v>
      </c>
      <c r="F39" s="99" t="s">
        <v>1417</v>
      </c>
      <c r="G39" s="99" t="s">
        <v>174</v>
      </c>
      <c r="H39" s="96">
        <v>230834.87316100002</v>
      </c>
      <c r="I39" s="98">
        <v>340.67</v>
      </c>
      <c r="J39" s="86"/>
      <c r="K39" s="96">
        <v>786.38516239099999</v>
      </c>
      <c r="L39" s="97">
        <v>5.6997522301146272E-4</v>
      </c>
      <c r="M39" s="97">
        <f t="shared" si="1"/>
        <v>1.3734324002465001E-2</v>
      </c>
      <c r="N39" s="97">
        <f>K39/'סכום נכסי הקרן'!$C$42</f>
        <v>6.5270402546666159E-4</v>
      </c>
    </row>
    <row r="40" spans="2:14">
      <c r="B40" s="89" t="s">
        <v>1446</v>
      </c>
      <c r="C40" s="86" t="s">
        <v>1447</v>
      </c>
      <c r="D40" s="99" t="s">
        <v>130</v>
      </c>
      <c r="E40" s="86" t="s">
        <v>1412</v>
      </c>
      <c r="F40" s="99" t="s">
        <v>1417</v>
      </c>
      <c r="G40" s="99" t="s">
        <v>174</v>
      </c>
      <c r="H40" s="96">
        <v>45340.683275000003</v>
      </c>
      <c r="I40" s="98">
        <v>371.17</v>
      </c>
      <c r="J40" s="86"/>
      <c r="K40" s="96">
        <v>168.29101416099999</v>
      </c>
      <c r="L40" s="97">
        <v>2.2805576425143461E-4</v>
      </c>
      <c r="M40" s="97">
        <f t="shared" si="1"/>
        <v>2.9392254911866744E-3</v>
      </c>
      <c r="N40" s="97">
        <f>K40/'סכום נכסי הקרן'!$C$42</f>
        <v>1.3968247068493875E-4</v>
      </c>
    </row>
    <row r="41" spans="2:14">
      <c r="B41" s="85"/>
      <c r="C41" s="86"/>
      <c r="D41" s="86"/>
      <c r="E41" s="86"/>
      <c r="F41" s="86"/>
      <c r="G41" s="86"/>
      <c r="H41" s="96"/>
      <c r="I41" s="98"/>
      <c r="J41" s="86"/>
      <c r="K41" s="86"/>
      <c r="L41" s="86"/>
      <c r="M41" s="97"/>
      <c r="N41" s="86"/>
    </row>
    <row r="42" spans="2:14">
      <c r="B42" s="83" t="s">
        <v>242</v>
      </c>
      <c r="C42" s="84"/>
      <c r="D42" s="84"/>
      <c r="E42" s="84"/>
      <c r="F42" s="84"/>
      <c r="G42" s="84"/>
      <c r="H42" s="93"/>
      <c r="I42" s="95"/>
      <c r="J42" s="84"/>
      <c r="K42" s="93">
        <v>51005.547289994996</v>
      </c>
      <c r="L42" s="84"/>
      <c r="M42" s="94">
        <f t="shared" ref="M42:M89" si="2">K42/$K$11</f>
        <v>0.89081883268739981</v>
      </c>
      <c r="N42" s="94">
        <f>K42/'סכום נכסי הקרן'!$C$42</f>
        <v>4.2334885790682002E-2</v>
      </c>
    </row>
    <row r="43" spans="2:14">
      <c r="B43" s="104" t="s">
        <v>72</v>
      </c>
      <c r="C43" s="84"/>
      <c r="D43" s="84"/>
      <c r="E43" s="84"/>
      <c r="F43" s="84"/>
      <c r="G43" s="84"/>
      <c r="H43" s="93"/>
      <c r="I43" s="95"/>
      <c r="J43" s="84"/>
      <c r="K43" s="93">
        <v>51005.547289994996</v>
      </c>
      <c r="L43" s="84"/>
      <c r="M43" s="94">
        <f t="shared" si="2"/>
        <v>0.89081883268739981</v>
      </c>
      <c r="N43" s="94">
        <f>K43/'סכום נכסי הקרן'!$C$42</f>
        <v>4.2334885790682002E-2</v>
      </c>
    </row>
    <row r="44" spans="2:14">
      <c r="B44" s="89" t="s">
        <v>1448</v>
      </c>
      <c r="C44" s="86" t="s">
        <v>1449</v>
      </c>
      <c r="D44" s="99" t="s">
        <v>28</v>
      </c>
      <c r="E44" s="86"/>
      <c r="F44" s="99" t="s">
        <v>1395</v>
      </c>
      <c r="G44" s="99" t="s">
        <v>173</v>
      </c>
      <c r="H44" s="96">
        <v>258.63224100000002</v>
      </c>
      <c r="I44" s="98">
        <v>468.61</v>
      </c>
      <c r="J44" s="86"/>
      <c r="K44" s="96">
        <v>4.3219083630000013</v>
      </c>
      <c r="L44" s="97">
        <v>3.8691718792209308E-7</v>
      </c>
      <c r="M44" s="97">
        <f t="shared" si="2"/>
        <v>7.5482718399627431E-5</v>
      </c>
      <c r="N44" s="97">
        <f>K44/'סכום נכסי הקרן'!$C$42</f>
        <v>3.5872077973230274E-6</v>
      </c>
    </row>
    <row r="45" spans="2:14">
      <c r="B45" s="89" t="s">
        <v>1450</v>
      </c>
      <c r="C45" s="86" t="s">
        <v>1451</v>
      </c>
      <c r="D45" s="99" t="s">
        <v>28</v>
      </c>
      <c r="E45" s="86"/>
      <c r="F45" s="99" t="s">
        <v>1395</v>
      </c>
      <c r="G45" s="99" t="s">
        <v>173</v>
      </c>
      <c r="H45" s="96">
        <v>7122.0682699999998</v>
      </c>
      <c r="I45" s="98">
        <v>6201.6</v>
      </c>
      <c r="J45" s="86"/>
      <c r="K45" s="96">
        <v>1575.038674814999</v>
      </c>
      <c r="L45" s="97">
        <v>1.878132189861891E-4</v>
      </c>
      <c r="M45" s="97">
        <f t="shared" si="2"/>
        <v>2.7508265047308429E-2</v>
      </c>
      <c r="N45" s="97">
        <f>K45/'סכום נכסי הקרן'!$C$42</f>
        <v>1.3072907939815316E-3</v>
      </c>
    </row>
    <row r="46" spans="2:14">
      <c r="B46" s="89" t="s">
        <v>1452</v>
      </c>
      <c r="C46" s="86" t="s">
        <v>1453</v>
      </c>
      <c r="D46" s="99" t="s">
        <v>1207</v>
      </c>
      <c r="E46" s="86"/>
      <c r="F46" s="99" t="s">
        <v>1395</v>
      </c>
      <c r="G46" s="99" t="s">
        <v>173</v>
      </c>
      <c r="H46" s="96">
        <v>933.20001300000001</v>
      </c>
      <c r="I46" s="98">
        <v>11920</v>
      </c>
      <c r="J46" s="86"/>
      <c r="K46" s="96">
        <v>396.67271642499998</v>
      </c>
      <c r="L46" s="97">
        <v>8.0794263091397635E-6</v>
      </c>
      <c r="M46" s="97">
        <f t="shared" si="2"/>
        <v>6.9279430371678909E-3</v>
      </c>
      <c r="N46" s="97">
        <f>K46/'סכום נכסי הקרן'!$C$42</f>
        <v>3.2924054418343661E-4</v>
      </c>
    </row>
    <row r="47" spans="2:14">
      <c r="B47" s="89" t="s">
        <v>1454</v>
      </c>
      <c r="C47" s="86" t="s">
        <v>1455</v>
      </c>
      <c r="D47" s="99" t="s">
        <v>134</v>
      </c>
      <c r="E47" s="86"/>
      <c r="F47" s="99" t="s">
        <v>1395</v>
      </c>
      <c r="G47" s="99" t="s">
        <v>183</v>
      </c>
      <c r="H47" s="96">
        <v>111601.083211</v>
      </c>
      <c r="I47" s="98">
        <v>1646</v>
      </c>
      <c r="J47" s="86"/>
      <c r="K47" s="96">
        <v>6084.9095607299987</v>
      </c>
      <c r="L47" s="97">
        <v>4.2125676632914033E-5</v>
      </c>
      <c r="M47" s="97">
        <f t="shared" si="2"/>
        <v>0.10627377451866232</v>
      </c>
      <c r="N47" s="97">
        <f>K47/'סכום נכסי הקרן'!$C$42</f>
        <v>5.0505085228379435E-3</v>
      </c>
    </row>
    <row r="48" spans="2:14">
      <c r="B48" s="89" t="s">
        <v>1456</v>
      </c>
      <c r="C48" s="86" t="s">
        <v>1457</v>
      </c>
      <c r="D48" s="99" t="s">
        <v>28</v>
      </c>
      <c r="E48" s="86"/>
      <c r="F48" s="99" t="s">
        <v>1395</v>
      </c>
      <c r="G48" s="99" t="s">
        <v>175</v>
      </c>
      <c r="H48" s="96">
        <v>7451.0695459999997</v>
      </c>
      <c r="I48" s="98">
        <v>961.5</v>
      </c>
      <c r="J48" s="86"/>
      <c r="K48" s="96">
        <v>290.98128400799999</v>
      </c>
      <c r="L48" s="97">
        <v>1.3580908708693283E-4</v>
      </c>
      <c r="M48" s="97">
        <f t="shared" si="2"/>
        <v>5.0820277700408681E-3</v>
      </c>
      <c r="N48" s="97">
        <f>K48/'סכום נכסי הקרן'!$C$42</f>
        <v>2.4151607188265681E-4</v>
      </c>
    </row>
    <row r="49" spans="2:14">
      <c r="B49" s="89" t="s">
        <v>1458</v>
      </c>
      <c r="C49" s="86" t="s">
        <v>1459</v>
      </c>
      <c r="D49" s="99" t="s">
        <v>1207</v>
      </c>
      <c r="E49" s="86"/>
      <c r="F49" s="99" t="s">
        <v>1395</v>
      </c>
      <c r="G49" s="99" t="s">
        <v>173</v>
      </c>
      <c r="H49" s="96">
        <v>24910.091467999999</v>
      </c>
      <c r="I49" s="98">
        <v>2760</v>
      </c>
      <c r="J49" s="86"/>
      <c r="K49" s="96">
        <v>2451.6910584390002</v>
      </c>
      <c r="L49" s="97">
        <v>2.8310286317694429E-5</v>
      </c>
      <c r="M49" s="97">
        <f t="shared" si="2"/>
        <v>4.281911836709517E-2</v>
      </c>
      <c r="N49" s="97">
        <f>K49/'סכום נכסי הקרן'!$C$42</f>
        <v>2.0349171113278244E-3</v>
      </c>
    </row>
    <row r="50" spans="2:14">
      <c r="B50" s="89" t="s">
        <v>1460</v>
      </c>
      <c r="C50" s="86" t="s">
        <v>1461</v>
      </c>
      <c r="D50" s="99" t="s">
        <v>1207</v>
      </c>
      <c r="E50" s="86"/>
      <c r="F50" s="99" t="s">
        <v>1395</v>
      </c>
      <c r="G50" s="99" t="s">
        <v>173</v>
      </c>
      <c r="H50" s="96">
        <v>894.6739849999999</v>
      </c>
      <c r="I50" s="98">
        <v>9264</v>
      </c>
      <c r="J50" s="86"/>
      <c r="K50" s="96">
        <v>295.55934445099996</v>
      </c>
      <c r="L50" s="97">
        <v>4.5102337795692555E-6</v>
      </c>
      <c r="M50" s="97">
        <f t="shared" si="2"/>
        <v>5.1619842194172193E-3</v>
      </c>
      <c r="N50" s="97">
        <f>K50/'סכום נכסי הקרן'!$C$42</f>
        <v>2.453158873202859E-4</v>
      </c>
    </row>
    <row r="51" spans="2:14">
      <c r="B51" s="89" t="s">
        <v>1462</v>
      </c>
      <c r="C51" s="86" t="s">
        <v>1463</v>
      </c>
      <c r="D51" s="99" t="s">
        <v>28</v>
      </c>
      <c r="E51" s="86"/>
      <c r="F51" s="99" t="s">
        <v>1395</v>
      </c>
      <c r="G51" s="99" t="s">
        <v>182</v>
      </c>
      <c r="H51" s="96">
        <v>13846.024553999998</v>
      </c>
      <c r="I51" s="98">
        <v>3578</v>
      </c>
      <c r="J51" s="86"/>
      <c r="K51" s="96">
        <v>1348.755790146</v>
      </c>
      <c r="L51" s="97">
        <v>2.4451984172745771E-4</v>
      </c>
      <c r="M51" s="97">
        <f t="shared" si="2"/>
        <v>2.3556203636578E-2</v>
      </c>
      <c r="N51" s="97">
        <f>K51/'סכום נכסי הקרן'!$C$42</f>
        <v>1.1194747506719199E-3</v>
      </c>
    </row>
    <row r="52" spans="2:14">
      <c r="B52" s="89" t="s">
        <v>1464</v>
      </c>
      <c r="C52" s="86" t="s">
        <v>1465</v>
      </c>
      <c r="D52" s="99" t="s">
        <v>1207</v>
      </c>
      <c r="E52" s="86"/>
      <c r="F52" s="99" t="s">
        <v>1395</v>
      </c>
      <c r="G52" s="99" t="s">
        <v>173</v>
      </c>
      <c r="H52" s="96">
        <v>2546.0075579999998</v>
      </c>
      <c r="I52" s="98">
        <v>7742</v>
      </c>
      <c r="J52" s="86"/>
      <c r="K52" s="96">
        <v>702.90105366700004</v>
      </c>
      <c r="L52" s="97">
        <v>1.8806934449237677E-5</v>
      </c>
      <c r="M52" s="97">
        <f t="shared" si="2"/>
        <v>1.2276262669280374E-2</v>
      </c>
      <c r="N52" s="97">
        <f>K52/'סכום נכסי הקרן'!$C$42</f>
        <v>5.8341175441086824E-4</v>
      </c>
    </row>
    <row r="53" spans="2:14">
      <c r="B53" s="89" t="s">
        <v>1466</v>
      </c>
      <c r="C53" s="86" t="s">
        <v>1467</v>
      </c>
      <c r="D53" s="99" t="s">
        <v>28</v>
      </c>
      <c r="E53" s="86"/>
      <c r="F53" s="99" t="s">
        <v>1395</v>
      </c>
      <c r="G53" s="99" t="s">
        <v>175</v>
      </c>
      <c r="H53" s="96">
        <v>2896.3420939999992</v>
      </c>
      <c r="I53" s="98">
        <v>4757.5</v>
      </c>
      <c r="J53" s="86"/>
      <c r="K53" s="96">
        <v>559.66197875100011</v>
      </c>
      <c r="L53" s="97">
        <v>5.0109724809688564E-4</v>
      </c>
      <c r="M53" s="97">
        <f t="shared" si="2"/>
        <v>9.7745727102173628E-3</v>
      </c>
      <c r="N53" s="97">
        <f>K53/'סכום נכסי הקרן'!$C$42</f>
        <v>4.6452253158076078E-4</v>
      </c>
    </row>
    <row r="54" spans="2:14">
      <c r="B54" s="89" t="s">
        <v>1468</v>
      </c>
      <c r="C54" s="86" t="s">
        <v>1469</v>
      </c>
      <c r="D54" s="99" t="s">
        <v>149</v>
      </c>
      <c r="E54" s="86"/>
      <c r="F54" s="99" t="s">
        <v>1395</v>
      </c>
      <c r="G54" s="99" t="s">
        <v>173</v>
      </c>
      <c r="H54" s="96">
        <v>1221.4917949999999</v>
      </c>
      <c r="I54" s="98">
        <v>12248</v>
      </c>
      <c r="J54" s="86"/>
      <c r="K54" s="96">
        <v>533.503251686</v>
      </c>
      <c r="L54" s="97">
        <v>2.2412693486238531E-4</v>
      </c>
      <c r="M54" s="97">
        <f t="shared" si="2"/>
        <v>9.3177069780227273E-3</v>
      </c>
      <c r="N54" s="97">
        <f>K54/'סכום נכסי הקרן'!$C$42</f>
        <v>4.428106437260915E-4</v>
      </c>
    </row>
    <row r="55" spans="2:14">
      <c r="B55" s="89" t="s">
        <v>1470</v>
      </c>
      <c r="C55" s="86" t="s">
        <v>1471</v>
      </c>
      <c r="D55" s="99" t="s">
        <v>133</v>
      </c>
      <c r="E55" s="86"/>
      <c r="F55" s="99" t="s">
        <v>1395</v>
      </c>
      <c r="G55" s="99" t="s">
        <v>173</v>
      </c>
      <c r="H55" s="96">
        <v>72837.080835999979</v>
      </c>
      <c r="I55" s="98">
        <v>2830</v>
      </c>
      <c r="J55" s="86"/>
      <c r="K55" s="96">
        <v>7350.5579564520012</v>
      </c>
      <c r="L55" s="97">
        <v>1.5715336680309182E-4</v>
      </c>
      <c r="M55" s="97">
        <f t="shared" si="2"/>
        <v>0.12837849618863081</v>
      </c>
      <c r="N55" s="97">
        <f>K55/'סכום נכסי הקרן'!$C$42</f>
        <v>6.1010036774024569E-3</v>
      </c>
    </row>
    <row r="56" spans="2:14">
      <c r="B56" s="89" t="s">
        <v>1472</v>
      </c>
      <c r="C56" s="86" t="s">
        <v>1473</v>
      </c>
      <c r="D56" s="99" t="s">
        <v>1474</v>
      </c>
      <c r="E56" s="86"/>
      <c r="F56" s="99" t="s">
        <v>1395</v>
      </c>
      <c r="G56" s="99" t="s">
        <v>178</v>
      </c>
      <c r="H56" s="96">
        <v>41153.635019000001</v>
      </c>
      <c r="I56" s="98">
        <v>2520</v>
      </c>
      <c r="J56" s="86"/>
      <c r="K56" s="96">
        <v>473.48541081799999</v>
      </c>
      <c r="L56" s="97">
        <v>3.6876446936894849E-4</v>
      </c>
      <c r="M56" s="97">
        <f t="shared" si="2"/>
        <v>8.2694872101125548E-3</v>
      </c>
      <c r="N56" s="97">
        <f>K56/'סכום נכסי הקרן'!$C$42</f>
        <v>3.9299550451968388E-4</v>
      </c>
    </row>
    <row r="57" spans="2:14">
      <c r="B57" s="89" t="s">
        <v>1475</v>
      </c>
      <c r="C57" s="86" t="s">
        <v>1476</v>
      </c>
      <c r="D57" s="99" t="s">
        <v>1207</v>
      </c>
      <c r="E57" s="86"/>
      <c r="F57" s="99" t="s">
        <v>1395</v>
      </c>
      <c r="G57" s="99" t="s">
        <v>173</v>
      </c>
      <c r="H57" s="96">
        <v>7972.2772039999973</v>
      </c>
      <c r="I57" s="98">
        <v>5144</v>
      </c>
      <c r="J57" s="86"/>
      <c r="K57" s="96">
        <v>1462.3949877340001</v>
      </c>
      <c r="L57" s="97">
        <v>6.9275957629475123E-6</v>
      </c>
      <c r="M57" s="97">
        <f t="shared" si="2"/>
        <v>2.5540927705262433E-2</v>
      </c>
      <c r="N57" s="97">
        <f>K57/'סכום נכסי הקרן'!$C$42</f>
        <v>1.2137959119346365E-3</v>
      </c>
    </row>
    <row r="58" spans="2:14">
      <c r="B58" s="89" t="s">
        <v>1477</v>
      </c>
      <c r="C58" s="86" t="s">
        <v>1478</v>
      </c>
      <c r="D58" s="99" t="s">
        <v>28</v>
      </c>
      <c r="E58" s="86"/>
      <c r="F58" s="99" t="s">
        <v>1395</v>
      </c>
      <c r="G58" s="99" t="s">
        <v>175</v>
      </c>
      <c r="H58" s="96">
        <v>44060.593605000002</v>
      </c>
      <c r="I58" s="98">
        <v>2426.5</v>
      </c>
      <c r="J58" s="86"/>
      <c r="K58" s="96">
        <v>4342.3796422149999</v>
      </c>
      <c r="L58" s="97">
        <v>1.9057350175173012E-4</v>
      </c>
      <c r="M58" s="97">
        <f t="shared" si="2"/>
        <v>7.5840252080233581E-2</v>
      </c>
      <c r="N58" s="97">
        <f>K58/'סכום נכסי הקרן'!$C$42</f>
        <v>3.6041990720686694E-3</v>
      </c>
    </row>
    <row r="59" spans="2:14">
      <c r="B59" s="89" t="s">
        <v>1479</v>
      </c>
      <c r="C59" s="86" t="s">
        <v>1480</v>
      </c>
      <c r="D59" s="99" t="s">
        <v>133</v>
      </c>
      <c r="E59" s="86"/>
      <c r="F59" s="99" t="s">
        <v>1395</v>
      </c>
      <c r="G59" s="99" t="s">
        <v>173</v>
      </c>
      <c r="H59" s="96">
        <v>169.43041600000001</v>
      </c>
      <c r="I59" s="98">
        <v>28924</v>
      </c>
      <c r="J59" s="86"/>
      <c r="K59" s="96">
        <v>174.755587295</v>
      </c>
      <c r="L59" s="97">
        <v>1.4907350599181551E-6</v>
      </c>
      <c r="M59" s="97">
        <f t="shared" si="2"/>
        <v>3.052130141739886E-3</v>
      </c>
      <c r="N59" s="97">
        <f>K59/'סכום נכסי הקרן'!$C$42</f>
        <v>1.4504810206925455E-4</v>
      </c>
    </row>
    <row r="60" spans="2:14">
      <c r="B60" s="89" t="s">
        <v>1481</v>
      </c>
      <c r="C60" s="86" t="s">
        <v>1482</v>
      </c>
      <c r="D60" s="99" t="s">
        <v>1207</v>
      </c>
      <c r="E60" s="86"/>
      <c r="F60" s="99" t="s">
        <v>1395</v>
      </c>
      <c r="G60" s="99" t="s">
        <v>173</v>
      </c>
      <c r="H60" s="96">
        <v>4919.4113969999999</v>
      </c>
      <c r="I60" s="98">
        <v>19426</v>
      </c>
      <c r="J60" s="86"/>
      <c r="K60" s="96">
        <v>3407.8295632659997</v>
      </c>
      <c r="L60" s="97">
        <v>1.8979210636574073E-5</v>
      </c>
      <c r="M60" s="97">
        <f t="shared" si="2"/>
        <v>5.9518207623305106E-2</v>
      </c>
      <c r="N60" s="97">
        <f>K60/'סכום נכסי הקרן'!$C$42</f>
        <v>2.8285173480194215E-3</v>
      </c>
    </row>
    <row r="61" spans="2:14">
      <c r="B61" s="89" t="s">
        <v>1483</v>
      </c>
      <c r="C61" s="86" t="s">
        <v>1484</v>
      </c>
      <c r="D61" s="99" t="s">
        <v>1207</v>
      </c>
      <c r="E61" s="86"/>
      <c r="F61" s="99" t="s">
        <v>1395</v>
      </c>
      <c r="G61" s="99" t="s">
        <v>173</v>
      </c>
      <c r="H61" s="96">
        <v>1850.1647499999997</v>
      </c>
      <c r="I61" s="98">
        <v>24072</v>
      </c>
      <c r="J61" s="86"/>
      <c r="K61" s="96">
        <v>1588.1953344350002</v>
      </c>
      <c r="L61" s="97">
        <v>1.1709903481012657E-4</v>
      </c>
      <c r="M61" s="97">
        <f t="shared" si="2"/>
        <v>2.7738047900105187E-2</v>
      </c>
      <c r="N61" s="97">
        <f>K61/'סכום נכסי הקרן'!$C$42</f>
        <v>1.3182108940881503E-3</v>
      </c>
    </row>
    <row r="62" spans="2:14">
      <c r="B62" s="89" t="s">
        <v>1485</v>
      </c>
      <c r="C62" s="86" t="s">
        <v>1486</v>
      </c>
      <c r="D62" s="99" t="s">
        <v>1207</v>
      </c>
      <c r="E62" s="86"/>
      <c r="F62" s="99" t="s">
        <v>1395</v>
      </c>
      <c r="G62" s="99" t="s">
        <v>173</v>
      </c>
      <c r="H62" s="96">
        <v>3054.4605449999999</v>
      </c>
      <c r="I62" s="98">
        <v>4277</v>
      </c>
      <c r="J62" s="86"/>
      <c r="K62" s="96">
        <v>465.85966361800001</v>
      </c>
      <c r="L62" s="97">
        <v>2.359567821552723E-5</v>
      </c>
      <c r="M62" s="97">
        <f t="shared" si="2"/>
        <v>8.1363024962921096E-3</v>
      </c>
      <c r="N62" s="97">
        <f>K62/'סכום נכסי הקרן'!$C$42</f>
        <v>3.8666609225114935E-4</v>
      </c>
    </row>
    <row r="63" spans="2:14">
      <c r="B63" s="89" t="s">
        <v>1487</v>
      </c>
      <c r="C63" s="86" t="s">
        <v>1488</v>
      </c>
      <c r="D63" s="99" t="s">
        <v>1191</v>
      </c>
      <c r="E63" s="86"/>
      <c r="F63" s="99" t="s">
        <v>1395</v>
      </c>
      <c r="G63" s="99" t="s">
        <v>173</v>
      </c>
      <c r="H63" s="96">
        <v>112.091007</v>
      </c>
      <c r="I63" s="98">
        <v>10910</v>
      </c>
      <c r="J63" s="86"/>
      <c r="K63" s="96">
        <v>43.609073708999993</v>
      </c>
      <c r="L63" s="97">
        <v>1.6221563965267729E-6</v>
      </c>
      <c r="M63" s="97">
        <f t="shared" si="2"/>
        <v>7.61638413860336E-4</v>
      </c>
      <c r="N63" s="97">
        <f>K63/'סכום נכסי הקרן'!$C$42</f>
        <v>3.619577189146418E-5</v>
      </c>
    </row>
    <row r="64" spans="2:14">
      <c r="B64" s="89" t="s">
        <v>1489</v>
      </c>
      <c r="C64" s="86" t="s">
        <v>1490</v>
      </c>
      <c r="D64" s="99" t="s">
        <v>1207</v>
      </c>
      <c r="E64" s="86"/>
      <c r="F64" s="99" t="s">
        <v>1395</v>
      </c>
      <c r="G64" s="99" t="s">
        <v>173</v>
      </c>
      <c r="H64" s="96">
        <v>2746.5693329999999</v>
      </c>
      <c r="I64" s="98">
        <v>15550</v>
      </c>
      <c r="J64" s="86"/>
      <c r="K64" s="96">
        <v>1523.0084007129999</v>
      </c>
      <c r="L64" s="97">
        <v>1.0121869662797126E-5</v>
      </c>
      <c r="M64" s="97">
        <f t="shared" si="2"/>
        <v>2.6599549221235134E-2</v>
      </c>
      <c r="N64" s="97">
        <f>K64/'סכום נכסי הקרן'!$C$42</f>
        <v>1.2641053792806077E-3</v>
      </c>
    </row>
    <row r="65" spans="2:14">
      <c r="B65" s="89" t="s">
        <v>1491</v>
      </c>
      <c r="C65" s="86" t="s">
        <v>1492</v>
      </c>
      <c r="D65" s="99" t="s">
        <v>133</v>
      </c>
      <c r="E65" s="86"/>
      <c r="F65" s="99" t="s">
        <v>1395</v>
      </c>
      <c r="G65" s="99" t="s">
        <v>173</v>
      </c>
      <c r="H65" s="96">
        <v>25622.150142999999</v>
      </c>
      <c r="I65" s="98">
        <v>672.5</v>
      </c>
      <c r="J65" s="86"/>
      <c r="K65" s="96">
        <v>614.45375032899994</v>
      </c>
      <c r="L65" s="97">
        <v>1.5071853025294118E-4</v>
      </c>
      <c r="M65" s="97">
        <f t="shared" si="2"/>
        <v>1.0731518465950145E-2</v>
      </c>
      <c r="N65" s="97">
        <f>K65/'סכום נכסי הקרן'!$C$42</f>
        <v>5.1000000442965546E-4</v>
      </c>
    </row>
    <row r="66" spans="2:14">
      <c r="B66" s="89" t="s">
        <v>1493</v>
      </c>
      <c r="C66" s="86" t="s">
        <v>1494</v>
      </c>
      <c r="D66" s="99" t="s">
        <v>1207</v>
      </c>
      <c r="E66" s="86"/>
      <c r="F66" s="99" t="s">
        <v>1395</v>
      </c>
      <c r="G66" s="99" t="s">
        <v>173</v>
      </c>
      <c r="H66" s="96">
        <v>462.90429000000006</v>
      </c>
      <c r="I66" s="98">
        <v>21846</v>
      </c>
      <c r="J66" s="86"/>
      <c r="K66" s="96">
        <v>360.6155695519999</v>
      </c>
      <c r="L66" s="97">
        <v>3.8099118518518522E-5</v>
      </c>
      <c r="M66" s="97">
        <f t="shared" si="2"/>
        <v>6.2982000544130603E-3</v>
      </c>
      <c r="N66" s="97">
        <f>K66/'סכום נכסי הקרן'!$C$42</f>
        <v>2.9931291325091389E-4</v>
      </c>
    </row>
    <row r="67" spans="2:14">
      <c r="B67" s="89" t="s">
        <v>1495</v>
      </c>
      <c r="C67" s="86" t="s">
        <v>1496</v>
      </c>
      <c r="D67" s="99" t="s">
        <v>28</v>
      </c>
      <c r="E67" s="86"/>
      <c r="F67" s="99" t="s">
        <v>1395</v>
      </c>
      <c r="G67" s="99" t="s">
        <v>175</v>
      </c>
      <c r="H67" s="96">
        <v>7516.3600009999991</v>
      </c>
      <c r="I67" s="98">
        <v>2825</v>
      </c>
      <c r="J67" s="86"/>
      <c r="K67" s="96">
        <v>862.42864989700001</v>
      </c>
      <c r="L67" s="97">
        <v>4.7874904464968146E-4</v>
      </c>
      <c r="M67" s="97">
        <f t="shared" si="2"/>
        <v>1.5062433872327363E-2</v>
      </c>
      <c r="N67" s="97">
        <f>K67/'סכום נכסי הקרן'!$C$42</f>
        <v>7.1582053984083722E-4</v>
      </c>
    </row>
    <row r="68" spans="2:14">
      <c r="B68" s="89" t="s">
        <v>1497</v>
      </c>
      <c r="C68" s="86" t="s">
        <v>1498</v>
      </c>
      <c r="D68" s="99" t="s">
        <v>1207</v>
      </c>
      <c r="E68" s="86"/>
      <c r="F68" s="99" t="s">
        <v>1395</v>
      </c>
      <c r="G68" s="99" t="s">
        <v>173</v>
      </c>
      <c r="H68" s="96">
        <v>500.683087</v>
      </c>
      <c r="I68" s="98">
        <v>21421</v>
      </c>
      <c r="J68" s="86"/>
      <c r="K68" s="96">
        <v>382.45822137599998</v>
      </c>
      <c r="L68" s="97">
        <v>2.1170532219873149E-5</v>
      </c>
      <c r="M68" s="97">
        <f t="shared" si="2"/>
        <v>6.6796849444785335E-3</v>
      </c>
      <c r="N68" s="97">
        <f>K68/'סכום נכסי הקרן'!$C$42</f>
        <v>3.1744243483171775E-4</v>
      </c>
    </row>
    <row r="69" spans="2:14">
      <c r="B69" s="89" t="s">
        <v>1499</v>
      </c>
      <c r="C69" s="86" t="s">
        <v>1500</v>
      </c>
      <c r="D69" s="99" t="s">
        <v>28</v>
      </c>
      <c r="E69" s="86"/>
      <c r="F69" s="99" t="s">
        <v>1395</v>
      </c>
      <c r="G69" s="99" t="s">
        <v>175</v>
      </c>
      <c r="H69" s="96">
        <v>2221.6611090000001</v>
      </c>
      <c r="I69" s="98">
        <v>5553</v>
      </c>
      <c r="J69" s="86"/>
      <c r="K69" s="96">
        <v>501.07488559100005</v>
      </c>
      <c r="L69" s="97">
        <v>7.934503960714286E-4</v>
      </c>
      <c r="M69" s="97">
        <f t="shared" si="2"/>
        <v>8.7513411459601044E-3</v>
      </c>
      <c r="N69" s="97">
        <f>K69/'סכום נכסי הקרן'!$C$42</f>
        <v>4.1589492086942215E-4</v>
      </c>
    </row>
    <row r="70" spans="2:14">
      <c r="B70" s="89" t="s">
        <v>1501</v>
      </c>
      <c r="C70" s="86" t="s">
        <v>1502</v>
      </c>
      <c r="D70" s="99" t="s">
        <v>1191</v>
      </c>
      <c r="E70" s="86"/>
      <c r="F70" s="99" t="s">
        <v>1395</v>
      </c>
      <c r="G70" s="99" t="s">
        <v>173</v>
      </c>
      <c r="H70" s="96">
        <v>1938.810195</v>
      </c>
      <c r="I70" s="98">
        <v>4395</v>
      </c>
      <c r="J70" s="86"/>
      <c r="K70" s="96">
        <v>303.86138497600001</v>
      </c>
      <c r="L70" s="97">
        <v>5.595411818181818E-5</v>
      </c>
      <c r="M70" s="97">
        <f t="shared" si="2"/>
        <v>5.3069804883005989E-3</v>
      </c>
      <c r="N70" s="97">
        <f>K70/'סכום נכסי הקרן'!$C$42</f>
        <v>2.5220662678156864E-4</v>
      </c>
    </row>
    <row r="71" spans="2:14">
      <c r="B71" s="89" t="s">
        <v>1503</v>
      </c>
      <c r="C71" s="86" t="s">
        <v>1504</v>
      </c>
      <c r="D71" s="99" t="s">
        <v>133</v>
      </c>
      <c r="E71" s="86"/>
      <c r="F71" s="99" t="s">
        <v>1395</v>
      </c>
      <c r="G71" s="99" t="s">
        <v>173</v>
      </c>
      <c r="H71" s="96">
        <v>1992.332584</v>
      </c>
      <c r="I71" s="98">
        <v>3012.5</v>
      </c>
      <c r="J71" s="86"/>
      <c r="K71" s="96">
        <v>214.02782210999999</v>
      </c>
      <c r="L71" s="97">
        <v>2.282670618846712E-5</v>
      </c>
      <c r="M71" s="97">
        <f t="shared" si="2"/>
        <v>3.7380250734424646E-3</v>
      </c>
      <c r="N71" s="97">
        <f>K71/'סכום נכסי הקרן'!$C$42</f>
        <v>1.7764427374025228E-4</v>
      </c>
    </row>
    <row r="72" spans="2:14">
      <c r="B72" s="89" t="s">
        <v>1505</v>
      </c>
      <c r="C72" s="86" t="s">
        <v>1506</v>
      </c>
      <c r="D72" s="99" t="s">
        <v>28</v>
      </c>
      <c r="E72" s="86"/>
      <c r="F72" s="99" t="s">
        <v>1395</v>
      </c>
      <c r="G72" s="99" t="s">
        <v>175</v>
      </c>
      <c r="H72" s="96">
        <v>4415.5420669999994</v>
      </c>
      <c r="I72" s="98">
        <v>4522.7</v>
      </c>
      <c r="J72" s="86"/>
      <c r="K72" s="96">
        <v>811.10851059300012</v>
      </c>
      <c r="L72" s="97">
        <v>4.2486859720319712E-4</v>
      </c>
      <c r="M72" s="97">
        <f t="shared" si="2"/>
        <v>1.4166120647253675E-2</v>
      </c>
      <c r="N72" s="97">
        <f>K72/'סכום נכסי הקרן'!$C$42</f>
        <v>6.7322454094204879E-4</v>
      </c>
    </row>
    <row r="73" spans="2:14">
      <c r="B73" s="89" t="s">
        <v>1507</v>
      </c>
      <c r="C73" s="86" t="s">
        <v>1508</v>
      </c>
      <c r="D73" s="99" t="s">
        <v>28</v>
      </c>
      <c r="E73" s="86"/>
      <c r="F73" s="99" t="s">
        <v>1395</v>
      </c>
      <c r="G73" s="99" t="s">
        <v>175</v>
      </c>
      <c r="H73" s="96">
        <v>1366.3444840000002</v>
      </c>
      <c r="I73" s="98">
        <v>9581</v>
      </c>
      <c r="J73" s="86"/>
      <c r="K73" s="96">
        <v>531.70188256000006</v>
      </c>
      <c r="L73" s="97">
        <v>4.1296319600076772E-4</v>
      </c>
      <c r="M73" s="97">
        <f t="shared" si="2"/>
        <v>9.2862458208090061E-3</v>
      </c>
      <c r="N73" s="97">
        <f>K73/'סכום נכסי הקרן'!$C$42</f>
        <v>4.4131549740832954E-4</v>
      </c>
    </row>
    <row r="74" spans="2:14">
      <c r="B74" s="89" t="s">
        <v>1509</v>
      </c>
      <c r="C74" s="86" t="s">
        <v>1510</v>
      </c>
      <c r="D74" s="99" t="s">
        <v>28</v>
      </c>
      <c r="E74" s="86"/>
      <c r="F74" s="99" t="s">
        <v>1395</v>
      </c>
      <c r="G74" s="99" t="s">
        <v>175</v>
      </c>
      <c r="H74" s="96">
        <v>4549.5777079999998</v>
      </c>
      <c r="I74" s="98">
        <v>5842.5</v>
      </c>
      <c r="J74" s="86"/>
      <c r="K74" s="96">
        <v>1079.6101495580001</v>
      </c>
      <c r="L74" s="97">
        <v>1.0788623675425312E-3</v>
      </c>
      <c r="M74" s="97">
        <f t="shared" si="2"/>
        <v>1.8855538353871885E-2</v>
      </c>
      <c r="N74" s="97">
        <f>K74/'סכום נכסי הקרן'!$C$42</f>
        <v>8.9608238335606215E-4</v>
      </c>
    </row>
    <row r="75" spans="2:14">
      <c r="B75" s="89" t="s">
        <v>1511</v>
      </c>
      <c r="C75" s="86" t="s">
        <v>1512</v>
      </c>
      <c r="D75" s="99" t="s">
        <v>28</v>
      </c>
      <c r="E75" s="86"/>
      <c r="F75" s="99" t="s">
        <v>1395</v>
      </c>
      <c r="G75" s="99" t="s">
        <v>175</v>
      </c>
      <c r="H75" s="96">
        <v>12008.840908999999</v>
      </c>
      <c r="I75" s="98">
        <v>1755.9</v>
      </c>
      <c r="J75" s="86"/>
      <c r="K75" s="96">
        <v>856.44212550899988</v>
      </c>
      <c r="L75" s="97">
        <v>4.7161200599715877E-4</v>
      </c>
      <c r="M75" s="97">
        <f t="shared" si="2"/>
        <v>1.4957878408254948E-2</v>
      </c>
      <c r="N75" s="97">
        <f>K75/'סכום נכסי הקרן'!$C$42</f>
        <v>7.1085169155443067E-4</v>
      </c>
    </row>
    <row r="76" spans="2:14">
      <c r="B76" s="89" t="s">
        <v>1513</v>
      </c>
      <c r="C76" s="86" t="s">
        <v>1514</v>
      </c>
      <c r="D76" s="99" t="s">
        <v>1207</v>
      </c>
      <c r="E76" s="86"/>
      <c r="F76" s="99" t="s">
        <v>1395</v>
      </c>
      <c r="G76" s="99" t="s">
        <v>173</v>
      </c>
      <c r="H76" s="96">
        <v>1176.3280339999999</v>
      </c>
      <c r="I76" s="98">
        <v>11018</v>
      </c>
      <c r="J76" s="86"/>
      <c r="K76" s="96">
        <v>462.181496256</v>
      </c>
      <c r="L76" s="97">
        <v>1.1342543436528444E-4</v>
      </c>
      <c r="M76" s="97">
        <f t="shared" si="2"/>
        <v>8.0720628021816523E-3</v>
      </c>
      <c r="N76" s="97">
        <f>K76/'סכום נכסי הקרן'!$C$42</f>
        <v>3.8361319303797242E-4</v>
      </c>
    </row>
    <row r="77" spans="2:14">
      <c r="B77" s="89" t="s">
        <v>1515</v>
      </c>
      <c r="C77" s="86" t="s">
        <v>1516</v>
      </c>
      <c r="D77" s="99" t="s">
        <v>134</v>
      </c>
      <c r="E77" s="86"/>
      <c r="F77" s="99" t="s">
        <v>1395</v>
      </c>
      <c r="G77" s="99" t="s">
        <v>183</v>
      </c>
      <c r="H77" s="96">
        <v>381.10360300000002</v>
      </c>
      <c r="I77" s="98">
        <v>18100</v>
      </c>
      <c r="J77" s="86"/>
      <c r="K77" s="96">
        <v>228.49542888900001</v>
      </c>
      <c r="L77" s="97">
        <v>1.4130701374495272E-3</v>
      </c>
      <c r="M77" s="97">
        <f t="shared" si="2"/>
        <v>3.990703796981564E-3</v>
      </c>
      <c r="N77" s="97">
        <f>K77/'סכום נכסי הקרן'!$C$42</f>
        <v>1.8965246722499516E-4</v>
      </c>
    </row>
    <row r="78" spans="2:14">
      <c r="B78" s="89" t="s">
        <v>1517</v>
      </c>
      <c r="C78" s="86" t="s">
        <v>1518</v>
      </c>
      <c r="D78" s="99" t="s">
        <v>134</v>
      </c>
      <c r="E78" s="86"/>
      <c r="F78" s="99" t="s">
        <v>1395</v>
      </c>
      <c r="G78" s="99" t="s">
        <v>183</v>
      </c>
      <c r="H78" s="96">
        <v>221.44540499999999</v>
      </c>
      <c r="I78" s="98">
        <v>32000</v>
      </c>
      <c r="J78" s="86"/>
      <c r="K78" s="96">
        <v>234.73212978099997</v>
      </c>
      <c r="L78" s="97">
        <v>1.0674897201667912E-3</v>
      </c>
      <c r="M78" s="97">
        <f t="shared" si="2"/>
        <v>4.0996286277817165E-3</v>
      </c>
      <c r="N78" s="97">
        <f>K78/'סכום נכסי הקרן'!$C$42</f>
        <v>1.9482896339064365E-4</v>
      </c>
    </row>
    <row r="79" spans="2:14">
      <c r="B79" s="89" t="s">
        <v>1519</v>
      </c>
      <c r="C79" s="86" t="s">
        <v>1520</v>
      </c>
      <c r="D79" s="99" t="s">
        <v>133</v>
      </c>
      <c r="E79" s="86"/>
      <c r="F79" s="99" t="s">
        <v>1395</v>
      </c>
      <c r="G79" s="99" t="s">
        <v>173</v>
      </c>
      <c r="H79" s="96">
        <v>315.95224100000001</v>
      </c>
      <c r="I79" s="98">
        <v>33875</v>
      </c>
      <c r="J79" s="86"/>
      <c r="K79" s="96">
        <v>381.66477829599995</v>
      </c>
      <c r="L79" s="97">
        <v>9.5540152887351414E-4</v>
      </c>
      <c r="M79" s="97">
        <f t="shared" si="2"/>
        <v>6.6658273529834186E-3</v>
      </c>
      <c r="N79" s="97">
        <f>K79/'סכום נכסי הקרן'!$C$42</f>
        <v>3.1678387269567734E-4</v>
      </c>
    </row>
    <row r="80" spans="2:14">
      <c r="B80" s="89" t="s">
        <v>1521</v>
      </c>
      <c r="C80" s="86" t="s">
        <v>1522</v>
      </c>
      <c r="D80" s="99" t="s">
        <v>133</v>
      </c>
      <c r="E80" s="86"/>
      <c r="F80" s="99" t="s">
        <v>1395</v>
      </c>
      <c r="G80" s="99" t="s">
        <v>173</v>
      </c>
      <c r="H80" s="96">
        <v>269.00612599999999</v>
      </c>
      <c r="I80" s="98">
        <v>53144</v>
      </c>
      <c r="J80" s="86"/>
      <c r="K80" s="96">
        <v>509.79755493300001</v>
      </c>
      <c r="L80" s="97">
        <v>2.6597825613004124E-5</v>
      </c>
      <c r="M80" s="97">
        <f t="shared" si="2"/>
        <v>8.9036837544410989E-3</v>
      </c>
      <c r="N80" s="97">
        <f>K80/'סכום נכסי הקרן'!$C$42</f>
        <v>4.2313478457059819E-4</v>
      </c>
    </row>
    <row r="81" spans="2:14">
      <c r="B81" s="89" t="s">
        <v>1523</v>
      </c>
      <c r="C81" s="86" t="s">
        <v>1524</v>
      </c>
      <c r="D81" s="99" t="s">
        <v>28</v>
      </c>
      <c r="E81" s="86"/>
      <c r="F81" s="99" t="s">
        <v>1395</v>
      </c>
      <c r="G81" s="99" t="s">
        <v>175</v>
      </c>
      <c r="H81" s="96">
        <v>1586.6577210000003</v>
      </c>
      <c r="I81" s="98">
        <v>12084</v>
      </c>
      <c r="J81" s="86"/>
      <c r="K81" s="96">
        <v>778.7375499289999</v>
      </c>
      <c r="L81" s="97">
        <v>1.7388029819178086E-3</v>
      </c>
      <c r="M81" s="97">
        <f t="shared" si="2"/>
        <v>1.3600757408864683E-2</v>
      </c>
      <c r="N81" s="97">
        <f>K81/'סכום נכסי הקרן'!$C$42</f>
        <v>6.4635646490997527E-4</v>
      </c>
    </row>
    <row r="82" spans="2:14">
      <c r="B82" s="89" t="s">
        <v>1525</v>
      </c>
      <c r="C82" s="86" t="s">
        <v>1526</v>
      </c>
      <c r="D82" s="99" t="s">
        <v>28</v>
      </c>
      <c r="E82" s="86"/>
      <c r="F82" s="99" t="s">
        <v>1395</v>
      </c>
      <c r="G82" s="99" t="s">
        <v>175</v>
      </c>
      <c r="H82" s="96">
        <v>947.11272799999995</v>
      </c>
      <c r="I82" s="98">
        <v>22565</v>
      </c>
      <c r="J82" s="86"/>
      <c r="K82" s="96">
        <v>868.02885336199995</v>
      </c>
      <c r="L82" s="97">
        <v>1.4570942629319032E-3</v>
      </c>
      <c r="M82" s="97">
        <f t="shared" si="2"/>
        <v>1.5160242188845157E-2</v>
      </c>
      <c r="N82" s="97">
        <f>K82/'סכום נכסי הקרן'!$C$42</f>
        <v>7.2046873962874263E-4</v>
      </c>
    </row>
    <row r="83" spans="2:14">
      <c r="B83" s="89" t="s">
        <v>1527</v>
      </c>
      <c r="C83" s="86" t="s">
        <v>1528</v>
      </c>
      <c r="D83" s="99" t="s">
        <v>28</v>
      </c>
      <c r="E83" s="86"/>
      <c r="F83" s="99" t="s">
        <v>1395</v>
      </c>
      <c r="G83" s="99" t="s">
        <v>175</v>
      </c>
      <c r="H83" s="96">
        <v>282.29776700000002</v>
      </c>
      <c r="I83" s="98">
        <v>19318</v>
      </c>
      <c r="J83" s="86"/>
      <c r="K83" s="96">
        <v>221.49644234800002</v>
      </c>
      <c r="L83" s="97">
        <v>1.2979207678160919E-4</v>
      </c>
      <c r="M83" s="97">
        <f t="shared" si="2"/>
        <v>3.8684655434637664E-3</v>
      </c>
      <c r="N83" s="97">
        <f>K83/'סכום נכסי הקרן'!$C$42</f>
        <v>1.8384326976301878E-4</v>
      </c>
    </row>
    <row r="84" spans="2:14">
      <c r="B84" s="89" t="s">
        <v>1529</v>
      </c>
      <c r="C84" s="86" t="s">
        <v>1530</v>
      </c>
      <c r="D84" s="99" t="s">
        <v>1207</v>
      </c>
      <c r="E84" s="86"/>
      <c r="F84" s="99" t="s">
        <v>1395</v>
      </c>
      <c r="G84" s="99" t="s">
        <v>173</v>
      </c>
      <c r="H84" s="96">
        <v>299.52287999999999</v>
      </c>
      <c r="I84" s="98">
        <v>8771</v>
      </c>
      <c r="J84" s="86"/>
      <c r="K84" s="96">
        <v>93.682927341999999</v>
      </c>
      <c r="L84" s="97">
        <v>5.931146138613861E-6</v>
      </c>
      <c r="M84" s="97">
        <f t="shared" si="2"/>
        <v>1.6361850898894083E-3</v>
      </c>
      <c r="N84" s="97">
        <f>K84/'סכום נכסי הקרן'!$C$42</f>
        <v>7.775734680408562E-5</v>
      </c>
    </row>
    <row r="85" spans="2:14">
      <c r="B85" s="89" t="s">
        <v>1531</v>
      </c>
      <c r="C85" s="86" t="s">
        <v>1532</v>
      </c>
      <c r="D85" s="99" t="s">
        <v>1207</v>
      </c>
      <c r="E85" s="86"/>
      <c r="F85" s="99" t="s">
        <v>1395</v>
      </c>
      <c r="G85" s="99" t="s">
        <v>173</v>
      </c>
      <c r="H85" s="96">
        <v>6774.2988999999998</v>
      </c>
      <c r="I85" s="98">
        <v>2725</v>
      </c>
      <c r="J85" s="86"/>
      <c r="K85" s="96">
        <v>658.282334182</v>
      </c>
      <c r="L85" s="97">
        <v>9.3567664364640877E-5</v>
      </c>
      <c r="M85" s="97">
        <f t="shared" si="2"/>
        <v>1.1496990654382675E-2</v>
      </c>
      <c r="N85" s="97">
        <f>K85/'סכום נכסי הקרן'!$C$42</f>
        <v>5.4637797095228983E-4</v>
      </c>
    </row>
    <row r="86" spans="2:14">
      <c r="B86" s="89" t="s">
        <v>1533</v>
      </c>
      <c r="C86" s="86" t="s">
        <v>1534</v>
      </c>
      <c r="D86" s="99" t="s">
        <v>145</v>
      </c>
      <c r="E86" s="86"/>
      <c r="F86" s="99" t="s">
        <v>1395</v>
      </c>
      <c r="G86" s="99" t="s">
        <v>177</v>
      </c>
      <c r="H86" s="96">
        <v>6001.7598620000008</v>
      </c>
      <c r="I86" s="98">
        <v>8460</v>
      </c>
      <c r="J86" s="86"/>
      <c r="K86" s="96">
        <v>1269.575310277</v>
      </c>
      <c r="L86" s="97">
        <v>1.3319838660605344E-4</v>
      </c>
      <c r="M86" s="97">
        <f t="shared" si="2"/>
        <v>2.2173305767695283E-2</v>
      </c>
      <c r="N86" s="97">
        <f>K86/'סכום נכסי הקרן'!$C$42</f>
        <v>1.0537545153209106E-3</v>
      </c>
    </row>
    <row r="87" spans="2:14">
      <c r="B87" s="89" t="s">
        <v>1535</v>
      </c>
      <c r="C87" s="86" t="s">
        <v>1536</v>
      </c>
      <c r="D87" s="99" t="s">
        <v>1207</v>
      </c>
      <c r="E87" s="86"/>
      <c r="F87" s="99" t="s">
        <v>1395</v>
      </c>
      <c r="G87" s="99" t="s">
        <v>173</v>
      </c>
      <c r="H87" s="96">
        <v>4412.7472330000001</v>
      </c>
      <c r="I87" s="98">
        <v>21089</v>
      </c>
      <c r="J87" s="86"/>
      <c r="K87" s="96">
        <v>3318.5348053960001</v>
      </c>
      <c r="L87" s="97">
        <v>4.5605998742595497E-5</v>
      </c>
      <c r="M87" s="97">
        <f t="shared" si="2"/>
        <v>5.7958662511111786E-2</v>
      </c>
      <c r="N87" s="97">
        <f>K87/'סכום נכסי הקרן'!$C$42</f>
        <v>2.7544022060988767E-3</v>
      </c>
    </row>
    <row r="88" spans="2:14">
      <c r="B88" s="89" t="s">
        <v>1537</v>
      </c>
      <c r="C88" s="86" t="s">
        <v>1538</v>
      </c>
      <c r="D88" s="99" t="s">
        <v>1207</v>
      </c>
      <c r="E88" s="86"/>
      <c r="F88" s="99" t="s">
        <v>1395</v>
      </c>
      <c r="G88" s="99" t="s">
        <v>173</v>
      </c>
      <c r="H88" s="96">
        <v>998.55839899999989</v>
      </c>
      <c r="I88" s="98">
        <v>4253</v>
      </c>
      <c r="J88" s="86"/>
      <c r="K88" s="96">
        <v>151.44334394999998</v>
      </c>
      <c r="L88" s="97">
        <v>6.6455511619972739E-7</v>
      </c>
      <c r="M88" s="97">
        <f t="shared" si="2"/>
        <v>2.6449786355351667E-3</v>
      </c>
      <c r="N88" s="97">
        <f>K88/'סכום נכסי הקרן'!$C$42</f>
        <v>1.2569881141418198E-4</v>
      </c>
    </row>
    <row r="89" spans="2:14">
      <c r="B89" s="89" t="s">
        <v>1539</v>
      </c>
      <c r="C89" s="86" t="s">
        <v>1540</v>
      </c>
      <c r="D89" s="99" t="s">
        <v>133</v>
      </c>
      <c r="E89" s="86"/>
      <c r="F89" s="99" t="s">
        <v>1395</v>
      </c>
      <c r="G89" s="99" t="s">
        <v>173</v>
      </c>
      <c r="H89" s="96">
        <v>3785.8210509999999</v>
      </c>
      <c r="I89" s="98">
        <v>1741</v>
      </c>
      <c r="J89" s="86"/>
      <c r="K89" s="96">
        <v>235.03914126699999</v>
      </c>
      <c r="L89" s="97">
        <v>6.2602458097694877E-5</v>
      </c>
      <c r="M89" s="97">
        <f t="shared" si="2"/>
        <v>4.1049906252135877E-3</v>
      </c>
      <c r="N89" s="97">
        <f>K89/'סכום נכסי הקרן'!$C$42</f>
        <v>1.9508378461866307E-4</v>
      </c>
    </row>
    <row r="90" spans="2:14">
      <c r="D90" s="1"/>
      <c r="E90" s="1"/>
      <c r="F90" s="1"/>
      <c r="G90" s="1"/>
    </row>
    <row r="91" spans="2:14">
      <c r="D91" s="1"/>
      <c r="E91" s="1"/>
      <c r="F91" s="1"/>
      <c r="G91" s="1"/>
    </row>
    <row r="92" spans="2:14">
      <c r="D92" s="1"/>
      <c r="E92" s="1"/>
      <c r="F92" s="1"/>
      <c r="G92" s="1"/>
    </row>
    <row r="93" spans="2:14">
      <c r="B93" s="101" t="s">
        <v>263</v>
      </c>
      <c r="D93" s="1"/>
      <c r="E93" s="1"/>
      <c r="F93" s="1"/>
      <c r="G93" s="1"/>
    </row>
    <row r="94" spans="2:14">
      <c r="B94" s="101" t="s">
        <v>121</v>
      </c>
      <c r="D94" s="1"/>
      <c r="E94" s="1"/>
      <c r="F94" s="1"/>
      <c r="G94" s="1"/>
    </row>
    <row r="95" spans="2:14">
      <c r="B95" s="101" t="s">
        <v>246</v>
      </c>
      <c r="D95" s="1"/>
      <c r="E95" s="1"/>
      <c r="F95" s="1"/>
      <c r="G95" s="1"/>
    </row>
    <row r="96" spans="2:14">
      <c r="B96" s="101" t="s">
        <v>254</v>
      </c>
      <c r="D96" s="1"/>
      <c r="E96" s="1"/>
      <c r="F96" s="1"/>
      <c r="G96" s="1"/>
    </row>
    <row r="97" spans="2:7">
      <c r="B97" s="101" t="s">
        <v>261</v>
      </c>
      <c r="D97" s="1"/>
      <c r="E97" s="1"/>
      <c r="F97" s="1"/>
      <c r="G97" s="1"/>
    </row>
    <row r="98" spans="2:7">
      <c r="D98" s="1"/>
      <c r="E98" s="1"/>
      <c r="F98" s="1"/>
      <c r="G98" s="1"/>
    </row>
    <row r="99" spans="2:7">
      <c r="D99" s="1"/>
      <c r="E99" s="1"/>
      <c r="F99" s="1"/>
      <c r="G99" s="1"/>
    </row>
    <row r="100" spans="2:7">
      <c r="D100" s="1"/>
      <c r="E100" s="1"/>
      <c r="F100" s="1"/>
      <c r="G100" s="1"/>
    </row>
    <row r="101" spans="2:7">
      <c r="D101" s="1"/>
      <c r="E101" s="1"/>
      <c r="F101" s="1"/>
      <c r="G101" s="1"/>
    </row>
    <row r="102" spans="2:7">
      <c r="D102" s="1"/>
      <c r="E102" s="1"/>
      <c r="F102" s="1"/>
      <c r="G102" s="1"/>
    </row>
    <row r="103" spans="2:7">
      <c r="D103" s="1"/>
      <c r="E103" s="1"/>
      <c r="F103" s="1"/>
      <c r="G103" s="1"/>
    </row>
    <row r="104" spans="2:7">
      <c r="D104" s="1"/>
      <c r="E104" s="1"/>
      <c r="F104" s="1"/>
      <c r="G104" s="1"/>
    </row>
    <row r="105" spans="2:7">
      <c r="D105" s="1"/>
      <c r="E105" s="1"/>
      <c r="F105" s="1"/>
      <c r="G105" s="1"/>
    </row>
    <row r="106" spans="2:7">
      <c r="D106" s="1"/>
      <c r="E106" s="1"/>
      <c r="F106" s="1"/>
      <c r="G106" s="1"/>
    </row>
    <row r="107" spans="2:7">
      <c r="D107" s="1"/>
      <c r="E107" s="1"/>
      <c r="F107" s="1"/>
      <c r="G107" s="1"/>
    </row>
    <row r="108" spans="2:7">
      <c r="D108" s="1"/>
      <c r="E108" s="1"/>
      <c r="F108" s="1"/>
      <c r="G108" s="1"/>
    </row>
    <row r="109" spans="2:7">
      <c r="D109" s="1"/>
      <c r="E109" s="1"/>
      <c r="F109" s="1"/>
      <c r="G109" s="1"/>
    </row>
    <row r="110" spans="2:7">
      <c r="D110" s="1"/>
      <c r="E110" s="1"/>
      <c r="F110" s="1"/>
      <c r="G110" s="1"/>
    </row>
    <row r="111" spans="2:7">
      <c r="D111" s="1"/>
      <c r="E111" s="1"/>
      <c r="F111" s="1"/>
      <c r="G111" s="1"/>
    </row>
    <row r="112" spans="2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5"/>
      <c r="D250" s="1"/>
      <c r="E250" s="1"/>
      <c r="F250" s="1"/>
      <c r="G250" s="1"/>
    </row>
    <row r="251" spans="2:7">
      <c r="B251" s="45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K1:AF1048576 AH1:XFD1048576 AG1:AG43 B45:B92 B94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0.140625" style="1" bestFit="1" customWidth="1"/>
    <col min="11" max="11" width="10.71093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8" t="s">
        <v>189</v>
      </c>
      <c r="C1" s="80" t="s" vm="1">
        <v>264</v>
      </c>
    </row>
    <row r="2" spans="2:65">
      <c r="B2" s="58" t="s">
        <v>188</v>
      </c>
      <c r="C2" s="80" t="s">
        <v>265</v>
      </c>
    </row>
    <row r="3" spans="2:65">
      <c r="B3" s="58" t="s">
        <v>190</v>
      </c>
      <c r="C3" s="80" t="s">
        <v>266</v>
      </c>
    </row>
    <row r="4" spans="2:65">
      <c r="B4" s="58" t="s">
        <v>191</v>
      </c>
      <c r="C4" s="80">
        <v>12145</v>
      </c>
    </row>
    <row r="6" spans="2:65" ht="26.25" customHeight="1">
      <c r="B6" s="165" t="s">
        <v>219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</row>
    <row r="7" spans="2:65" ht="26.25" customHeight="1">
      <c r="B7" s="165" t="s">
        <v>99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7"/>
      <c r="BM7" s="3"/>
    </row>
    <row r="8" spans="2:65" s="3" customFormat="1" ht="78.75">
      <c r="B8" s="23" t="s">
        <v>124</v>
      </c>
      <c r="C8" s="31" t="s">
        <v>47</v>
      </c>
      <c r="D8" s="31" t="s">
        <v>129</v>
      </c>
      <c r="E8" s="31" t="s">
        <v>126</v>
      </c>
      <c r="F8" s="31" t="s">
        <v>68</v>
      </c>
      <c r="G8" s="31" t="s">
        <v>15</v>
      </c>
      <c r="H8" s="31" t="s">
        <v>69</v>
      </c>
      <c r="I8" s="31" t="s">
        <v>109</v>
      </c>
      <c r="J8" s="31" t="s">
        <v>248</v>
      </c>
      <c r="K8" s="31" t="s">
        <v>247</v>
      </c>
      <c r="L8" s="31" t="s">
        <v>65</v>
      </c>
      <c r="M8" s="31" t="s">
        <v>62</v>
      </c>
      <c r="N8" s="31" t="s">
        <v>192</v>
      </c>
      <c r="O8" s="21" t="s">
        <v>194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255</v>
      </c>
      <c r="K9" s="33"/>
      <c r="L9" s="33" t="s">
        <v>251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8" t="s">
        <v>32</v>
      </c>
      <c r="C11" s="84"/>
      <c r="D11" s="84"/>
      <c r="E11" s="84"/>
      <c r="F11" s="84"/>
      <c r="G11" s="84"/>
      <c r="H11" s="84"/>
      <c r="I11" s="84"/>
      <c r="J11" s="93"/>
      <c r="K11" s="95"/>
      <c r="L11" s="93">
        <v>9034.1292115050037</v>
      </c>
      <c r="M11" s="84"/>
      <c r="N11" s="94">
        <f>L11/$L$11</f>
        <v>1</v>
      </c>
      <c r="O11" s="94">
        <f>L11/'סכום נכסי הקרן'!$C$42</f>
        <v>7.4983771120587439E-3</v>
      </c>
      <c r="P11" s="5"/>
      <c r="BG11" s="102"/>
      <c r="BH11" s="3"/>
      <c r="BI11" s="102"/>
      <c r="BM11" s="102"/>
    </row>
    <row r="12" spans="2:65" s="4" customFormat="1" ht="18" customHeight="1">
      <c r="B12" s="83" t="s">
        <v>242</v>
      </c>
      <c r="C12" s="84"/>
      <c r="D12" s="84"/>
      <c r="E12" s="84"/>
      <c r="F12" s="84"/>
      <c r="G12" s="84"/>
      <c r="H12" s="84"/>
      <c r="I12" s="84"/>
      <c r="J12" s="93"/>
      <c r="K12" s="95"/>
      <c r="L12" s="93">
        <v>9034.1292115050001</v>
      </c>
      <c r="M12" s="84"/>
      <c r="N12" s="94">
        <f t="shared" ref="N12:N21" si="0">L12/$L$11</f>
        <v>0.99999999999999956</v>
      </c>
      <c r="O12" s="94">
        <f>L12/'סכום נכסי הקרן'!$C$42</f>
        <v>7.4983771120587413E-3</v>
      </c>
      <c r="P12" s="5"/>
      <c r="BG12" s="102"/>
      <c r="BH12" s="3"/>
      <c r="BI12" s="102"/>
      <c r="BM12" s="102"/>
    </row>
    <row r="13" spans="2:65">
      <c r="B13" s="104" t="s">
        <v>30</v>
      </c>
      <c r="C13" s="84"/>
      <c r="D13" s="84"/>
      <c r="E13" s="84"/>
      <c r="F13" s="84"/>
      <c r="G13" s="84"/>
      <c r="H13" s="84"/>
      <c r="I13" s="84"/>
      <c r="J13" s="93"/>
      <c r="K13" s="95"/>
      <c r="L13" s="93">
        <v>9034.1292115050001</v>
      </c>
      <c r="M13" s="84"/>
      <c r="N13" s="94">
        <f t="shared" si="0"/>
        <v>0.99999999999999956</v>
      </c>
      <c r="O13" s="94">
        <f>L13/'סכום נכסי הקרן'!$C$42</f>
        <v>7.4983771120587413E-3</v>
      </c>
      <c r="BH13" s="3"/>
    </row>
    <row r="14" spans="2:65" ht="20.25">
      <c r="B14" s="89" t="s">
        <v>1541</v>
      </c>
      <c r="C14" s="86" t="s">
        <v>1542</v>
      </c>
      <c r="D14" s="99" t="s">
        <v>147</v>
      </c>
      <c r="E14" s="86"/>
      <c r="F14" s="99" t="s">
        <v>1395</v>
      </c>
      <c r="G14" s="86" t="s">
        <v>1543</v>
      </c>
      <c r="H14" s="86"/>
      <c r="I14" s="99" t="s">
        <v>175</v>
      </c>
      <c r="J14" s="96">
        <v>2762.070318</v>
      </c>
      <c r="K14" s="98">
        <v>2769</v>
      </c>
      <c r="L14" s="96">
        <v>310.63818276299997</v>
      </c>
      <c r="M14" s="97">
        <v>2.3581918520116923E-5</v>
      </c>
      <c r="N14" s="97">
        <f t="shared" si="0"/>
        <v>3.4384961238699226E-2</v>
      </c>
      <c r="O14" s="97">
        <f>L14/'סכום נכסי הקרן'!$C$42</f>
        <v>2.578314063512894E-4</v>
      </c>
      <c r="BH14" s="4"/>
    </row>
    <row r="15" spans="2:65">
      <c r="B15" s="89" t="s">
        <v>1544</v>
      </c>
      <c r="C15" s="86" t="s">
        <v>1545</v>
      </c>
      <c r="D15" s="99" t="s">
        <v>147</v>
      </c>
      <c r="E15" s="86"/>
      <c r="F15" s="99" t="s">
        <v>1395</v>
      </c>
      <c r="G15" s="86" t="s">
        <v>1543</v>
      </c>
      <c r="H15" s="86"/>
      <c r="I15" s="99" t="s">
        <v>183</v>
      </c>
      <c r="J15" s="96">
        <v>10674.7179</v>
      </c>
      <c r="K15" s="98">
        <v>1290</v>
      </c>
      <c r="L15" s="96">
        <v>456.14403926400007</v>
      </c>
      <c r="M15" s="97">
        <v>8.0238495048827466E-5</v>
      </c>
      <c r="N15" s="97">
        <f t="shared" si="0"/>
        <v>5.0491201596175823E-2</v>
      </c>
      <c r="O15" s="97">
        <f>L15/'סכום נכסי הקרן'!$C$42</f>
        <v>3.7860207040910874E-4</v>
      </c>
    </row>
    <row r="16" spans="2:65">
      <c r="B16" s="89" t="s">
        <v>1546</v>
      </c>
      <c r="C16" s="86" t="s">
        <v>1547</v>
      </c>
      <c r="D16" s="99" t="s">
        <v>28</v>
      </c>
      <c r="E16" s="86"/>
      <c r="F16" s="99" t="s">
        <v>1395</v>
      </c>
      <c r="G16" s="86" t="s">
        <v>1543</v>
      </c>
      <c r="H16" s="86"/>
      <c r="I16" s="99" t="s">
        <v>175</v>
      </c>
      <c r="J16" s="96">
        <v>238.10766999999998</v>
      </c>
      <c r="K16" s="98">
        <v>29154</v>
      </c>
      <c r="L16" s="96">
        <v>281.94778331499998</v>
      </c>
      <c r="M16" s="97">
        <v>3.9375391746191979E-5</v>
      </c>
      <c r="N16" s="97">
        <f t="shared" si="0"/>
        <v>3.1209182059953076E-2</v>
      </c>
      <c r="O16" s="97">
        <f>L16/'סכום נכסי הקרן'!$C$42</f>
        <v>2.3401821644442652E-4</v>
      </c>
    </row>
    <row r="17" spans="2:15">
      <c r="B17" s="89" t="s">
        <v>1548</v>
      </c>
      <c r="C17" s="86" t="s">
        <v>1549</v>
      </c>
      <c r="D17" s="99" t="s">
        <v>147</v>
      </c>
      <c r="E17" s="86"/>
      <c r="F17" s="99" t="s">
        <v>1395</v>
      </c>
      <c r="G17" s="86" t="s">
        <v>1543</v>
      </c>
      <c r="H17" s="86"/>
      <c r="I17" s="99" t="s">
        <v>173</v>
      </c>
      <c r="J17" s="96">
        <v>53650.86067200001</v>
      </c>
      <c r="K17" s="98">
        <v>1457.2</v>
      </c>
      <c r="L17" s="96">
        <v>2787.9000184880001</v>
      </c>
      <c r="M17" s="97">
        <v>6.981912422458368E-5</v>
      </c>
      <c r="N17" s="97">
        <f t="shared" si="0"/>
        <v>0.30859642951947125</v>
      </c>
      <c r="O17" s="97">
        <f>L17/'סכום נכסי הקרן'!$C$42</f>
        <v>2.3139724039718526E-3</v>
      </c>
    </row>
    <row r="18" spans="2:15">
      <c r="B18" s="89" t="s">
        <v>1550</v>
      </c>
      <c r="C18" s="86" t="s">
        <v>1551</v>
      </c>
      <c r="D18" s="99" t="s">
        <v>28</v>
      </c>
      <c r="E18" s="86"/>
      <c r="F18" s="99" t="s">
        <v>1395</v>
      </c>
      <c r="G18" s="86" t="s">
        <v>1543</v>
      </c>
      <c r="H18" s="86"/>
      <c r="I18" s="99" t="s">
        <v>173</v>
      </c>
      <c r="J18" s="96">
        <v>5452.0752269999994</v>
      </c>
      <c r="K18" s="98">
        <v>1853</v>
      </c>
      <c r="L18" s="96">
        <v>360.26211780299997</v>
      </c>
      <c r="M18" s="97">
        <v>7.7176309951217234E-5</v>
      </c>
      <c r="N18" s="97">
        <f t="shared" si="0"/>
        <v>3.9877901828568554E-2</v>
      </c>
      <c r="O18" s="97">
        <f>L18/'סכום נכסי הקרן'!$C$42</f>
        <v>2.9901954634826397E-4</v>
      </c>
    </row>
    <row r="19" spans="2:15">
      <c r="B19" s="89" t="s">
        <v>1552</v>
      </c>
      <c r="C19" s="86" t="s">
        <v>1553</v>
      </c>
      <c r="D19" s="99" t="s">
        <v>28</v>
      </c>
      <c r="E19" s="86"/>
      <c r="F19" s="99" t="s">
        <v>1395</v>
      </c>
      <c r="G19" s="86" t="s">
        <v>1543</v>
      </c>
      <c r="H19" s="86"/>
      <c r="I19" s="99" t="s">
        <v>173</v>
      </c>
      <c r="J19" s="96">
        <v>4418.114028</v>
      </c>
      <c r="K19" s="98">
        <v>2460.56</v>
      </c>
      <c r="L19" s="96">
        <v>387.66109576700001</v>
      </c>
      <c r="M19" s="97">
        <v>1.7789091291653618E-5</v>
      </c>
      <c r="N19" s="97">
        <f t="shared" si="0"/>
        <v>4.2910731813898775E-2</v>
      </c>
      <c r="O19" s="97">
        <f>L19/'סכום נכסי הקרן'!$C$42</f>
        <v>3.2176084929502958E-4</v>
      </c>
    </row>
    <row r="20" spans="2:15">
      <c r="B20" s="89" t="s">
        <v>1554</v>
      </c>
      <c r="C20" s="86" t="s">
        <v>1555</v>
      </c>
      <c r="D20" s="99" t="s">
        <v>28</v>
      </c>
      <c r="E20" s="86"/>
      <c r="F20" s="99" t="s">
        <v>1395</v>
      </c>
      <c r="G20" s="86" t="s">
        <v>1543</v>
      </c>
      <c r="H20" s="86"/>
      <c r="I20" s="99" t="s">
        <v>183</v>
      </c>
      <c r="J20" s="96">
        <v>2001.915763</v>
      </c>
      <c r="K20" s="98">
        <v>9557.1350000000002</v>
      </c>
      <c r="L20" s="96">
        <v>633.76669026399998</v>
      </c>
      <c r="M20" s="97">
        <v>3.361230773466288E-4</v>
      </c>
      <c r="N20" s="97">
        <f t="shared" si="0"/>
        <v>7.0152493441968403E-2</v>
      </c>
      <c r="O20" s="97">
        <f>L20/'סכום נכסי הקרן'!$C$42</f>
        <v>5.2602985117910703E-4</v>
      </c>
    </row>
    <row r="21" spans="2:15">
      <c r="B21" s="89" t="s">
        <v>1556</v>
      </c>
      <c r="C21" s="86" t="s">
        <v>1557</v>
      </c>
      <c r="D21" s="99" t="s">
        <v>147</v>
      </c>
      <c r="E21" s="86"/>
      <c r="F21" s="99" t="s">
        <v>1395</v>
      </c>
      <c r="G21" s="86" t="s">
        <v>1543</v>
      </c>
      <c r="H21" s="86"/>
      <c r="I21" s="99" t="s">
        <v>173</v>
      </c>
      <c r="J21" s="96">
        <v>5622.5485660000004</v>
      </c>
      <c r="K21" s="98">
        <v>19031.46</v>
      </c>
      <c r="L21" s="96">
        <v>3815.8092838410003</v>
      </c>
      <c r="M21" s="97">
        <v>1.1193413747124447E-4</v>
      </c>
      <c r="N21" s="97">
        <f t="shared" si="0"/>
        <v>0.42237709850126454</v>
      </c>
      <c r="O21" s="97">
        <f>L21/'סכום נכסי הקרן'!$C$42</f>
        <v>3.1671427680596636E-3</v>
      </c>
    </row>
    <row r="22" spans="2:15">
      <c r="B22" s="85"/>
      <c r="C22" s="86"/>
      <c r="D22" s="86"/>
      <c r="E22" s="86"/>
      <c r="F22" s="86"/>
      <c r="G22" s="86"/>
      <c r="H22" s="86"/>
      <c r="I22" s="86"/>
      <c r="J22" s="96"/>
      <c r="K22" s="98"/>
      <c r="L22" s="86"/>
      <c r="M22" s="86"/>
      <c r="N22" s="97"/>
      <c r="O22" s="86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1" t="s">
        <v>263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1" t="s">
        <v>121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1" t="s">
        <v>246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1" t="s">
        <v>254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5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5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5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5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59" ht="20.2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BG37" s="4"/>
    </row>
    <row r="38" spans="2:5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BG38" s="3"/>
    </row>
    <row r="39" spans="2:5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5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5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5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5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5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5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5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5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5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2:1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15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2:15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2:15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2:15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2:15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2:15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</row>
    <row r="117" spans="2:15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</row>
    <row r="118" spans="2:15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</row>
    <row r="119" spans="2:15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</row>
    <row r="120" spans="2:15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</row>
    <row r="121" spans="2:15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5"/>
      <c r="C325" s="1"/>
      <c r="D325" s="1"/>
      <c r="E325" s="1"/>
    </row>
    <row r="326" spans="2:5">
      <c r="B326" s="45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AG42:AG1048576 AH1:XFD1048576 AG1:AG37 B1:B24 B26:B37 D1:AF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2019-09-01T11:42:41Z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