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5" hidden="1">'אג"ח קונצרני'!$B$13:$BN$164</definedName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מניות'!$B$6:$M$18</definedName>
    <definedName name="Print_Area" localSheetId="17">'לא סחיר - קרנות השקעה'!$B$6:$K$37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מזומנים!$B$6:$K$39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L42" i="58" l="1"/>
  <c r="L41" i="58"/>
  <c r="J41" i="58"/>
  <c r="J40" i="58"/>
  <c r="L40" i="58" s="1"/>
  <c r="L38" i="58"/>
  <c r="L37" i="58"/>
  <c r="L36" i="58"/>
  <c r="L35" i="58"/>
  <c r="L34" i="58"/>
  <c r="L33" i="58"/>
  <c r="L32" i="58"/>
  <c r="L31" i="58"/>
  <c r="L30" i="58"/>
  <c r="L29" i="58"/>
  <c r="J29" i="58"/>
  <c r="L28" i="58"/>
  <c r="L27" i="58"/>
  <c r="L26" i="58"/>
  <c r="L25" i="58"/>
  <c r="L24" i="58"/>
  <c r="L23" i="58"/>
  <c r="L22" i="58"/>
  <c r="L21" i="58"/>
  <c r="L20" i="58"/>
  <c r="L19" i="58"/>
  <c r="J19" i="58"/>
  <c r="L17" i="58"/>
  <c r="L16" i="58"/>
  <c r="L15" i="58"/>
  <c r="L14" i="58"/>
  <c r="L13" i="58"/>
  <c r="J12" i="58"/>
  <c r="L12" i="58" s="1"/>
  <c r="J11" i="58" l="1"/>
  <c r="C21" i="84"/>
  <c r="C11" i="84"/>
  <c r="J10" i="58" l="1"/>
  <c r="L11" i="58"/>
  <c r="C10" i="84"/>
  <c r="C43" i="88"/>
  <c r="J12" i="81"/>
  <c r="J11" i="81"/>
  <c r="J10" i="81"/>
  <c r="H16" i="80"/>
  <c r="H15" i="80"/>
  <c r="H13" i="80"/>
  <c r="H12" i="80"/>
  <c r="H11" i="80"/>
  <c r="H10" i="80"/>
  <c r="O20" i="78"/>
  <c r="O22" i="78"/>
  <c r="O24" i="78"/>
  <c r="O25" i="78"/>
  <c r="O27" i="78"/>
  <c r="O26" i="78"/>
  <c r="O12" i="78"/>
  <c r="O11" i="78" s="1"/>
  <c r="O10" i="78" s="1"/>
  <c r="O29" i="78"/>
  <c r="O97" i="78"/>
  <c r="O96" i="78" s="1"/>
  <c r="J65" i="76"/>
  <c r="J64" i="76"/>
  <c r="J63" i="76"/>
  <c r="J62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K13" i="74"/>
  <c r="K12" i="74"/>
  <c r="K11" i="74"/>
  <c r="J73" i="73"/>
  <c r="J72" i="73"/>
  <c r="J71" i="73"/>
  <c r="J70" i="73"/>
  <c r="J69" i="73"/>
  <c r="J68" i="73"/>
  <c r="J67" i="73"/>
  <c r="J66" i="73"/>
  <c r="J64" i="73"/>
  <c r="J63" i="73"/>
  <c r="J62" i="73"/>
  <c r="J61" i="73"/>
  <c r="J60" i="73"/>
  <c r="J59" i="73"/>
  <c r="J58" i="73"/>
  <c r="J57" i="73"/>
  <c r="J56" i="73"/>
  <c r="J55" i="73"/>
  <c r="J54" i="73"/>
  <c r="J53" i="73"/>
  <c r="J52" i="73"/>
  <c r="J51" i="73"/>
  <c r="J50" i="73"/>
  <c r="J49" i="73"/>
  <c r="J48" i="73"/>
  <c r="J47" i="73"/>
  <c r="J46" i="73"/>
  <c r="J45" i="73"/>
  <c r="J44" i="73"/>
  <c r="J43" i="73"/>
  <c r="J42" i="73"/>
  <c r="J41" i="73"/>
  <c r="J40" i="73"/>
  <c r="J39" i="73"/>
  <c r="J38" i="73"/>
  <c r="J37" i="73"/>
  <c r="J36" i="73"/>
  <c r="J35" i="73"/>
  <c r="J65" i="73"/>
  <c r="J34" i="73"/>
  <c r="J32" i="73"/>
  <c r="J31" i="73"/>
  <c r="J30" i="73"/>
  <c r="J29" i="73"/>
  <c r="J28" i="73"/>
  <c r="J26" i="73"/>
  <c r="J25" i="73"/>
  <c r="J24" i="73"/>
  <c r="J23" i="73"/>
  <c r="J22" i="73"/>
  <c r="J21" i="73"/>
  <c r="J20" i="73"/>
  <c r="J18" i="73"/>
  <c r="J17" i="73"/>
  <c r="J16" i="73"/>
  <c r="J14" i="73"/>
  <c r="J13" i="73"/>
  <c r="J12" i="73"/>
  <c r="J11" i="73"/>
  <c r="L12" i="72"/>
  <c r="L24" i="72"/>
  <c r="L23" i="72"/>
  <c r="L22" i="72"/>
  <c r="L21" i="72"/>
  <c r="L20" i="72"/>
  <c r="L19" i="72"/>
  <c r="L18" i="72"/>
  <c r="L17" i="72"/>
  <c r="L16" i="72"/>
  <c r="L15" i="72"/>
  <c r="L14" i="72"/>
  <c r="L13" i="72"/>
  <c r="L11" i="72"/>
  <c r="R29" i="71"/>
  <c r="R28" i="71"/>
  <c r="R27" i="71"/>
  <c r="R25" i="71"/>
  <c r="R24" i="71"/>
  <c r="R23" i="71"/>
  <c r="R22" i="71"/>
  <c r="R21" i="71"/>
  <c r="R19" i="71"/>
  <c r="R18" i="71"/>
  <c r="R17" i="71"/>
  <c r="R16" i="71"/>
  <c r="R15" i="71"/>
  <c r="R14" i="71"/>
  <c r="R13" i="71"/>
  <c r="R12" i="71"/>
  <c r="R11" i="71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7" i="69"/>
  <c r="O16" i="69"/>
  <c r="O15" i="69"/>
  <c r="O14" i="69"/>
  <c r="O13" i="69"/>
  <c r="O12" i="69"/>
  <c r="O11" i="69"/>
  <c r="J15" i="67"/>
  <c r="J14" i="67"/>
  <c r="J13" i="67"/>
  <c r="J12" i="67"/>
  <c r="J11" i="67"/>
  <c r="K26" i="66"/>
  <c r="K25" i="66"/>
  <c r="K24" i="66"/>
  <c r="K23" i="66"/>
  <c r="K22" i="66"/>
  <c r="K21" i="66"/>
  <c r="K19" i="66"/>
  <c r="K18" i="66"/>
  <c r="K17" i="66"/>
  <c r="K16" i="66"/>
  <c r="K15" i="66"/>
  <c r="K14" i="66"/>
  <c r="K13" i="66"/>
  <c r="K12" i="66"/>
  <c r="K11" i="66"/>
  <c r="K14" i="65"/>
  <c r="K13" i="65"/>
  <c r="K12" i="65"/>
  <c r="K11" i="65"/>
  <c r="N45" i="64"/>
  <c r="N44" i="64"/>
  <c r="N43" i="64"/>
  <c r="N42" i="64"/>
  <c r="N41" i="64"/>
  <c r="N40" i="64"/>
  <c r="N39" i="64"/>
  <c r="N38" i="64"/>
  <c r="N37" i="64"/>
  <c r="N35" i="64"/>
  <c r="N34" i="64"/>
  <c r="N32" i="64"/>
  <c r="N31" i="64"/>
  <c r="N30" i="64"/>
  <c r="N16" i="64"/>
  <c r="N29" i="64"/>
  <c r="N26" i="64"/>
  <c r="N25" i="64"/>
  <c r="N28" i="64"/>
  <c r="N27" i="64"/>
  <c r="N24" i="64"/>
  <c r="N23" i="64"/>
  <c r="N22" i="64"/>
  <c r="N21" i="64"/>
  <c r="N20" i="64"/>
  <c r="N19" i="64"/>
  <c r="N17" i="64"/>
  <c r="N18" i="64"/>
  <c r="N15" i="64"/>
  <c r="N14" i="64"/>
  <c r="N13" i="64"/>
  <c r="N12" i="64"/>
  <c r="N11" i="64"/>
  <c r="M94" i="63"/>
  <c r="M93" i="63"/>
  <c r="M92" i="63"/>
  <c r="M91" i="63"/>
  <c r="M89" i="63"/>
  <c r="M88" i="63"/>
  <c r="M87" i="63"/>
  <c r="M86" i="63"/>
  <c r="M85" i="63"/>
  <c r="M84" i="63"/>
  <c r="M83" i="63"/>
  <c r="M82" i="63"/>
  <c r="M81" i="63"/>
  <c r="M80" i="63"/>
  <c r="M79" i="63"/>
  <c r="M78" i="63"/>
  <c r="M77" i="63"/>
  <c r="M76" i="63"/>
  <c r="M75" i="63"/>
  <c r="M74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0" i="63"/>
  <c r="M39" i="63"/>
  <c r="M38" i="63"/>
  <c r="M37" i="63"/>
  <c r="M36" i="63"/>
  <c r="M35" i="63"/>
  <c r="M34" i="63"/>
  <c r="M33" i="63"/>
  <c r="M32" i="63"/>
  <c r="M31" i="63"/>
  <c r="M30" i="63"/>
  <c r="M29" i="63"/>
  <c r="M28" i="63"/>
  <c r="M27" i="63"/>
  <c r="M26" i="63"/>
  <c r="M25" i="63"/>
  <c r="M24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L143" i="62"/>
  <c r="L120" i="62"/>
  <c r="N208" i="62"/>
  <c r="N207" i="62"/>
  <c r="N206" i="62"/>
  <c r="N205" i="62"/>
  <c r="N204" i="62"/>
  <c r="N203" i="62"/>
  <c r="N202" i="62"/>
  <c r="N201" i="62"/>
  <c r="N200" i="62"/>
  <c r="N199" i="62"/>
  <c r="N198" i="62"/>
  <c r="N197" i="62"/>
  <c r="N196" i="62"/>
  <c r="N195" i="62"/>
  <c r="N194" i="62"/>
  <c r="N193" i="62"/>
  <c r="N192" i="62"/>
  <c r="N191" i="62"/>
  <c r="N190" i="62"/>
  <c r="N189" i="62"/>
  <c r="N188" i="62"/>
  <c r="N187" i="62"/>
  <c r="N185" i="62"/>
  <c r="N184" i="62"/>
  <c r="N182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4" i="62"/>
  <c r="N153" i="62"/>
  <c r="N152" i="62"/>
  <c r="N151" i="62"/>
  <c r="N150" i="62"/>
  <c r="N149" i="62"/>
  <c r="N148" i="62"/>
  <c r="N147" i="62"/>
  <c r="N146" i="62"/>
  <c r="N145" i="62"/>
  <c r="N144" i="62"/>
  <c r="N143" i="62"/>
  <c r="N141" i="62"/>
  <c r="N140" i="62"/>
  <c r="N139" i="62"/>
  <c r="N138" i="62"/>
  <c r="N137" i="62"/>
  <c r="N136" i="62"/>
  <c r="N135" i="62"/>
  <c r="N134" i="62"/>
  <c r="N186" i="62"/>
  <c r="N133" i="62"/>
  <c r="N183" i="62"/>
  <c r="N132" i="62"/>
  <c r="N131" i="62"/>
  <c r="N130" i="62"/>
  <c r="N129" i="62"/>
  <c r="N128" i="62"/>
  <c r="N127" i="62"/>
  <c r="N126" i="62"/>
  <c r="N125" i="62"/>
  <c r="N124" i="62"/>
  <c r="N123" i="62"/>
  <c r="N122" i="62"/>
  <c r="N121" i="62"/>
  <c r="N120" i="62"/>
  <c r="N119" i="62"/>
  <c r="N117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5" i="62"/>
  <c r="N44" i="62"/>
  <c r="N43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O122" i="61"/>
  <c r="O121" i="61"/>
  <c r="O114" i="61"/>
  <c r="O113" i="61"/>
  <c r="O112" i="61"/>
  <c r="O94" i="61"/>
  <c r="O93" i="61"/>
  <c r="O92" i="61"/>
  <c r="O72" i="61"/>
  <c r="O71" i="61"/>
  <c r="O70" i="61"/>
  <c r="S122" i="61"/>
  <c r="S121" i="61"/>
  <c r="S114" i="61"/>
  <c r="S113" i="61"/>
  <c r="S112" i="61"/>
  <c r="S94" i="61"/>
  <c r="S93" i="61"/>
  <c r="S92" i="61"/>
  <c r="S72" i="61"/>
  <c r="S71" i="61"/>
  <c r="S70" i="61"/>
  <c r="S219" i="61"/>
  <c r="O219" i="61"/>
  <c r="S190" i="61"/>
  <c r="O190" i="61"/>
  <c r="Q63" i="59"/>
  <c r="Q62" i="59"/>
  <c r="Q60" i="59"/>
  <c r="Q59" i="59"/>
  <c r="Q58" i="59"/>
  <c r="Q57" i="59"/>
  <c r="Q56" i="59"/>
  <c r="Q55" i="59"/>
  <c r="Q54" i="59"/>
  <c r="Q53" i="59"/>
  <c r="Q52" i="59"/>
  <c r="Q51" i="59"/>
  <c r="Q50" i="59"/>
  <c r="Q49" i="59"/>
  <c r="Q48" i="59"/>
  <c r="Q47" i="59"/>
  <c r="Q46" i="59"/>
  <c r="Q45" i="59"/>
  <c r="Q44" i="59"/>
  <c r="Q43" i="59"/>
  <c r="Q41" i="59"/>
  <c r="Q40" i="59"/>
  <c r="Q39" i="59"/>
  <c r="Q38" i="59"/>
  <c r="Q37" i="59"/>
  <c r="Q36" i="59"/>
  <c r="Q35" i="59"/>
  <c r="Q34" i="59"/>
  <c r="Q33" i="59"/>
  <c r="Q32" i="59"/>
  <c r="Q31" i="59"/>
  <c r="Q30" i="59"/>
  <c r="Q29" i="59"/>
  <c r="Q28" i="59"/>
  <c r="Q26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C37" i="88"/>
  <c r="C35" i="88"/>
  <c r="C31" i="88"/>
  <c r="C29" i="88"/>
  <c r="C28" i="88"/>
  <c r="C27" i="88"/>
  <c r="C26" i="88"/>
  <c r="C24" i="88"/>
  <c r="C21" i="88"/>
  <c r="C20" i="88"/>
  <c r="C19" i="88"/>
  <c r="C18" i="88"/>
  <c r="C17" i="88"/>
  <c r="C16" i="88"/>
  <c r="C15" i="88"/>
  <c r="C13" i="88"/>
  <c r="C11" i="88"/>
  <c r="K27" i="58" l="1"/>
  <c r="K25" i="58"/>
  <c r="K23" i="58"/>
  <c r="K21" i="58"/>
  <c r="K42" i="58"/>
  <c r="K38" i="58"/>
  <c r="K36" i="58"/>
  <c r="K34" i="58"/>
  <c r="K32" i="58"/>
  <c r="K30" i="58"/>
  <c r="K16" i="58"/>
  <c r="K14" i="58"/>
  <c r="K28" i="58"/>
  <c r="K26" i="58"/>
  <c r="K24" i="58"/>
  <c r="K22" i="58"/>
  <c r="K20" i="58"/>
  <c r="L10" i="58"/>
  <c r="K41" i="58"/>
  <c r="K37" i="58"/>
  <c r="K35" i="58"/>
  <c r="K33" i="58"/>
  <c r="K31" i="58"/>
  <c r="K29" i="58"/>
  <c r="K17" i="58"/>
  <c r="K15" i="58"/>
  <c r="K13" i="58"/>
  <c r="K10" i="58"/>
  <c r="K19" i="58"/>
  <c r="K40" i="58"/>
  <c r="K12" i="58"/>
  <c r="K11" i="58"/>
  <c r="P100" i="78"/>
  <c r="P91" i="78"/>
  <c r="P87" i="78"/>
  <c r="P83" i="78"/>
  <c r="P79" i="78"/>
  <c r="P75" i="78"/>
  <c r="P71" i="78"/>
  <c r="P67" i="78"/>
  <c r="P63" i="78"/>
  <c r="P59" i="78"/>
  <c r="P55" i="78"/>
  <c r="P51" i="78"/>
  <c r="P47" i="78"/>
  <c r="P43" i="78"/>
  <c r="P39" i="78"/>
  <c r="P35" i="78"/>
  <c r="P31" i="78"/>
  <c r="P26" i="78"/>
  <c r="P22" i="78"/>
  <c r="P18" i="78"/>
  <c r="P14" i="78"/>
  <c r="P10" i="78"/>
  <c r="P93" i="78"/>
  <c r="P81" i="78"/>
  <c r="P69" i="78"/>
  <c r="P61" i="78"/>
  <c r="P49" i="78"/>
  <c r="P37" i="78"/>
  <c r="P24" i="78"/>
  <c r="P99" i="78"/>
  <c r="P94" i="78"/>
  <c r="P90" i="78"/>
  <c r="P86" i="78"/>
  <c r="P82" i="78"/>
  <c r="P78" i="78"/>
  <c r="P74" i="78"/>
  <c r="P70" i="78"/>
  <c r="P66" i="78"/>
  <c r="P62" i="78"/>
  <c r="P58" i="78"/>
  <c r="P54" i="78"/>
  <c r="P50" i="78"/>
  <c r="P46" i="78"/>
  <c r="P42" i="78"/>
  <c r="P38" i="78"/>
  <c r="P34" i="78"/>
  <c r="P30" i="78"/>
  <c r="P25" i="78"/>
  <c r="P21" i="78"/>
  <c r="P17" i="78"/>
  <c r="P13" i="78"/>
  <c r="P98" i="78"/>
  <c r="P85" i="78"/>
  <c r="P73" i="78"/>
  <c r="P57" i="78"/>
  <c r="P41" i="78"/>
  <c r="P29" i="78"/>
  <c r="P12" i="78"/>
  <c r="C33" i="88"/>
  <c r="P101" i="78"/>
  <c r="P92" i="78"/>
  <c r="P88" i="78"/>
  <c r="P84" i="78"/>
  <c r="P80" i="78"/>
  <c r="P76" i="78"/>
  <c r="P72" i="78"/>
  <c r="P68" i="78"/>
  <c r="P64" i="78"/>
  <c r="P60" i="78"/>
  <c r="P56" i="78"/>
  <c r="P52" i="78"/>
  <c r="P48" i="78"/>
  <c r="P44" i="78"/>
  <c r="P40" i="78"/>
  <c r="P36" i="78"/>
  <c r="P32" i="78"/>
  <c r="P27" i="78"/>
  <c r="P23" i="78"/>
  <c r="P19" i="78"/>
  <c r="P15" i="78"/>
  <c r="P89" i="78"/>
  <c r="P77" i="78"/>
  <c r="P65" i="78"/>
  <c r="P53" i="78"/>
  <c r="P45" i="78"/>
  <c r="P33" i="78"/>
  <c r="P20" i="78"/>
  <c r="P16" i="78"/>
  <c r="P96" i="78"/>
  <c r="P11" i="78"/>
  <c r="P97" i="78"/>
  <c r="C23" i="88"/>
  <c r="C12" i="88"/>
  <c r="B32" i="89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  <c r="C10" i="88" l="1"/>
  <c r="C42" i="88" l="1"/>
  <c r="K12" i="81" l="1"/>
  <c r="I12" i="80"/>
  <c r="K10" i="81"/>
  <c r="I15" i="80"/>
  <c r="I10" i="80"/>
  <c r="K11" i="81"/>
  <c r="I16" i="80"/>
  <c r="I11" i="80"/>
  <c r="I13" i="80"/>
  <c r="D10" i="88"/>
  <c r="Q100" i="78"/>
  <c r="Q96" i="78"/>
  <c r="Q90" i="78"/>
  <c r="Q86" i="78"/>
  <c r="Q82" i="78"/>
  <c r="Q78" i="78"/>
  <c r="Q74" i="78"/>
  <c r="Q70" i="78"/>
  <c r="Q66" i="78"/>
  <c r="Q62" i="78"/>
  <c r="Q58" i="78"/>
  <c r="Q54" i="78"/>
  <c r="Q50" i="78"/>
  <c r="Q46" i="78"/>
  <c r="Q42" i="78"/>
  <c r="Q38" i="78"/>
  <c r="Q34" i="78"/>
  <c r="Q30" i="78"/>
  <c r="Q25" i="78"/>
  <c r="Q21" i="78"/>
  <c r="Q17" i="78"/>
  <c r="Q13" i="78"/>
  <c r="K65" i="76"/>
  <c r="K60" i="76"/>
  <c r="K56" i="76"/>
  <c r="K52" i="76"/>
  <c r="K48" i="76"/>
  <c r="K44" i="76"/>
  <c r="K40" i="76"/>
  <c r="K36" i="76"/>
  <c r="K31" i="76"/>
  <c r="K27" i="76"/>
  <c r="K23" i="76"/>
  <c r="K19" i="76"/>
  <c r="K15" i="76"/>
  <c r="K11" i="76"/>
  <c r="L13" i="74"/>
  <c r="Q97" i="78"/>
  <c r="Q87" i="78"/>
  <c r="Q71" i="78"/>
  <c r="Q55" i="78"/>
  <c r="Q47" i="78"/>
  <c r="Q39" i="78"/>
  <c r="Q26" i="78"/>
  <c r="Q14" i="78"/>
  <c r="K62" i="76"/>
  <c r="K49" i="76"/>
  <c r="K32" i="76"/>
  <c r="K16" i="76"/>
  <c r="Q99" i="78"/>
  <c r="Q94" i="78"/>
  <c r="Q93" i="78"/>
  <c r="Q89" i="78"/>
  <c r="Q85" i="78"/>
  <c r="Q81" i="78"/>
  <c r="Q77" i="78"/>
  <c r="Q73" i="78"/>
  <c r="Q69" i="78"/>
  <c r="Q65" i="78"/>
  <c r="Q61" i="78"/>
  <c r="Q57" i="78"/>
  <c r="Q53" i="78"/>
  <c r="Q49" i="78"/>
  <c r="Q45" i="78"/>
  <c r="Q41" i="78"/>
  <c r="Q37" i="78"/>
  <c r="Q33" i="78"/>
  <c r="Q29" i="78"/>
  <c r="Q24" i="78"/>
  <c r="Q20" i="78"/>
  <c r="Q16" i="78"/>
  <c r="Q12" i="78"/>
  <c r="K64" i="76"/>
  <c r="K59" i="76"/>
  <c r="K55" i="76"/>
  <c r="K51" i="76"/>
  <c r="K47" i="76"/>
  <c r="K43" i="76"/>
  <c r="K39" i="76"/>
  <c r="K34" i="76"/>
  <c r="K30" i="76"/>
  <c r="K26" i="76"/>
  <c r="K22" i="76"/>
  <c r="K18" i="76"/>
  <c r="K14" i="76"/>
  <c r="L12" i="74"/>
  <c r="Q101" i="78"/>
  <c r="Q83" i="78"/>
  <c r="Q75" i="78"/>
  <c r="Q63" i="78"/>
  <c r="Q35" i="78"/>
  <c r="Q18" i="78"/>
  <c r="K53" i="76"/>
  <c r="K41" i="76"/>
  <c r="K28" i="76"/>
  <c r="K20" i="76"/>
  <c r="Q98" i="78"/>
  <c r="Q92" i="78"/>
  <c r="Q88" i="78"/>
  <c r="Q84" i="78"/>
  <c r="Q80" i="78"/>
  <c r="Q76" i="78"/>
  <c r="Q72" i="78"/>
  <c r="Q68" i="78"/>
  <c r="Q64" i="78"/>
  <c r="Q60" i="78"/>
  <c r="Q56" i="78"/>
  <c r="Q52" i="78"/>
  <c r="Q48" i="78"/>
  <c r="Q44" i="78"/>
  <c r="Q40" i="78"/>
  <c r="Q36" i="78"/>
  <c r="Q32" i="78"/>
  <c r="Q27" i="78"/>
  <c r="Q23" i="78"/>
  <c r="Q19" i="78"/>
  <c r="Q15" i="78"/>
  <c r="Q11" i="78"/>
  <c r="K63" i="76"/>
  <c r="K58" i="76"/>
  <c r="K54" i="76"/>
  <c r="K50" i="76"/>
  <c r="K46" i="76"/>
  <c r="K42" i="76"/>
  <c r="K38" i="76"/>
  <c r="K33" i="76"/>
  <c r="K29" i="76"/>
  <c r="K25" i="76"/>
  <c r="K21" i="76"/>
  <c r="K17" i="76"/>
  <c r="K13" i="76"/>
  <c r="L11" i="74"/>
  <c r="Q91" i="78"/>
  <c r="Q79" i="78"/>
  <c r="Q67" i="78"/>
  <c r="Q59" i="78"/>
  <c r="Q51" i="78"/>
  <c r="Q43" i="78"/>
  <c r="Q31" i="78"/>
  <c r="Q22" i="78"/>
  <c r="Q10" i="78"/>
  <c r="K57" i="76"/>
  <c r="K45" i="76"/>
  <c r="K37" i="76"/>
  <c r="K24" i="76"/>
  <c r="K12" i="76"/>
  <c r="K72" i="73"/>
  <c r="K68" i="73"/>
  <c r="K63" i="73"/>
  <c r="K59" i="73"/>
  <c r="K55" i="73"/>
  <c r="K51" i="73"/>
  <c r="K47" i="73"/>
  <c r="K43" i="73"/>
  <c r="K39" i="73"/>
  <c r="K35" i="73"/>
  <c r="K31" i="73"/>
  <c r="K26" i="73"/>
  <c r="K22" i="73"/>
  <c r="K17" i="73"/>
  <c r="K12" i="73"/>
  <c r="M24" i="72"/>
  <c r="M20" i="72"/>
  <c r="M16" i="72"/>
  <c r="M12" i="72"/>
  <c r="K67" i="73"/>
  <c r="K58" i="73"/>
  <c r="K50" i="73"/>
  <c r="K42" i="73"/>
  <c r="K30" i="73"/>
  <c r="K25" i="73"/>
  <c r="K16" i="73"/>
  <c r="M23" i="72"/>
  <c r="M15" i="72"/>
  <c r="K70" i="73"/>
  <c r="K66" i="73"/>
  <c r="K61" i="73"/>
  <c r="K57" i="73"/>
  <c r="K53" i="73"/>
  <c r="K49" i="73"/>
  <c r="K45" i="73"/>
  <c r="K41" i="73"/>
  <c r="K37" i="73"/>
  <c r="K34" i="73"/>
  <c r="K29" i="73"/>
  <c r="K24" i="73"/>
  <c r="K20" i="73"/>
  <c r="K14" i="73"/>
  <c r="M22" i="72"/>
  <c r="M18" i="72"/>
  <c r="M14" i="72"/>
  <c r="K73" i="73"/>
  <c r="K69" i="73"/>
  <c r="K64" i="73"/>
  <c r="K60" i="73"/>
  <c r="K56" i="73"/>
  <c r="K52" i="73"/>
  <c r="K48" i="73"/>
  <c r="K44" i="73"/>
  <c r="K40" i="73"/>
  <c r="K36" i="73"/>
  <c r="K32" i="73"/>
  <c r="K28" i="73"/>
  <c r="K23" i="73"/>
  <c r="K18" i="73"/>
  <c r="K13" i="73"/>
  <c r="M21" i="72"/>
  <c r="M17" i="72"/>
  <c r="M13" i="72"/>
  <c r="K71" i="73"/>
  <c r="K62" i="73"/>
  <c r="K54" i="73"/>
  <c r="K46" i="73"/>
  <c r="K38" i="73"/>
  <c r="K65" i="73"/>
  <c r="K21" i="73"/>
  <c r="K11" i="73"/>
  <c r="M19" i="72"/>
  <c r="M11" i="72"/>
  <c r="S25" i="71"/>
  <c r="S21" i="71"/>
  <c r="S16" i="71"/>
  <c r="S12" i="71"/>
  <c r="P54" i="69"/>
  <c r="P50" i="69"/>
  <c r="P46" i="69"/>
  <c r="P42" i="69"/>
  <c r="P38" i="69"/>
  <c r="P34" i="69"/>
  <c r="P30" i="69"/>
  <c r="P26" i="69"/>
  <c r="P22" i="69"/>
  <c r="P18" i="69"/>
  <c r="P14" i="69"/>
  <c r="K15" i="67"/>
  <c r="K11" i="67"/>
  <c r="L26" i="66"/>
  <c r="L22" i="66"/>
  <c r="L17" i="66"/>
  <c r="L13" i="66"/>
  <c r="L13" i="65"/>
  <c r="S29" i="71"/>
  <c r="S24" i="71"/>
  <c r="S19" i="71"/>
  <c r="S15" i="71"/>
  <c r="S11" i="71"/>
  <c r="P53" i="69"/>
  <c r="P49" i="69"/>
  <c r="P45" i="69"/>
  <c r="P41" i="69"/>
  <c r="P37" i="69"/>
  <c r="P33" i="69"/>
  <c r="P29" i="69"/>
  <c r="P25" i="69"/>
  <c r="P21" i="69"/>
  <c r="P17" i="69"/>
  <c r="P13" i="69"/>
  <c r="K14" i="67"/>
  <c r="L25" i="66"/>
  <c r="L21" i="66"/>
  <c r="L16" i="66"/>
  <c r="L12" i="66"/>
  <c r="L12" i="65"/>
  <c r="S28" i="71"/>
  <c r="S23" i="71"/>
  <c r="S18" i="71"/>
  <c r="S14" i="71"/>
  <c r="P52" i="69"/>
  <c r="P48" i="69"/>
  <c r="P44" i="69"/>
  <c r="P40" i="69"/>
  <c r="P36" i="69"/>
  <c r="P32" i="69"/>
  <c r="P28" i="69"/>
  <c r="P24" i="69"/>
  <c r="P20" i="69"/>
  <c r="P16" i="69"/>
  <c r="P12" i="69"/>
  <c r="K13" i="67"/>
  <c r="L24" i="66"/>
  <c r="L19" i="66"/>
  <c r="L15" i="66"/>
  <c r="L11" i="66"/>
  <c r="L11" i="65"/>
  <c r="S27" i="71"/>
  <c r="S22" i="71"/>
  <c r="S17" i="71"/>
  <c r="S13" i="71"/>
  <c r="P51" i="69"/>
  <c r="P47" i="69"/>
  <c r="P43" i="69"/>
  <c r="P39" i="69"/>
  <c r="P35" i="69"/>
  <c r="P31" i="69"/>
  <c r="P27" i="69"/>
  <c r="P23" i="69"/>
  <c r="P19" i="69"/>
  <c r="P15" i="69"/>
  <c r="P11" i="69"/>
  <c r="K12" i="67"/>
  <c r="L23" i="66"/>
  <c r="L18" i="66"/>
  <c r="L14" i="66"/>
  <c r="L14" i="65"/>
  <c r="O44" i="64"/>
  <c r="O40" i="64"/>
  <c r="O35" i="64"/>
  <c r="O30" i="64"/>
  <c r="O25" i="64"/>
  <c r="O23" i="64"/>
  <c r="O19" i="64"/>
  <c r="O14" i="64"/>
  <c r="N91" i="63"/>
  <c r="N86" i="63"/>
  <c r="N82" i="63"/>
  <c r="N78" i="63"/>
  <c r="N74" i="63"/>
  <c r="N70" i="63"/>
  <c r="N66" i="63"/>
  <c r="N62" i="63"/>
  <c r="N58" i="63"/>
  <c r="N54" i="63"/>
  <c r="N50" i="63"/>
  <c r="N46" i="63"/>
  <c r="N42" i="63"/>
  <c r="N37" i="63"/>
  <c r="N33" i="63"/>
  <c r="N29" i="63"/>
  <c r="N25" i="63"/>
  <c r="N20" i="63"/>
  <c r="N16" i="63"/>
  <c r="N12" i="63"/>
  <c r="O42" i="64"/>
  <c r="O38" i="64"/>
  <c r="O32" i="64"/>
  <c r="O29" i="64"/>
  <c r="O27" i="64"/>
  <c r="O21" i="64"/>
  <c r="O18" i="64"/>
  <c r="O12" i="64"/>
  <c r="N88" i="63"/>
  <c r="N84" i="63"/>
  <c r="N80" i="63"/>
  <c r="N72" i="63"/>
  <c r="N68" i="63"/>
  <c r="N56" i="63"/>
  <c r="N52" i="63"/>
  <c r="N44" i="63"/>
  <c r="N35" i="63"/>
  <c r="N22" i="63"/>
  <c r="N14" i="63"/>
  <c r="O41" i="64"/>
  <c r="O37" i="64"/>
  <c r="O26" i="64"/>
  <c r="O20" i="64"/>
  <c r="N87" i="63"/>
  <c r="N83" i="63"/>
  <c r="N75" i="63"/>
  <c r="N63" i="63"/>
  <c r="N55" i="63"/>
  <c r="N47" i="63"/>
  <c r="N43" i="63"/>
  <c r="N34" i="63"/>
  <c r="N26" i="63"/>
  <c r="N13" i="63"/>
  <c r="O43" i="64"/>
  <c r="O39" i="64"/>
  <c r="O34" i="64"/>
  <c r="O16" i="64"/>
  <c r="O28" i="64"/>
  <c r="O22" i="64"/>
  <c r="O17" i="64"/>
  <c r="O13" i="64"/>
  <c r="N94" i="63"/>
  <c r="N89" i="63"/>
  <c r="N85" i="63"/>
  <c r="N81" i="63"/>
  <c r="N77" i="63"/>
  <c r="N73" i="63"/>
  <c r="N69" i="63"/>
  <c r="N65" i="63"/>
  <c r="N61" i="63"/>
  <c r="N57" i="63"/>
  <c r="N53" i="63"/>
  <c r="N49" i="63"/>
  <c r="N45" i="63"/>
  <c r="N40" i="63"/>
  <c r="N36" i="63"/>
  <c r="N32" i="63"/>
  <c r="N28" i="63"/>
  <c r="N24" i="63"/>
  <c r="N19" i="63"/>
  <c r="N15" i="63"/>
  <c r="N11" i="63"/>
  <c r="N93" i="63"/>
  <c r="N76" i="63"/>
  <c r="N64" i="63"/>
  <c r="N60" i="63"/>
  <c r="N48" i="63"/>
  <c r="N39" i="63"/>
  <c r="N31" i="63"/>
  <c r="N27" i="63"/>
  <c r="N18" i="63"/>
  <c r="O45" i="64"/>
  <c r="O31" i="64"/>
  <c r="O24" i="64"/>
  <c r="O15" i="64"/>
  <c r="O11" i="64"/>
  <c r="N92" i="63"/>
  <c r="N79" i="63"/>
  <c r="N71" i="63"/>
  <c r="N67" i="63"/>
  <c r="N59" i="63"/>
  <c r="N51" i="63"/>
  <c r="N38" i="63"/>
  <c r="N30" i="63"/>
  <c r="N21" i="63"/>
  <c r="N17" i="63"/>
  <c r="O206" i="62"/>
  <c r="O202" i="62"/>
  <c r="O198" i="62"/>
  <c r="O194" i="62"/>
  <c r="O190" i="62"/>
  <c r="O185" i="62"/>
  <c r="O180" i="62"/>
  <c r="O176" i="62"/>
  <c r="O172" i="62"/>
  <c r="O168" i="62"/>
  <c r="O164" i="62"/>
  <c r="O160" i="62"/>
  <c r="O156" i="62"/>
  <c r="O152" i="62"/>
  <c r="O148" i="62"/>
  <c r="O144" i="62"/>
  <c r="O139" i="62"/>
  <c r="O135" i="62"/>
  <c r="O183" i="62"/>
  <c r="O129" i="62"/>
  <c r="O125" i="62"/>
  <c r="O121" i="62"/>
  <c r="O116" i="62"/>
  <c r="O112" i="62"/>
  <c r="O108" i="62"/>
  <c r="O104" i="62"/>
  <c r="O100" i="62"/>
  <c r="O96" i="62"/>
  <c r="O92" i="62"/>
  <c r="O88" i="62"/>
  <c r="O84" i="62"/>
  <c r="O79" i="62"/>
  <c r="O75" i="62"/>
  <c r="O71" i="62"/>
  <c r="O67" i="62"/>
  <c r="O63" i="62"/>
  <c r="O59" i="62"/>
  <c r="O55" i="62"/>
  <c r="O51" i="62"/>
  <c r="O47" i="62"/>
  <c r="O43" i="62"/>
  <c r="O38" i="62"/>
  <c r="O34" i="62"/>
  <c r="O30" i="62"/>
  <c r="O26" i="62"/>
  <c r="O22" i="62"/>
  <c r="O18" i="62"/>
  <c r="O14" i="62"/>
  <c r="T361" i="61"/>
  <c r="T357" i="61"/>
  <c r="T353" i="61"/>
  <c r="T349" i="61"/>
  <c r="T345" i="61"/>
  <c r="T341" i="61"/>
  <c r="T337" i="61"/>
  <c r="T333" i="61"/>
  <c r="T329" i="61"/>
  <c r="T325" i="61"/>
  <c r="T321" i="61"/>
  <c r="T317" i="61"/>
  <c r="T313" i="61"/>
  <c r="T309" i="61"/>
  <c r="T305" i="61"/>
  <c r="T301" i="61"/>
  <c r="T297" i="61"/>
  <c r="T293" i="61"/>
  <c r="T289" i="61"/>
  <c r="T285" i="61"/>
  <c r="T281" i="61"/>
  <c r="T277" i="61"/>
  <c r="T273" i="61"/>
  <c r="T269" i="61"/>
  <c r="T265" i="61"/>
  <c r="T260" i="61"/>
  <c r="T255" i="61"/>
  <c r="T250" i="61"/>
  <c r="T246" i="61"/>
  <c r="T242" i="61"/>
  <c r="T238" i="61"/>
  <c r="T234" i="61"/>
  <c r="T230" i="61"/>
  <c r="T226" i="61"/>
  <c r="T222" i="61"/>
  <c r="T218" i="61"/>
  <c r="T214" i="61"/>
  <c r="O205" i="62"/>
  <c r="O201" i="62"/>
  <c r="O197" i="62"/>
  <c r="O193" i="62"/>
  <c r="O189" i="62"/>
  <c r="O184" i="62"/>
  <c r="O179" i="62"/>
  <c r="O175" i="62"/>
  <c r="O171" i="62"/>
  <c r="O167" i="62"/>
  <c r="O163" i="62"/>
  <c r="O159" i="62"/>
  <c r="O155" i="62"/>
  <c r="O151" i="62"/>
  <c r="O147" i="62"/>
  <c r="O143" i="62"/>
  <c r="O138" i="62"/>
  <c r="O134" i="62"/>
  <c r="O132" i="62"/>
  <c r="O128" i="62"/>
  <c r="O124" i="62"/>
  <c r="O120" i="62"/>
  <c r="O115" i="62"/>
  <c r="O111" i="62"/>
  <c r="O107" i="62"/>
  <c r="O103" i="62"/>
  <c r="O99" i="62"/>
  <c r="O95" i="62"/>
  <c r="O91" i="62"/>
  <c r="O87" i="62"/>
  <c r="O83" i="62"/>
  <c r="O78" i="62"/>
  <c r="O74" i="62"/>
  <c r="O70" i="62"/>
  <c r="O66" i="62"/>
  <c r="O62" i="62"/>
  <c r="O58" i="62"/>
  <c r="O54" i="62"/>
  <c r="O50" i="62"/>
  <c r="O46" i="62"/>
  <c r="O41" i="62"/>
  <c r="O37" i="62"/>
  <c r="O33" i="62"/>
  <c r="O29" i="62"/>
  <c r="O25" i="62"/>
  <c r="O21" i="62"/>
  <c r="O17" i="62"/>
  <c r="O13" i="62"/>
  <c r="T364" i="61"/>
  <c r="T360" i="61"/>
  <c r="T356" i="61"/>
  <c r="T352" i="61"/>
  <c r="T348" i="61"/>
  <c r="T344" i="61"/>
  <c r="T340" i="61"/>
  <c r="T336" i="61"/>
  <c r="T332" i="61"/>
  <c r="T328" i="61"/>
  <c r="T324" i="61"/>
  <c r="T320" i="61"/>
  <c r="T316" i="61"/>
  <c r="T312" i="61"/>
  <c r="T308" i="61"/>
  <c r="T304" i="61"/>
  <c r="T300" i="61"/>
  <c r="T296" i="61"/>
  <c r="T292" i="61"/>
  <c r="T288" i="61"/>
  <c r="T284" i="61"/>
  <c r="T280" i="61"/>
  <c r="T276" i="61"/>
  <c r="T272" i="61"/>
  <c r="T268" i="61"/>
  <c r="T264" i="61"/>
  <c r="T259" i="61"/>
  <c r="T254" i="61"/>
  <c r="T249" i="61"/>
  <c r="T245" i="61"/>
  <c r="T241" i="61"/>
  <c r="T237" i="61"/>
  <c r="T233" i="61"/>
  <c r="T229" i="61"/>
  <c r="T225" i="61"/>
  <c r="T221" i="61"/>
  <c r="T217" i="61"/>
  <c r="O207" i="62"/>
  <c r="O203" i="62"/>
  <c r="O199" i="62"/>
  <c r="O195" i="62"/>
  <c r="O191" i="62"/>
  <c r="O187" i="62"/>
  <c r="O181" i="62"/>
  <c r="O177" i="62"/>
  <c r="O173" i="62"/>
  <c r="O169" i="62"/>
  <c r="O165" i="62"/>
  <c r="O161" i="62"/>
  <c r="O157" i="62"/>
  <c r="O153" i="62"/>
  <c r="O149" i="62"/>
  <c r="O145" i="62"/>
  <c r="O140" i="62"/>
  <c r="O136" i="62"/>
  <c r="O133" i="62"/>
  <c r="O130" i="62"/>
  <c r="O126" i="62"/>
  <c r="O122" i="62"/>
  <c r="O117" i="62"/>
  <c r="O113" i="62"/>
  <c r="O109" i="62"/>
  <c r="O105" i="62"/>
  <c r="O101" i="62"/>
  <c r="O97" i="62"/>
  <c r="O93" i="62"/>
  <c r="O89" i="62"/>
  <c r="O85" i="62"/>
  <c r="O80" i="62"/>
  <c r="O76" i="62"/>
  <c r="O72" i="62"/>
  <c r="O68" i="62"/>
  <c r="O64" i="62"/>
  <c r="O60" i="62"/>
  <c r="O56" i="62"/>
  <c r="O52" i="62"/>
  <c r="O48" i="62"/>
  <c r="O44" i="62"/>
  <c r="O39" i="62"/>
  <c r="O35" i="62"/>
  <c r="O31" i="62"/>
  <c r="O27" i="62"/>
  <c r="O23" i="62"/>
  <c r="O19" i="62"/>
  <c r="O15" i="62"/>
  <c r="O11" i="62"/>
  <c r="T362" i="61"/>
  <c r="T358" i="61"/>
  <c r="T354" i="61"/>
  <c r="T350" i="61"/>
  <c r="T346" i="61"/>
  <c r="T342" i="61"/>
  <c r="T338" i="61"/>
  <c r="T334" i="61"/>
  <c r="T330" i="61"/>
  <c r="T326" i="61"/>
  <c r="T322" i="61"/>
  <c r="T318" i="61"/>
  <c r="T314" i="61"/>
  <c r="T310" i="61"/>
  <c r="T306" i="61"/>
  <c r="T302" i="61"/>
  <c r="T298" i="61"/>
  <c r="T294" i="61"/>
  <c r="T290" i="61"/>
  <c r="T286" i="61"/>
  <c r="T282" i="61"/>
  <c r="T278" i="61"/>
  <c r="T274" i="61"/>
  <c r="T270" i="61"/>
  <c r="T266" i="61"/>
  <c r="T261" i="61"/>
  <c r="T256" i="61"/>
  <c r="T252" i="61"/>
  <c r="T247" i="61"/>
  <c r="T243" i="61"/>
  <c r="T239" i="61"/>
  <c r="T235" i="61"/>
  <c r="T231" i="61"/>
  <c r="T227" i="61"/>
  <c r="T223" i="61"/>
  <c r="T219" i="61"/>
  <c r="O200" i="62"/>
  <c r="O182" i="62"/>
  <c r="O166" i="62"/>
  <c r="O150" i="62"/>
  <c r="O186" i="62"/>
  <c r="O119" i="62"/>
  <c r="O102" i="62"/>
  <c r="O86" i="62"/>
  <c r="O69" i="62"/>
  <c r="O53" i="62"/>
  <c r="O36" i="62"/>
  <c r="O20" i="62"/>
  <c r="T363" i="61"/>
  <c r="T347" i="61"/>
  <c r="T331" i="61"/>
  <c r="T315" i="61"/>
  <c r="T299" i="61"/>
  <c r="T283" i="61"/>
  <c r="T267" i="61"/>
  <c r="T248" i="61"/>
  <c r="T232" i="61"/>
  <c r="T216" i="61"/>
  <c r="T211" i="61"/>
  <c r="T207" i="61"/>
  <c r="T203" i="61"/>
  <c r="T199" i="61"/>
  <c r="T195" i="61"/>
  <c r="T191" i="61"/>
  <c r="T187" i="61"/>
  <c r="T183" i="61"/>
  <c r="T179" i="61"/>
  <c r="T175" i="61"/>
  <c r="T171" i="61"/>
  <c r="T167" i="61"/>
  <c r="T162" i="61"/>
  <c r="T158" i="61"/>
  <c r="T154" i="61"/>
  <c r="T150" i="61"/>
  <c r="T146" i="61"/>
  <c r="T142" i="61"/>
  <c r="T138" i="61"/>
  <c r="T134" i="61"/>
  <c r="T130" i="61"/>
  <c r="T126" i="61"/>
  <c r="T122" i="61"/>
  <c r="T118" i="61"/>
  <c r="T114" i="61"/>
  <c r="T110" i="61"/>
  <c r="T106" i="61"/>
  <c r="T102" i="61"/>
  <c r="T98" i="61"/>
  <c r="T94" i="61"/>
  <c r="T90" i="61"/>
  <c r="T86" i="61"/>
  <c r="T82" i="61"/>
  <c r="T78" i="61"/>
  <c r="T74" i="61"/>
  <c r="T70" i="61"/>
  <c r="T66" i="61"/>
  <c r="T62" i="61"/>
  <c r="T58" i="61"/>
  <c r="T54" i="61"/>
  <c r="T50" i="61"/>
  <c r="T46" i="61"/>
  <c r="T42" i="61"/>
  <c r="T38" i="61"/>
  <c r="T34" i="61"/>
  <c r="T30" i="61"/>
  <c r="T26" i="61"/>
  <c r="T22" i="61"/>
  <c r="T18" i="61"/>
  <c r="T14" i="61"/>
  <c r="U164" i="61"/>
  <c r="U160" i="61"/>
  <c r="U156" i="61"/>
  <c r="U152" i="61"/>
  <c r="U148" i="61"/>
  <c r="U144" i="61"/>
  <c r="U140" i="61"/>
  <c r="U136" i="61"/>
  <c r="U132" i="61"/>
  <c r="U128" i="61"/>
  <c r="U124" i="61"/>
  <c r="U120" i="61"/>
  <c r="U116" i="61"/>
  <c r="O196" i="62"/>
  <c r="O178" i="62"/>
  <c r="O162" i="62"/>
  <c r="O146" i="62"/>
  <c r="O131" i="62"/>
  <c r="O114" i="62"/>
  <c r="O98" i="62"/>
  <c r="O81" i="62"/>
  <c r="O65" i="62"/>
  <c r="O49" i="62"/>
  <c r="O32" i="62"/>
  <c r="O16" i="62"/>
  <c r="O208" i="62"/>
  <c r="O192" i="62"/>
  <c r="O174" i="62"/>
  <c r="O158" i="62"/>
  <c r="O141" i="62"/>
  <c r="O127" i="62"/>
  <c r="O110" i="62"/>
  <c r="O94" i="62"/>
  <c r="O77" i="62"/>
  <c r="O61" i="62"/>
  <c r="O45" i="62"/>
  <c r="O28" i="62"/>
  <c r="O12" i="62"/>
  <c r="T355" i="61"/>
  <c r="T339" i="61"/>
  <c r="T323" i="61"/>
  <c r="T307" i="61"/>
  <c r="T291" i="61"/>
  <c r="T275" i="61"/>
  <c r="T258" i="61"/>
  <c r="T240" i="61"/>
  <c r="T224" i="61"/>
  <c r="T213" i="61"/>
  <c r="T209" i="61"/>
  <c r="T205" i="61"/>
  <c r="T201" i="61"/>
  <c r="T197" i="61"/>
  <c r="T193" i="61"/>
  <c r="T189" i="61"/>
  <c r="T185" i="61"/>
  <c r="T181" i="61"/>
  <c r="T177" i="61"/>
  <c r="T173" i="61"/>
  <c r="T169" i="61"/>
  <c r="T164" i="61"/>
  <c r="T160" i="61"/>
  <c r="T156" i="61"/>
  <c r="T152" i="61"/>
  <c r="T148" i="61"/>
  <c r="T144" i="61"/>
  <c r="T140" i="61"/>
  <c r="T136" i="61"/>
  <c r="T132" i="61"/>
  <c r="T128" i="61"/>
  <c r="T124" i="61"/>
  <c r="T120" i="61"/>
  <c r="T116" i="61"/>
  <c r="T112" i="61"/>
  <c r="T108" i="61"/>
  <c r="T104" i="61"/>
  <c r="T100" i="61"/>
  <c r="T96" i="61"/>
  <c r="T92" i="61"/>
  <c r="T88" i="61"/>
  <c r="T84" i="61"/>
  <c r="T80" i="61"/>
  <c r="T76" i="61"/>
  <c r="T72" i="61"/>
  <c r="T68" i="61"/>
  <c r="T64" i="61"/>
  <c r="T60" i="61"/>
  <c r="T56" i="61"/>
  <c r="T52" i="61"/>
  <c r="T48" i="61"/>
  <c r="T44" i="61"/>
  <c r="T40" i="61"/>
  <c r="T36" i="61"/>
  <c r="T32" i="61"/>
  <c r="T28" i="61"/>
  <c r="T24" i="61"/>
  <c r="T20" i="61"/>
  <c r="T16" i="61"/>
  <c r="T12" i="61"/>
  <c r="U162" i="61"/>
  <c r="U158" i="61"/>
  <c r="U154" i="61"/>
  <c r="U150" i="61"/>
  <c r="U146" i="61"/>
  <c r="U142" i="61"/>
  <c r="U138" i="61"/>
  <c r="U134" i="61"/>
  <c r="U130" i="61"/>
  <c r="U126" i="61"/>
  <c r="U122" i="61"/>
  <c r="O170" i="62"/>
  <c r="O106" i="62"/>
  <c r="O40" i="62"/>
  <c r="T351" i="61"/>
  <c r="T319" i="61"/>
  <c r="T287" i="61"/>
  <c r="T253" i="61"/>
  <c r="T220" i="61"/>
  <c r="T208" i="61"/>
  <c r="T200" i="61"/>
  <c r="T192" i="61"/>
  <c r="T184" i="61"/>
  <c r="T176" i="61"/>
  <c r="T168" i="61"/>
  <c r="T159" i="61"/>
  <c r="T151" i="61"/>
  <c r="T143" i="61"/>
  <c r="T135" i="61"/>
  <c r="T127" i="61"/>
  <c r="T119" i="61"/>
  <c r="T111" i="61"/>
  <c r="T103" i="61"/>
  <c r="T95" i="61"/>
  <c r="T87" i="61"/>
  <c r="T79" i="61"/>
  <c r="T71" i="61"/>
  <c r="T63" i="61"/>
  <c r="T55" i="61"/>
  <c r="T47" i="61"/>
  <c r="T39" i="61"/>
  <c r="T31" i="61"/>
  <c r="T23" i="61"/>
  <c r="T15" i="61"/>
  <c r="U161" i="61"/>
  <c r="U153" i="61"/>
  <c r="U145" i="61"/>
  <c r="U137" i="61"/>
  <c r="U129" i="61"/>
  <c r="U121" i="61"/>
  <c r="U115" i="61"/>
  <c r="U111" i="61"/>
  <c r="U107" i="61"/>
  <c r="U103" i="61"/>
  <c r="U99" i="61"/>
  <c r="U95" i="61"/>
  <c r="U91" i="61"/>
  <c r="U87" i="61"/>
  <c r="U83" i="61"/>
  <c r="U79" i="61"/>
  <c r="U75" i="61"/>
  <c r="U71" i="61"/>
  <c r="U67" i="61"/>
  <c r="U63" i="61"/>
  <c r="U59" i="61"/>
  <c r="U55" i="61"/>
  <c r="U51" i="61"/>
  <c r="U47" i="61"/>
  <c r="U43" i="61"/>
  <c r="U39" i="61"/>
  <c r="U35" i="61"/>
  <c r="U31" i="61"/>
  <c r="U27" i="61"/>
  <c r="U23" i="61"/>
  <c r="U19" i="61"/>
  <c r="U15" i="61"/>
  <c r="U11" i="61"/>
  <c r="R59" i="59"/>
  <c r="R55" i="59"/>
  <c r="R51" i="59"/>
  <c r="R47" i="59"/>
  <c r="R43" i="59"/>
  <c r="R38" i="59"/>
  <c r="R34" i="59"/>
  <c r="R30" i="59"/>
  <c r="R25" i="59"/>
  <c r="R21" i="59"/>
  <c r="R17" i="59"/>
  <c r="R13" i="59"/>
  <c r="O154" i="62"/>
  <c r="O90" i="62"/>
  <c r="O24" i="62"/>
  <c r="T343" i="61"/>
  <c r="T311" i="61"/>
  <c r="T279" i="61"/>
  <c r="T244" i="61"/>
  <c r="T215" i="61"/>
  <c r="T206" i="61"/>
  <c r="T198" i="61"/>
  <c r="T190" i="61"/>
  <c r="T182" i="61"/>
  <c r="T174" i="61"/>
  <c r="T166" i="61"/>
  <c r="T157" i="61"/>
  <c r="T149" i="61"/>
  <c r="T141" i="61"/>
  <c r="T133" i="61"/>
  <c r="T125" i="61"/>
  <c r="T117" i="61"/>
  <c r="T109" i="61"/>
  <c r="T101" i="61"/>
  <c r="T93" i="61"/>
  <c r="T85" i="61"/>
  <c r="T77" i="61"/>
  <c r="T69" i="61"/>
  <c r="T61" i="61"/>
  <c r="T53" i="61"/>
  <c r="T45" i="61"/>
  <c r="T37" i="61"/>
  <c r="T29" i="61"/>
  <c r="T21" i="61"/>
  <c r="T13" i="61"/>
  <c r="U159" i="61"/>
  <c r="U151" i="61"/>
  <c r="U143" i="61"/>
  <c r="U135" i="61"/>
  <c r="U127" i="61"/>
  <c r="U119" i="61"/>
  <c r="U114" i="61"/>
  <c r="U110" i="61"/>
  <c r="U106" i="61"/>
  <c r="U102" i="61"/>
  <c r="U98" i="61"/>
  <c r="U94" i="61"/>
  <c r="U90" i="61"/>
  <c r="U86" i="61"/>
  <c r="U82" i="61"/>
  <c r="U78" i="61"/>
  <c r="U74" i="61"/>
  <c r="U70" i="61"/>
  <c r="U66" i="61"/>
  <c r="U62" i="61"/>
  <c r="U58" i="61"/>
  <c r="U54" i="61"/>
  <c r="U50" i="61"/>
  <c r="U46" i="61"/>
  <c r="U42" i="61"/>
  <c r="U38" i="61"/>
  <c r="U34" i="61"/>
  <c r="U30" i="61"/>
  <c r="U26" i="61"/>
  <c r="U22" i="61"/>
  <c r="U18" i="61"/>
  <c r="U14" i="61"/>
  <c r="R63" i="59"/>
  <c r="R58" i="59"/>
  <c r="R54" i="59"/>
  <c r="R50" i="59"/>
  <c r="R46" i="59"/>
  <c r="R41" i="59"/>
  <c r="R37" i="59"/>
  <c r="R33" i="59"/>
  <c r="R29" i="59"/>
  <c r="R24" i="59"/>
  <c r="R20" i="59"/>
  <c r="R16" i="59"/>
  <c r="R12" i="59"/>
  <c r="O204" i="62"/>
  <c r="O137" i="62"/>
  <c r="O73" i="62"/>
  <c r="T335" i="61"/>
  <c r="T303" i="61"/>
  <c r="T271" i="61"/>
  <c r="T236" i="61"/>
  <c r="T212" i="61"/>
  <c r="T204" i="61"/>
  <c r="T196" i="61"/>
  <c r="T188" i="61"/>
  <c r="T180" i="61"/>
  <c r="T172" i="61"/>
  <c r="T163" i="61"/>
  <c r="T155" i="61"/>
  <c r="T147" i="61"/>
  <c r="T139" i="61"/>
  <c r="T131" i="61"/>
  <c r="T123" i="61"/>
  <c r="T115" i="61"/>
  <c r="T107" i="61"/>
  <c r="T99" i="61"/>
  <c r="T91" i="61"/>
  <c r="T83" i="61"/>
  <c r="T75" i="61"/>
  <c r="T67" i="61"/>
  <c r="T59" i="61"/>
  <c r="T51" i="61"/>
  <c r="T43" i="61"/>
  <c r="T35" i="61"/>
  <c r="T27" i="61"/>
  <c r="T19" i="61"/>
  <c r="T11" i="61"/>
  <c r="U157" i="61"/>
  <c r="U149" i="61"/>
  <c r="U141" i="61"/>
  <c r="U133" i="61"/>
  <c r="U125" i="61"/>
  <c r="U118" i="61"/>
  <c r="U113" i="61"/>
  <c r="U109" i="61"/>
  <c r="U105" i="61"/>
  <c r="U101" i="61"/>
  <c r="U97" i="61"/>
  <c r="U93" i="61"/>
  <c r="U89" i="61"/>
  <c r="U85" i="61"/>
  <c r="U81" i="61"/>
  <c r="U77" i="61"/>
  <c r="U73" i="61"/>
  <c r="U69" i="61"/>
  <c r="U65" i="61"/>
  <c r="U61" i="61"/>
  <c r="U57" i="61"/>
  <c r="U53" i="61"/>
  <c r="U49" i="61"/>
  <c r="U45" i="61"/>
  <c r="U41" i="61"/>
  <c r="U37" i="61"/>
  <c r="U33" i="61"/>
  <c r="U29" i="61"/>
  <c r="U25" i="61"/>
  <c r="U21" i="61"/>
  <c r="U17" i="61"/>
  <c r="U13" i="61"/>
  <c r="R62" i="59"/>
  <c r="R57" i="59"/>
  <c r="R53" i="59"/>
  <c r="R49" i="59"/>
  <c r="R45" i="59"/>
  <c r="R40" i="59"/>
  <c r="R36" i="59"/>
  <c r="R32" i="59"/>
  <c r="R28" i="59"/>
  <c r="R23" i="59"/>
  <c r="R19" i="59"/>
  <c r="R15" i="59"/>
  <c r="R11" i="59"/>
  <c r="O57" i="62"/>
  <c r="T295" i="61"/>
  <c r="T202" i="61"/>
  <c r="T170" i="61"/>
  <c r="T137" i="61"/>
  <c r="T105" i="61"/>
  <c r="T73" i="61"/>
  <c r="T41" i="61"/>
  <c r="U163" i="61"/>
  <c r="U131" i="61"/>
  <c r="U108" i="61"/>
  <c r="U92" i="61"/>
  <c r="U76" i="61"/>
  <c r="U60" i="61"/>
  <c r="U44" i="61"/>
  <c r="U28" i="61"/>
  <c r="U12" i="61"/>
  <c r="R48" i="59"/>
  <c r="R31" i="59"/>
  <c r="R14" i="59"/>
  <c r="R60" i="59"/>
  <c r="R26" i="59"/>
  <c r="U139" i="61"/>
  <c r="R52" i="59"/>
  <c r="T262" i="61"/>
  <c r="T194" i="61"/>
  <c r="T161" i="61"/>
  <c r="T129" i="61"/>
  <c r="T97" i="61"/>
  <c r="T65" i="61"/>
  <c r="T33" i="61"/>
  <c r="U155" i="61"/>
  <c r="U123" i="61"/>
  <c r="U104" i="61"/>
  <c r="U88" i="61"/>
  <c r="U72" i="61"/>
  <c r="U56" i="61"/>
  <c r="U40" i="61"/>
  <c r="U24" i="61"/>
  <c r="R44" i="59"/>
  <c r="T145" i="61"/>
  <c r="R18" i="59"/>
  <c r="O188" i="62"/>
  <c r="T359" i="61"/>
  <c r="T228" i="61"/>
  <c r="T186" i="61"/>
  <c r="T153" i="61"/>
  <c r="T121" i="61"/>
  <c r="T89" i="61"/>
  <c r="T57" i="61"/>
  <c r="T25" i="61"/>
  <c r="U147" i="61"/>
  <c r="U117" i="61"/>
  <c r="U100" i="61"/>
  <c r="U84" i="61"/>
  <c r="U68" i="61"/>
  <c r="U52" i="61"/>
  <c r="U36" i="61"/>
  <c r="U20" i="61"/>
  <c r="R56" i="59"/>
  <c r="R39" i="59"/>
  <c r="R22" i="59"/>
  <c r="O123" i="62"/>
  <c r="T327" i="61"/>
  <c r="T210" i="61"/>
  <c r="T178" i="61"/>
  <c r="T113" i="61"/>
  <c r="T81" i="61"/>
  <c r="T49" i="61"/>
  <c r="T17" i="61"/>
  <c r="U112" i="61"/>
  <c r="U96" i="61"/>
  <c r="U80" i="61"/>
  <c r="U64" i="61"/>
  <c r="U48" i="61"/>
  <c r="U32" i="61"/>
  <c r="U16" i="61"/>
  <c r="R35" i="59"/>
  <c r="D33" i="88"/>
  <c r="D21" i="88"/>
  <c r="D16" i="88"/>
  <c r="D38" i="88"/>
  <c r="D35" i="88"/>
  <c r="D17" i="88"/>
  <c r="D42" i="88"/>
  <c r="D31" i="88"/>
  <c r="D19" i="88"/>
  <c r="D11" i="88"/>
  <c r="D26" i="88"/>
  <c r="D18" i="88"/>
  <c r="D24" i="88"/>
  <c r="D37" i="88"/>
  <c r="D29" i="88"/>
  <c r="D13" i="88"/>
  <c r="D20" i="88"/>
  <c r="D28" i="88"/>
  <c r="D15" i="88"/>
  <c r="D27" i="88"/>
  <c r="D12" i="88"/>
  <c r="D23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1">
    <s v="Migdal Hashkaot Neches Boded"/>
    <s v="{[Time].[Hie Time].[Yom].&amp;[20190630]}"/>
    <s v="{[Medida].[Medida].&amp;[2]}"/>
    <s v="{[Keren].[Keren].[All]}"/>
    <s v="{[Cheshbon KM].[Hie Peilut].[Chevra].&amp;[399]&amp;[Kod_Peilut_L7_399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13]&amp;[NechesBoded_L2_102]&amp;[NechesBoded_L1_101]"/>
    <s v="[Neches].[Hie Neches Boded].[Neches Boded L3].&amp;[NechesBoded_L3_115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2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3" si="20">
        <n x="1" s="1"/>
        <n x="18"/>
        <n x="19"/>
      </t>
    </mdx>
    <mdx n="0" f="v">
      <t c="3" si="20">
        <n x="1" s="1"/>
        <n x="21"/>
        <n x="19"/>
      </t>
    </mdx>
    <mdx n="0" f="v">
      <t c="3" si="20">
        <n x="1" s="1"/>
        <n x="22"/>
        <n x="19"/>
      </t>
    </mdx>
    <mdx n="0" f="v">
      <t c="3" si="20">
        <n x="1" s="1"/>
        <n x="23"/>
        <n x="19"/>
      </t>
    </mdx>
    <mdx n="0" f="v">
      <t c="3" si="20">
        <n x="1" s="1"/>
        <n x="24"/>
        <n x="19"/>
      </t>
    </mdx>
    <mdx n="0" f="v">
      <t c="3" si="20">
        <n x="1" s="1"/>
        <n x="25"/>
        <n x="19"/>
      </t>
    </mdx>
    <mdx n="0" f="v">
      <t c="3" si="20">
        <n x="1" s="1"/>
        <n x="26"/>
        <n x="19"/>
      </t>
    </mdx>
    <mdx n="0" f="v">
      <t c="3" si="20">
        <n x="1" s="1"/>
        <n x="27"/>
        <n x="19"/>
      </t>
    </mdx>
    <mdx n="0" f="v">
      <t c="3" si="20">
        <n x="1" s="1"/>
        <n x="28"/>
        <n x="19"/>
      </t>
    </mdx>
    <mdx n="0" f="v">
      <t c="3" si="20">
        <n x="1" s="1"/>
        <n x="29"/>
        <n x="19"/>
      </t>
    </mdx>
    <mdx n="0" f="v">
      <t c="3" si="20">
        <n x="1" s="1"/>
        <n x="30"/>
        <n x="19"/>
      </t>
    </mdx>
  </mdxMetadata>
  <valueMetadata count="3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</valueMetadata>
</metadata>
</file>

<file path=xl/sharedStrings.xml><?xml version="1.0" encoding="utf-8"?>
<sst xmlns="http://schemas.openxmlformats.org/spreadsheetml/2006/main" count="8115" uniqueCount="2273">
  <si>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</si>
  <si>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</si>
  <si>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</si>
  <si>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</si>
  <si>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</si>
  <si>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</si>
  <si>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</si>
  <si>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</si>
  <si>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</si>
  <si>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</si>
  <si>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</si>
  <si>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</si>
  <si>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</si>
  <si>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</si>
  <si>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</si>
  <si>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</si>
  <si>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</si>
  <si>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</si>
  <si>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</si>
  <si>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</si>
  <si>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</si>
  <si>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</si>
  <si>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</si>
  <si>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</si>
  <si>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</si>
  <si>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</si>
  <si>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</si>
  <si>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</si>
  <si>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</si>
  <si>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</si>
  <si>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</si>
  <si>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</si>
  <si>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</si>
  <si>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סל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</si>
  <si>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</si>
  <si>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</si>
  <si>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</si>
  <si>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</si>
  <si>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</si>
  <si>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</si>
  <si>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</si>
  <si>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</si>
  <si>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</si>
  <si>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</si>
  <si>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מקרקעין</t>
  </si>
  <si>
    <t>יתרות מזומנים ועו"ש בש"ח</t>
  </si>
  <si>
    <t>יתרות מזומנים ועו"ש נקובים במט"ח</t>
  </si>
  <si>
    <t>פקדונות במט"ח עד שלושה חודשים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</si>
  <si>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</si>
  <si>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</si>
  <si>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</si>
  <si>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</si>
  <si>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</si>
  <si>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</si>
  <si>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</si>
  <si>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</si>
  <si>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</si>
  <si>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</si>
  <si>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</si>
  <si>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</si>
  <si>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</si>
  <si>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</si>
  <si>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</si>
  <si>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</si>
  <si>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</si>
  <si>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</si>
  <si>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</si>
  <si>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</si>
  <si>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</si>
  <si>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</si>
  <si>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</si>
  <si>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</si>
  <si>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שמחקות מדדי מניות בישראל</t>
  </si>
  <si>
    <t>סה"כ שמחקות מדדים אחרים בישראל</t>
  </si>
  <si>
    <t>סה"כ שמחקות מדדי מניות</t>
  </si>
  <si>
    <t>סה"כ שמחקות מדדים אחרים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</si>
  <si>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</si>
  <si>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</si>
  <si>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</si>
  <si>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</si>
  <si>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</si>
  <si>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</si>
  <si>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</si>
  <si>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</si>
  <si>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</si>
  <si>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</si>
  <si>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</si>
  <si>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</si>
  <si>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</si>
  <si>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</si>
  <si>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</si>
  <si>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</si>
  <si>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</si>
  <si>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</si>
  <si>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</si>
  <si>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</si>
  <si>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</si>
  <si>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</si>
  <si>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</si>
  <si>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</si>
  <si>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</si>
  <si>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</si>
  <si>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</si>
  <si>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</si>
  <si>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</si>
  <si>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</si>
  <si>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</si>
  <si>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</si>
  <si>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</si>
  <si>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</si>
  <si>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</si>
  <si>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</si>
  <si>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</si>
  <si>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</si>
  <si>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</si>
  <si>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</si>
  <si>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</si>
  <si>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</si>
  <si>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</si>
  <si>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</si>
  <si>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</si>
  <si>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</si>
  <si>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</si>
  <si>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</si>
  <si>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</si>
  <si>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</si>
  <si>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</si>
  <si>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</si>
  <si>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</si>
  <si>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</si>
  <si>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</si>
  <si>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</si>
  <si>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</si>
  <si>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</si>
  <si>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</si>
  <si>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</si>
  <si>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</si>
  <si>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</si>
  <si>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</si>
  <si>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</si>
  <si>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</si>
  <si>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</si>
  <si>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</si>
  <si>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</si>
  <si>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</si>
  <si>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</si>
  <si>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</si>
  <si>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</si>
  <si>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</si>
  <si>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</si>
  <si>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</si>
  <si>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</si>
  <si>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</si>
  <si>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</si>
  <si>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</si>
  <si>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</si>
  <si>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</si>
  <si>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</si>
  <si>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</si>
  <si>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</si>
  <si>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</si>
  <si>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</si>
  <si>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</si>
  <si>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</si>
  <si>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</si>
  <si>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</si>
  <si>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</si>
  <si>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</si>
  <si>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</si>
  <si>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</si>
  <si>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</si>
  <si>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</si>
  <si>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</si>
  <si>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</si>
  <si>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</si>
  <si>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</si>
  <si>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</si>
  <si>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</si>
  <si>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</si>
  <si>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</si>
  <si>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</si>
  <si>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</si>
  <si>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</si>
  <si>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</si>
  <si>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</si>
  <si>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</si>
  <si>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</si>
  <si>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</si>
  <si>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</si>
  <si>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</si>
  <si>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</si>
  <si>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</si>
  <si>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</si>
  <si>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</si>
  <si>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</si>
  <si>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</si>
  <si>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</si>
  <si>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</si>
  <si>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</si>
  <si>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</si>
  <si>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</si>
  <si>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</si>
  <si>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</si>
  <si>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</si>
  <si>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</si>
  <si>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</si>
  <si>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</si>
  <si>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</si>
  <si>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</si>
  <si>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</si>
  <si>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</si>
  <si>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</si>
  <si>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</si>
  <si>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</si>
  <si>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</si>
  <si>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</si>
  <si>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</si>
  <si>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</si>
  <si>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</si>
  <si>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</si>
  <si>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</si>
  <si>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</si>
  <si>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</si>
  <si>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</si>
  <si>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</si>
  <si>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</si>
  <si>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</si>
  <si>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</si>
  <si>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</si>
  <si>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</si>
  <si>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</si>
  <si>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</si>
  <si>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</si>
  <si>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</si>
  <si>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</si>
  <si>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</si>
  <si>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</si>
  <si>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</si>
  <si>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</si>
  <si>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</si>
  <si>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</si>
  <si>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</si>
  <si>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</si>
  <si>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</si>
  <si>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</si>
  <si>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</si>
  <si>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</si>
  <si>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</si>
  <si>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</si>
  <si>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</si>
  <si>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</si>
  <si>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</si>
  <si>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</si>
  <si>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</si>
  <si>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</si>
  <si>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</si>
  <si>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</si>
  <si>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</si>
  <si>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</si>
  <si>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</si>
  <si>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</si>
  <si>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</si>
  <si>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</si>
  <si>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</si>
  <si>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</si>
  <si>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</si>
  <si>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</si>
  <si>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</si>
  <si>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</si>
  <si>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30/06/2019</t>
  </si>
  <si>
    <t>מגדל מקפת קרנות פנסיה וקופות גמל בע"מ</t>
  </si>
  <si>
    <t>מקפת אישית - אפיק השקעות מגיל 60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</si>
  <si>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</si>
  <si>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</si>
  <si>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</si>
  <si>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</si>
  <si>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</si>
  <si>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</si>
  <si>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</si>
  <si>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</si>
  <si>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</si>
  <si>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</si>
  <si>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</si>
  <si>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</si>
  <si>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</si>
  <si>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</si>
  <si>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</si>
  <si>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</si>
  <si>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</si>
  <si>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</si>
  <si>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</si>
  <si>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</si>
  <si>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</si>
  <si>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</si>
  <si>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</si>
  <si>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</si>
  <si>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</si>
  <si>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1019</t>
  </si>
  <si>
    <t>8191017</t>
  </si>
  <si>
    <t>מקמ 1119</t>
  </si>
  <si>
    <t>8191116</t>
  </si>
  <si>
    <t>מקמ 120</t>
  </si>
  <si>
    <t>8200123</t>
  </si>
  <si>
    <t>מקמ 1219</t>
  </si>
  <si>
    <t>8191215</t>
  </si>
  <si>
    <t>מקמ 210</t>
  </si>
  <si>
    <t>8200214</t>
  </si>
  <si>
    <t>מקמ 310</t>
  </si>
  <si>
    <t>8200313</t>
  </si>
  <si>
    <t>מקמ 420</t>
  </si>
  <si>
    <t>8200420</t>
  </si>
  <si>
    <t>מקמ 510</t>
  </si>
  <si>
    <t>8200511</t>
  </si>
  <si>
    <t>מקמ 610</t>
  </si>
  <si>
    <t>8200610</t>
  </si>
  <si>
    <t>מקמ 719</t>
  </si>
  <si>
    <t>8190712</t>
  </si>
  <si>
    <t>מקמ 819</t>
  </si>
  <si>
    <t>8190811</t>
  </si>
  <si>
    <t>מקמ 919</t>
  </si>
  <si>
    <t>8190910</t>
  </si>
  <si>
    <t>ממשלתי קצר 1119</t>
  </si>
  <si>
    <t>1157098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</si>
  <si>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</si>
  <si>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</si>
  <si>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</si>
  <si>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</si>
  <si>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</si>
  <si>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</si>
  <si>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</si>
  <si>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</si>
  <si>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</si>
  <si>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</si>
  <si>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</si>
  <si>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</si>
  <si>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</si>
  <si>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</si>
  <si>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</si>
  <si>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</si>
  <si>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</si>
  <si>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</si>
  <si>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</si>
  <si>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</si>
  <si>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</si>
  <si>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</si>
  <si>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722</t>
  </si>
  <si>
    <t>1158104</t>
  </si>
  <si>
    <t>ממשלתי שקלי 819</t>
  </si>
  <si>
    <t>1156371</t>
  </si>
  <si>
    <t>ממשלתי שקלי 825</t>
  </si>
  <si>
    <t>1135557</t>
  </si>
  <si>
    <t>ממשלתי שקלי 928</t>
  </si>
  <si>
    <t>1150879</t>
  </si>
  <si>
    <t>ממשק0120</t>
  </si>
  <si>
    <t>1115773</t>
  </si>
  <si>
    <t>ממשלתי משתנה 0520  גילון</t>
  </si>
  <si>
    <t>1116193</t>
  </si>
  <si>
    <t>אלה פקדונות אגח ב</t>
  </si>
  <si>
    <t>1142215</t>
  </si>
  <si>
    <t>מגמה</t>
  </si>
  <si>
    <t>515666881</t>
  </si>
  <si>
    <t>שרותים פיננסים</t>
  </si>
  <si>
    <t>AAA.IL</t>
  </si>
  <si>
    <t>מעלות S&amp;P</t>
  </si>
  <si>
    <t>לאומי אגח 177</t>
  </si>
  <si>
    <t>6040315</t>
  </si>
  <si>
    <t>520018078</t>
  </si>
  <si>
    <t>בנקים</t>
  </si>
  <si>
    <t>לאומי אגח 179</t>
  </si>
  <si>
    <t>6040372</t>
  </si>
  <si>
    <t>מזרחי הנפקות 38</t>
  </si>
  <si>
    <t>2310142</t>
  </si>
  <si>
    <t>520000522</t>
  </si>
  <si>
    <t>מזרחי הנפקות 39</t>
  </si>
  <si>
    <t>2310159</t>
  </si>
  <si>
    <t>מזרחי הנפקות 43</t>
  </si>
  <si>
    <t>2310191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</si>
  <si>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</si>
  <si>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</si>
  <si>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</si>
  <si>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</si>
  <si>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</si>
  <si>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</si>
  <si>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49</t>
  </si>
  <si>
    <t>2310282</t>
  </si>
  <si>
    <t>מזרחי הנפקות אגח 42</t>
  </si>
  <si>
    <t>2310183</t>
  </si>
  <si>
    <t>מקורות אגח 11</t>
  </si>
  <si>
    <t>1158476</t>
  </si>
  <si>
    <t>520010869</t>
  </si>
  <si>
    <t>שרותים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</si>
  <si>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</si>
  <si>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</si>
  <si>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</si>
  <si>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</si>
  <si>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</si>
  <si>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</si>
  <si>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</si>
  <si>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</si>
  <si>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</si>
  <si>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</si>
  <si>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</si>
  <si>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הבינלאומי סדרה ט</t>
  </si>
  <si>
    <t>1135177</t>
  </si>
  <si>
    <t>513141879</t>
  </si>
  <si>
    <t>AA+.IL</t>
  </si>
  <si>
    <t>וילאר אג 6</t>
  </si>
  <si>
    <t>4160115</t>
  </si>
  <si>
    <t>520038910</t>
  </si>
  <si>
    <t>נדל"ן מניב</t>
  </si>
  <si>
    <t>לאומי מימון הת יד</t>
  </si>
  <si>
    <t>6040299</t>
  </si>
  <si>
    <t>מזרחי טפחות הנפקות הת 31</t>
  </si>
  <si>
    <t>2310076</t>
  </si>
  <si>
    <t>נמלי ישראל אגח א</t>
  </si>
  <si>
    <t>1145564</t>
  </si>
  <si>
    <t>513569780</t>
  </si>
  <si>
    <t>תשתיות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</si>
  <si>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</si>
  <si>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</si>
  <si>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</si>
  <si>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</si>
  <si>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</si>
  <si>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</si>
  <si>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</si>
  <si>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</si>
  <si>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ג</t>
  </si>
  <si>
    <t>1136324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</si>
  <si>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</si>
  <si>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</si>
  <si>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</si>
  <si>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</si>
  <si>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</si>
  <si>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</si>
  <si>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</si>
  <si>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</si>
  <si>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</si>
  <si>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</si>
  <si>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</si>
  <si>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</si>
  <si>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ה</t>
  </si>
  <si>
    <t>1133487</t>
  </si>
  <si>
    <t>511659401</t>
  </si>
  <si>
    <t>AA.IL</t>
  </si>
  <si>
    <t>אירפורט אגח ז</t>
  </si>
  <si>
    <t>1140110</t>
  </si>
  <si>
    <t>אמות אגח א</t>
  </si>
  <si>
    <t>1097385</t>
  </si>
  <si>
    <t>520026683</t>
  </si>
  <si>
    <t>אמות אגח ב</t>
  </si>
  <si>
    <t>1126630</t>
  </si>
  <si>
    <t>אמות אגח ג</t>
  </si>
  <si>
    <t>1117357</t>
  </si>
  <si>
    <t>אמות אגח ד</t>
  </si>
  <si>
    <t>1133149</t>
  </si>
  <si>
    <t>בזק סדרה ו</t>
  </si>
  <si>
    <t>2300143</t>
  </si>
  <si>
    <t>520031931</t>
  </si>
  <si>
    <t>תקשורת מדיה</t>
  </si>
  <si>
    <t>בזק סדרה י</t>
  </si>
  <si>
    <t>2300184</t>
  </si>
  <si>
    <t>ביג אגח יא</t>
  </si>
  <si>
    <t>1151117</t>
  </si>
  <si>
    <t>513623314</t>
  </si>
  <si>
    <t>בינל הנפק התח כ</t>
  </si>
  <si>
    <t>1121953</t>
  </si>
  <si>
    <t>בינלאומי הנפקות 21</t>
  </si>
  <si>
    <t>1126598</t>
  </si>
  <si>
    <t>בינלאומי הנפקות התחייבות אגח ד</t>
  </si>
  <si>
    <t>1103126</t>
  </si>
  <si>
    <t>בנק לאומי שה סדרה 200</t>
  </si>
  <si>
    <t>6040141</t>
  </si>
  <si>
    <t>גב ים     ו*</t>
  </si>
  <si>
    <t>7590128</t>
  </si>
  <si>
    <t>520001736</t>
  </si>
  <si>
    <t>דיסק התחייבות י</t>
  </si>
  <si>
    <t>6910129</t>
  </si>
  <si>
    <t>520007030</t>
  </si>
  <si>
    <t>דסקמנ.ק4</t>
  </si>
  <si>
    <t>7480049</t>
  </si>
  <si>
    <t>דקאהנ.ק7</t>
  </si>
  <si>
    <t>1119825</t>
  </si>
  <si>
    <t>520019753</t>
  </si>
  <si>
    <t>דקסיה ישראל אגח ב</t>
  </si>
  <si>
    <t>1095066</t>
  </si>
  <si>
    <t>דקסיה ישראל הנפקות סד י</t>
  </si>
  <si>
    <t>1134147</t>
  </si>
  <si>
    <t>הראל הנפקות נד</t>
  </si>
  <si>
    <t>1099738</t>
  </si>
  <si>
    <t>520033986</t>
  </si>
  <si>
    <t>ביטוח</t>
  </si>
  <si>
    <t>חשמל אגח 27</t>
  </si>
  <si>
    <t>6000210</t>
  </si>
  <si>
    <t>520000472</t>
  </si>
  <si>
    <t>חשמל</t>
  </si>
  <si>
    <t>חשמל אגח 29</t>
  </si>
  <si>
    <t>6000236</t>
  </si>
  <si>
    <t>חשמל אגח 31</t>
  </si>
  <si>
    <t>6000285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</si>
  <si>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</si>
  <si>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</si>
  <si>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</si>
  <si>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</si>
  <si>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</si>
  <si>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</si>
  <si>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</si>
  <si>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</si>
  <si>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</si>
  <si>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למן.ק300</t>
  </si>
  <si>
    <t>6040257</t>
  </si>
  <si>
    <t>מליסרון   אגח ה</t>
  </si>
  <si>
    <t>3230091</t>
  </si>
  <si>
    <t>520037789</t>
  </si>
  <si>
    <t>מליסרון 8</t>
  </si>
  <si>
    <t>3230166</t>
  </si>
  <si>
    <t>מליסרון אגח טז</t>
  </si>
  <si>
    <t>3230265</t>
  </si>
  <si>
    <t>מליסרון אגח י</t>
  </si>
  <si>
    <t>3230190</t>
  </si>
  <si>
    <t>מליסרון אגח יד</t>
  </si>
  <si>
    <t>3230232</t>
  </si>
  <si>
    <t>מנורה מב אג1</t>
  </si>
  <si>
    <t>5660048</t>
  </si>
  <si>
    <t>520007469</t>
  </si>
  <si>
    <t>מנפיקים התח ב</t>
  </si>
  <si>
    <t>7480023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</si>
  <si>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</si>
  <si>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</si>
  <si>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</si>
  <si>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</si>
  <si>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</si>
  <si>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</si>
  <si>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</si>
  <si>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</si>
  <si>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</si>
  <si>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אדמה לשעבר מכתשים אגן ב</t>
  </si>
  <si>
    <t>1110915</t>
  </si>
  <si>
    <t>520043605</t>
  </si>
  <si>
    <t>כימיה גומי ופלסטיק</t>
  </si>
  <si>
    <t>AA-.IL</t>
  </si>
  <si>
    <t>ביג 5</t>
  </si>
  <si>
    <t>1129279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</si>
  <si>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</si>
  <si>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</si>
  <si>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</si>
  <si>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</si>
  <si>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</si>
  <si>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</si>
  <si>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</si>
  <si>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</si>
  <si>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</si>
  <si>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</si>
  <si>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</si>
  <si>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</si>
  <si>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</si>
  <si>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</si>
  <si>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</si>
  <si>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</si>
  <si>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גזית גלוב אג10</t>
  </si>
  <si>
    <t>1260488</t>
  </si>
  <si>
    <t>520033234</t>
  </si>
  <si>
    <t>גזית גלוב אגח יב</t>
  </si>
  <si>
    <t>1260603</t>
  </si>
  <si>
    <t>גזית גלוב אגח יג</t>
  </si>
  <si>
    <t>1260652</t>
  </si>
  <si>
    <t>גזית גלוב ד</t>
  </si>
  <si>
    <t>1260397</t>
  </si>
  <si>
    <t>דיסקונט מנ שה</t>
  </si>
  <si>
    <t>7480098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</si>
  <si>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</si>
  <si>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</si>
  <si>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</si>
  <si>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</si>
  <si>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</si>
  <si>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</si>
  <si>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</si>
  <si>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</si>
  <si>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</si>
  <si>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</si>
  <si>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520025636</t>
  </si>
  <si>
    <t>ישרס אגח טו</t>
  </si>
  <si>
    <t>6130207</t>
  </si>
  <si>
    <t>520017807</t>
  </si>
  <si>
    <t>ישרס אגח טז</t>
  </si>
  <si>
    <t>6130223</t>
  </si>
  <si>
    <t>ישרס אגח יג</t>
  </si>
  <si>
    <t>6130181</t>
  </si>
  <si>
    <t>כלל ביט מימון אגח ג</t>
  </si>
  <si>
    <t>1120120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</si>
  <si>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</si>
  <si>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</si>
  <si>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</si>
  <si>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</si>
  <si>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</si>
  <si>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</si>
  <si>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</si>
  <si>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</si>
  <si>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</si>
  <si>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</si>
  <si>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</si>
  <si>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</si>
  <si>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</si>
  <si>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</si>
  <si>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מליסרון אגח ו</t>
  </si>
  <si>
    <t>3230125</t>
  </si>
  <si>
    <t>מליסרון אגח יג</t>
  </si>
  <si>
    <t>3230224</t>
  </si>
  <si>
    <t>מליסרון אגח יז</t>
  </si>
  <si>
    <t>3230273</t>
  </si>
  <si>
    <t>מנורה הון</t>
  </si>
  <si>
    <t>1103670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</si>
  <si>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</si>
  <si>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</si>
  <si>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</si>
  <si>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</si>
  <si>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</si>
  <si>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</si>
  <si>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</si>
  <si>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</si>
  <si>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</si>
  <si>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</si>
  <si>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</si>
  <si>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</si>
  <si>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אנרגיה</t>
  </si>
  <si>
    <t>פז נפט סדרה ז*</t>
  </si>
  <si>
    <t>1142595</t>
  </si>
  <si>
    <t>פניקס הון אגח ב</t>
  </si>
  <si>
    <t>1120799</t>
  </si>
  <si>
    <t>520017450</t>
  </si>
  <si>
    <t>פניקס הון אגח ה</t>
  </si>
  <si>
    <t>1135417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</si>
  <si>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</si>
  <si>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</si>
  <si>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</si>
  <si>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</si>
  <si>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</si>
  <si>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</si>
  <si>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</si>
  <si>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520018649</t>
  </si>
  <si>
    <t>A+.IL</t>
  </si>
  <si>
    <t>אלדן אגח ה</t>
  </si>
  <si>
    <t>1155357</t>
  </si>
  <si>
    <t>510454333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</si>
  <si>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</si>
  <si>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</si>
  <si>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</si>
  <si>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</si>
  <si>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</si>
  <si>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</si>
  <si>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</si>
  <si>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דרבן.ק4</t>
  </si>
  <si>
    <t>4110094</t>
  </si>
  <si>
    <t>520038902</t>
  </si>
  <si>
    <t>כלכלית ירושלים אגח טו</t>
  </si>
  <si>
    <t>1980416</t>
  </si>
  <si>
    <t>520017070</t>
  </si>
  <si>
    <t>כלכלית ירושלים אגח יב</t>
  </si>
  <si>
    <t>1980358</t>
  </si>
  <si>
    <t>כלכלית ירושלים אגח יד</t>
  </si>
  <si>
    <t>1980390</t>
  </si>
  <si>
    <t>מבני תעש אגח כ</t>
  </si>
  <si>
    <t>2260495</t>
  </si>
  <si>
    <t>מבני תעשיה אגח יז</t>
  </si>
  <si>
    <t>2260446</t>
  </si>
  <si>
    <t>מזרחי טפחות שטר הון 1</t>
  </si>
  <si>
    <t>6950083</t>
  </si>
  <si>
    <t>נכסים ובנין 6</t>
  </si>
  <si>
    <t>6990188</t>
  </si>
  <si>
    <t>520025438</t>
  </si>
  <si>
    <t>סלקום אגח ו</t>
  </si>
  <si>
    <t>1125996</t>
  </si>
  <si>
    <t>511930125</t>
  </si>
  <si>
    <t>סלקום אגח ח</t>
  </si>
  <si>
    <t>1132828</t>
  </si>
  <si>
    <t>רבוע נדלן 4</t>
  </si>
  <si>
    <t>1119999</t>
  </si>
  <si>
    <t>513765859</t>
  </si>
  <si>
    <t>רבוע נדלן אגח ה</t>
  </si>
  <si>
    <t>1130467</t>
  </si>
  <si>
    <t>ריבוע נדלן ז</t>
  </si>
  <si>
    <t>1140615</t>
  </si>
  <si>
    <t>אגוד הנפקות שה נד 1*</t>
  </si>
  <si>
    <t>1115278</t>
  </si>
  <si>
    <t>A.IL</t>
  </si>
  <si>
    <t>אזורים סדרה 9*</t>
  </si>
  <si>
    <t>7150337</t>
  </si>
  <si>
    <t>520025990</t>
  </si>
  <si>
    <t>בנייה</t>
  </si>
  <si>
    <t>אשדר אגח א</t>
  </si>
  <si>
    <t>1104330</t>
  </si>
  <si>
    <t>510609761</t>
  </si>
  <si>
    <t>אשטרום נכ אג7</t>
  </si>
  <si>
    <t>2510139</t>
  </si>
  <si>
    <t>520036617</t>
  </si>
  <si>
    <t>בזן.ק1</t>
  </si>
  <si>
    <t>2590255</t>
  </si>
  <si>
    <t>520036658</t>
  </si>
  <si>
    <t>דיסקונט שטר הון 1</t>
  </si>
  <si>
    <t>6910095</t>
  </si>
  <si>
    <t>ירושלים הנפקות נדחה אגח י</t>
  </si>
  <si>
    <t>1127414</t>
  </si>
  <si>
    <t>ישפרו אגח סד ב</t>
  </si>
  <si>
    <t>7430069</t>
  </si>
  <si>
    <t>520029208</t>
  </si>
  <si>
    <t>מגה אור אגח ו</t>
  </si>
  <si>
    <t>1138668</t>
  </si>
  <si>
    <t>מגה אור אגח ז</t>
  </si>
  <si>
    <t>1141696</t>
  </si>
  <si>
    <t>שיכון ובינוי 6</t>
  </si>
  <si>
    <t>1129733</t>
  </si>
  <si>
    <t>520036104</t>
  </si>
  <si>
    <t>אדגר אגח ט</t>
  </si>
  <si>
    <t>1820190</t>
  </si>
  <si>
    <t>520035171</t>
  </si>
  <si>
    <t>A-.IL</t>
  </si>
  <si>
    <t>אדגר.ק7</t>
  </si>
  <si>
    <t>1820158</t>
  </si>
  <si>
    <t>אפריקה נכסים 6</t>
  </si>
  <si>
    <t>1129550</t>
  </si>
  <si>
    <t>510560188</t>
  </si>
  <si>
    <t>דה לסר אגח 3</t>
  </si>
  <si>
    <t>1127299</t>
  </si>
  <si>
    <t>1427976</t>
  </si>
  <si>
    <t>דה לסר אגח ד</t>
  </si>
  <si>
    <t>1132059</t>
  </si>
  <si>
    <t>הכשרת היישוב 17</t>
  </si>
  <si>
    <t>6120182</t>
  </si>
  <si>
    <t>514423474</t>
  </si>
  <si>
    <t>BBB+.IL</t>
  </si>
  <si>
    <t>קרדן אןוי אגח ב</t>
  </si>
  <si>
    <t>1113034</t>
  </si>
  <si>
    <t>NV1239114</t>
  </si>
  <si>
    <t>השקעה ואחזקות</t>
  </si>
  <si>
    <t>D.IL</t>
  </si>
  <si>
    <t>מזרחי הנפקות 40</t>
  </si>
  <si>
    <t>2310167</t>
  </si>
  <si>
    <t>מזרחי הנפקות 41</t>
  </si>
  <si>
    <t>2310175</t>
  </si>
  <si>
    <t>עמידר אגח א</t>
  </si>
  <si>
    <t>1143585</t>
  </si>
  <si>
    <t>520017393</t>
  </si>
  <si>
    <t>אלביט א</t>
  </si>
  <si>
    <t>1119635</t>
  </si>
  <si>
    <t>520043027</t>
  </si>
  <si>
    <t>ביטחוניות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</si>
  <si>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</si>
  <si>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</si>
  <si>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</si>
  <si>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</si>
  <si>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</si>
  <si>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</si>
  <si>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מרכנתיל אגח ב</t>
  </si>
  <si>
    <t>1138205</t>
  </si>
  <si>
    <t>513686154</t>
  </si>
  <si>
    <t>נמלי ישראל אגח ג</t>
  </si>
  <si>
    <t>1145580</t>
  </si>
  <si>
    <t>פועלים הנפקות התח אגח יא</t>
  </si>
  <si>
    <t>1940410</t>
  </si>
  <si>
    <t>שטראוס אגח ה</t>
  </si>
  <si>
    <t>7460389</t>
  </si>
  <si>
    <t>520003781</t>
  </si>
  <si>
    <t>מזון</t>
  </si>
  <si>
    <t>אמות אגח ה</t>
  </si>
  <si>
    <t>1138114</t>
  </si>
  <si>
    <t>בזק סדרה ז</t>
  </si>
  <si>
    <t>2300150</t>
  </si>
  <si>
    <t>בזק סדרה ט</t>
  </si>
  <si>
    <t>2300176</t>
  </si>
  <si>
    <t>בנק לאומי שה סדרה 201</t>
  </si>
  <si>
    <t>6040158</t>
  </si>
  <si>
    <t>גב ים ח*</t>
  </si>
  <si>
    <t>7590151</t>
  </si>
  <si>
    <t>דה זראסאי ד</t>
  </si>
  <si>
    <t>1147560</t>
  </si>
  <si>
    <t>1744984</t>
  </si>
  <si>
    <t>דיסקונט התחייבות יא</t>
  </si>
  <si>
    <t>6910137</t>
  </si>
  <si>
    <t>דקסיה ישראל הנפקות אגח יא</t>
  </si>
  <si>
    <t>1134154</t>
  </si>
  <si>
    <t>חשמל אגח 26</t>
  </si>
  <si>
    <t>6000202</t>
  </si>
  <si>
    <t>חשמל אגח 28</t>
  </si>
  <si>
    <t>6000228</t>
  </si>
  <si>
    <t>ישראכרט א</t>
  </si>
  <si>
    <t>1157536</t>
  </si>
  <si>
    <t>510706153</t>
  </si>
  <si>
    <t>כיל ה</t>
  </si>
  <si>
    <t>2810299</t>
  </si>
  <si>
    <t>520027830</t>
  </si>
  <si>
    <t>לאומי כ.התחייבות 400  COCO</t>
  </si>
  <si>
    <t>6040331</t>
  </si>
  <si>
    <t>לאומי מימון שטר הון סדרה 301</t>
  </si>
  <si>
    <t>6040265</t>
  </si>
  <si>
    <t>סילברסטין אגח א*</t>
  </si>
  <si>
    <t>1145598</t>
  </si>
  <si>
    <t>1970336</t>
  </si>
  <si>
    <t>פניקס הון אגח ד</t>
  </si>
  <si>
    <t>1133529</t>
  </si>
  <si>
    <t>שופרסל אגח ה*</t>
  </si>
  <si>
    <t>7770209</t>
  </si>
  <si>
    <t>520022732</t>
  </si>
  <si>
    <t>תעשיה אוירית אגח ג</t>
  </si>
  <si>
    <t>1127547</t>
  </si>
  <si>
    <t>520027194</t>
  </si>
  <si>
    <t>תעשיה אוירית אגח ד</t>
  </si>
  <si>
    <t>1133131</t>
  </si>
  <si>
    <t>אלקטרה אגח ה*</t>
  </si>
  <si>
    <t>7390222</t>
  </si>
  <si>
    <t>520028911</t>
  </si>
  <si>
    <t>ביג אג"ח סדרה ו</t>
  </si>
  <si>
    <t>1132521</t>
  </si>
  <si>
    <t>דה זראסאי אגח ג</t>
  </si>
  <si>
    <t>1137975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</si>
  <si>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</si>
  <si>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</si>
  <si>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</si>
  <si>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</si>
  <si>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</si>
  <si>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</si>
  <si>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</si>
  <si>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</si>
  <si>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</si>
  <si>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</si>
  <si>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</si>
  <si>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</si>
  <si>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</si>
  <si>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</si>
  <si>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</si>
  <si>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</si>
  <si>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</si>
  <si>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מנורה הון הת 4</t>
  </si>
  <si>
    <t>1135920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</si>
  <si>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</si>
  <si>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</si>
  <si>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</si>
  <si>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</si>
  <si>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</si>
  <si>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</si>
  <si>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</si>
  <si>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</si>
  <si>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קרסו אגח א</t>
  </si>
  <si>
    <t>1136464</t>
  </si>
  <si>
    <t>514065283</t>
  </si>
  <si>
    <t>קרסו אגח ג</t>
  </si>
  <si>
    <t>1141829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</si>
  <si>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</si>
  <si>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</si>
  <si>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</si>
  <si>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</si>
  <si>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</si>
  <si>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</si>
  <si>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</si>
  <si>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</si>
  <si>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דיסקונט התח יב  COCO</t>
  </si>
  <si>
    <t>6910160</t>
  </si>
  <si>
    <t>טמפו משק  אגח א</t>
  </si>
  <si>
    <t>1118306</t>
  </si>
  <si>
    <t>520032848</t>
  </si>
  <si>
    <t>יוניברסל אגח ב</t>
  </si>
  <si>
    <t>1141647</t>
  </si>
  <si>
    <t>511809071</t>
  </si>
  <si>
    <t>כתב התחייבות נדחה סד יח אגוד*</t>
  </si>
  <si>
    <t>1121854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</si>
  <si>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</si>
  <si>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</si>
  <si>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</si>
  <si>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</si>
  <si>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</si>
  <si>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</si>
  <si>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</si>
  <si>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</si>
  <si>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</si>
  <si>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ממן אגח ב</t>
  </si>
  <si>
    <t>2380046</t>
  </si>
  <si>
    <t>520036435</t>
  </si>
  <si>
    <t>מנורה הון הת 5</t>
  </si>
  <si>
    <t>1143411</t>
  </si>
  <si>
    <t>נכסים ובנין 7</t>
  </si>
  <si>
    <t>6990196</t>
  </si>
  <si>
    <t>סלקום אגח ט</t>
  </si>
  <si>
    <t>1132836</t>
  </si>
  <si>
    <t>סלקום אגח יב</t>
  </si>
  <si>
    <t>1143080</t>
  </si>
  <si>
    <t>סלקום יא</t>
  </si>
  <si>
    <t>1139252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</si>
  <si>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</si>
  <si>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</si>
  <si>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</si>
  <si>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</si>
  <si>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</si>
  <si>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</si>
  <si>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</si>
  <si>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</si>
  <si>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קרסו אגח ב</t>
  </si>
  <si>
    <t>1139591</t>
  </si>
  <si>
    <t>רילייטד אגח א</t>
  </si>
  <si>
    <t>1134923</t>
  </si>
  <si>
    <t>1849766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</si>
  <si>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</si>
  <si>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</si>
  <si>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</si>
  <si>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</si>
  <si>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</si>
  <si>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</si>
  <si>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</si>
  <si>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</si>
  <si>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אזורים סדרה 11*</t>
  </si>
  <si>
    <t>7150352</t>
  </si>
  <si>
    <t>איי די איי הנפקות 5</t>
  </si>
  <si>
    <t>1155878</t>
  </si>
  <si>
    <t>513910703</t>
  </si>
  <si>
    <t>בזן 4</t>
  </si>
  <si>
    <t>2590362</t>
  </si>
  <si>
    <t>בזן אגח ה</t>
  </si>
  <si>
    <t>2590388</t>
  </si>
  <si>
    <t>או.פי.סי אגח א*</t>
  </si>
  <si>
    <t>1141589</t>
  </si>
  <si>
    <t>514401702</t>
  </si>
  <si>
    <t>אול יר אגח 3</t>
  </si>
  <si>
    <t>1140136</t>
  </si>
  <si>
    <t>1841580</t>
  </si>
  <si>
    <t>אול יר אגח ה</t>
  </si>
  <si>
    <t>1143304</t>
  </si>
  <si>
    <t>אלבר 14</t>
  </si>
  <si>
    <t>1132562</t>
  </si>
  <si>
    <t>512025891</t>
  </si>
  <si>
    <t>דלשה קפיטל אגח ב</t>
  </si>
  <si>
    <t>1137314</t>
  </si>
  <si>
    <t>1888119</t>
  </si>
  <si>
    <t>טן דלק ג</t>
  </si>
  <si>
    <t>1131457</t>
  </si>
  <si>
    <t>511540809</t>
  </si>
  <si>
    <t>ישראמקו א*</t>
  </si>
  <si>
    <t>2320174</t>
  </si>
  <si>
    <t>550010003</t>
  </si>
  <si>
    <t>חיפוש נפט וגז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</si>
  <si>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</si>
  <si>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</si>
  <si>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</si>
  <si>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</si>
  <si>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</si>
  <si>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</si>
  <si>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</si>
  <si>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DELEK &amp; AVNER TAMAR 5.082 2023</t>
  </si>
  <si>
    <t>IL0011321747</t>
  </si>
  <si>
    <t>בלומברג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</si>
  <si>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</si>
  <si>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</si>
  <si>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</si>
  <si>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</si>
  <si>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</si>
  <si>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</si>
  <si>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</si>
  <si>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</si>
  <si>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FITCH</t>
  </si>
  <si>
    <t>BMETR 4.75 02/24</t>
  </si>
  <si>
    <t>USP37466AJ19</t>
  </si>
  <si>
    <t>Transportation</t>
  </si>
  <si>
    <t>A</t>
  </si>
  <si>
    <t>BIDU 3.875 09/23</t>
  </si>
  <si>
    <t>US056752AK40</t>
  </si>
  <si>
    <t>Software &amp; Services</t>
  </si>
  <si>
    <t>A-</t>
  </si>
  <si>
    <t>Moodys</t>
  </si>
  <si>
    <t>BIDU 4.375 05/24</t>
  </si>
  <si>
    <t>US056752AM06</t>
  </si>
  <si>
    <t>SRENVX 4.5 24/44</t>
  </si>
  <si>
    <t>XS1108784510</t>
  </si>
  <si>
    <t>Insurance</t>
  </si>
  <si>
    <t>ZURNVX 5.125 06/48</t>
  </si>
  <si>
    <t>XS1795323952</t>
  </si>
  <si>
    <t>BHP BILLITON 6.75 10/25</t>
  </si>
  <si>
    <t>USQ12441AB91</t>
  </si>
  <si>
    <t>BBB+</t>
  </si>
  <si>
    <t>ENI SPA 4.75 09/2028</t>
  </si>
  <si>
    <t>US26874RAE80</t>
  </si>
  <si>
    <t>UTILITIES</t>
  </si>
  <si>
    <t>HYUCAP 3.75 03/23</t>
  </si>
  <si>
    <t>USY3815NBA82</t>
  </si>
  <si>
    <t>Automobiles &amp; Components</t>
  </si>
  <si>
    <t>ABIBB 5.55 01/49</t>
  </si>
  <si>
    <t>US03523TBV98</t>
  </si>
  <si>
    <t>Food &amp; Beverage &amp; Tobacco</t>
  </si>
  <si>
    <t>BBB</t>
  </si>
  <si>
    <t>ABNANV 4.4 03/28 03/23</t>
  </si>
  <si>
    <t>XS1586330604</t>
  </si>
  <si>
    <t>Banks</t>
  </si>
  <si>
    <t>AIR LEASE 3.625 12/2027</t>
  </si>
  <si>
    <t>US00912XAY04</t>
  </si>
  <si>
    <t>Capital Goods</t>
  </si>
  <si>
    <t>AIR LEASE 4.625 07/28 10/28</t>
  </si>
  <si>
    <t>US00912XBF06</t>
  </si>
  <si>
    <t>AL 3.75 06/26</t>
  </si>
  <si>
    <t>US00914AAB89</t>
  </si>
  <si>
    <t>AT&amp;T 3.9 11/03/2024</t>
  </si>
  <si>
    <t>US00206RCE09</t>
  </si>
  <si>
    <t>TELECOMMUNICATION SERVICES</t>
  </si>
  <si>
    <t>CBAAU 3.375 10/26 10/21</t>
  </si>
  <si>
    <t>XS1506401568</t>
  </si>
  <si>
    <t>CREDIT SUISSE 6.5 08/23</t>
  </si>
  <si>
    <t>XS0957135212</t>
  </si>
  <si>
    <t>ENELIM 4.25 09/23</t>
  </si>
  <si>
    <t>USN30707AJ75</t>
  </si>
  <si>
    <t>Diversified Financial Services</t>
  </si>
  <si>
    <t>ENELIM 4.625 25</t>
  </si>
  <si>
    <t>US29278GAJ76</t>
  </si>
  <si>
    <t>ENGIFP 3.25 PERP</t>
  </si>
  <si>
    <t>FR0013398229</t>
  </si>
  <si>
    <t>HEWLETT PACKARD 4.9 15/10/2025</t>
  </si>
  <si>
    <t>US42824CAW91</t>
  </si>
  <si>
    <t>Technology Hardware &amp; Equipment</t>
  </si>
  <si>
    <t>PRU 4.5 PRUDENTIAL 09/47</t>
  </si>
  <si>
    <t>US744320AW24</t>
  </si>
  <si>
    <t>SPRNTS 3.36 21</t>
  </si>
  <si>
    <t>US85208NAA81</t>
  </si>
  <si>
    <t>SRENVX 5.75 08/15/50 08/25</t>
  </si>
  <si>
    <t>XS1261170515</t>
  </si>
  <si>
    <t>T 4.1 02/28</t>
  </si>
  <si>
    <t>US00206RGL06</t>
  </si>
  <si>
    <t>ACAFP 7.875 01/29/49</t>
  </si>
  <si>
    <t>USF22797RT78</t>
  </si>
  <si>
    <t>AER 4.875 01/24</t>
  </si>
  <si>
    <t>US00774MAK18</t>
  </si>
  <si>
    <t>Commercial &amp; Professional Sevi</t>
  </si>
  <si>
    <t>AERCAP IRELAND 4.45 04/26</t>
  </si>
  <si>
    <t>US00774MAL90</t>
  </si>
  <si>
    <t>ASHTEAD CAPITAL 5.25 08/26 08/24</t>
  </si>
  <si>
    <t>US045054AH68</t>
  </si>
  <si>
    <t>Other</t>
  </si>
  <si>
    <t>ASHTEAD CAPITAL 5.62 10/24 10/22</t>
  </si>
  <si>
    <t>US045054AC71</t>
  </si>
  <si>
    <t>AVGO 4.75 04/29</t>
  </si>
  <si>
    <t>US11135FAB76</t>
  </si>
  <si>
    <t>Semiconductors &amp; Semiconductor</t>
  </si>
  <si>
    <t>CAG 4.3 05/24</t>
  </si>
  <si>
    <t>US205887CA82</t>
  </si>
  <si>
    <t>DELL 5.3 01/29</t>
  </si>
  <si>
    <t>US24703DBA81</t>
  </si>
  <si>
    <t>DISCA 2.95 03/23</t>
  </si>
  <si>
    <t>US25470DAQ25</t>
  </si>
  <si>
    <t>Media</t>
  </si>
  <si>
    <t>ECOPETROL 5.875 09/23</t>
  </si>
  <si>
    <t>US279158AC30</t>
  </si>
  <si>
    <t>ETP 5.25 04/29</t>
  </si>
  <si>
    <t>US29278NAG88</t>
  </si>
  <si>
    <t>FIBRBZ 5.5 01/27</t>
  </si>
  <si>
    <t>US31572UAF30</t>
  </si>
  <si>
    <t>MATERIALS</t>
  </si>
  <si>
    <t>FORD 5.596 01/22</t>
  </si>
  <si>
    <t>US345397ZM88</t>
  </si>
  <si>
    <t>GM 5.25 03/26</t>
  </si>
  <si>
    <t>US37045XBG07</t>
  </si>
  <si>
    <t>LEAR 5.25 01/25</t>
  </si>
  <si>
    <t>US521865AX34</t>
  </si>
  <si>
    <t>MACQUARIE BANK 4.875 06/2025</t>
  </si>
  <si>
    <t>US55608YAB11</t>
  </si>
  <si>
    <t>MYL 3.95 06/26 03/26</t>
  </si>
  <si>
    <t>US62854AAN46</t>
  </si>
  <si>
    <t>Pharmaceuticals&amp; Biotechnology</t>
  </si>
  <si>
    <t>NXP SEMICON 4.3 06/29</t>
  </si>
  <si>
    <t>US62954HAB42</t>
  </si>
  <si>
    <t>NXP SEMICON 5.55 12/28 09/28</t>
  </si>
  <si>
    <t>US62947QAY44</t>
  </si>
  <si>
    <t>NXPI 4.875 03/24</t>
  </si>
  <si>
    <t>US62947QAZ19</t>
  </si>
  <si>
    <t>ORAFP 5.25 24/49</t>
  </si>
  <si>
    <t>XS1028599287</t>
  </si>
  <si>
    <t>ORAFP 5.75 23/49</t>
  </si>
  <si>
    <t>XS1115502988</t>
  </si>
  <si>
    <t>SSE SSELN 4.75 9/77 06/22</t>
  </si>
  <si>
    <t>XS1572343744</t>
  </si>
  <si>
    <t>STANDARD CHARTERED 4.3 02/27</t>
  </si>
  <si>
    <t>XS1480699641</t>
  </si>
  <si>
    <t>SVENSKA HANDELSB 6.25  PERP 01/24</t>
  </si>
  <si>
    <t>XS1952091202</t>
  </si>
  <si>
    <t>TRPCN 5.3 03/77</t>
  </si>
  <si>
    <t>US89356BAC28</t>
  </si>
  <si>
    <t>TRPCN 5.875 08/76</t>
  </si>
  <si>
    <t>US89356BAB45</t>
  </si>
  <si>
    <t>VOD 7 04/79</t>
  </si>
  <si>
    <t>US92857WBQ24</t>
  </si>
  <si>
    <t>VW 4.625 PERP 06/28</t>
  </si>
  <si>
    <t>XS1799939027</t>
  </si>
  <si>
    <t>AEGON 5.625 PERP</t>
  </si>
  <si>
    <t>XS1886478806</t>
  </si>
  <si>
    <t>BB+</t>
  </si>
  <si>
    <t>BNP PARIBAS 7 PERP 08/28</t>
  </si>
  <si>
    <t>USF1R15XK854</t>
  </si>
  <si>
    <t>CONTINENTAL RES 5 09/22 03/17</t>
  </si>
  <si>
    <t>US212015AH47</t>
  </si>
  <si>
    <t>CTXS 4.5 12/27</t>
  </si>
  <si>
    <t>US177376AE06</t>
  </si>
  <si>
    <t>ENBCN 5.5 07/77</t>
  </si>
  <si>
    <t>US29250NAS45</t>
  </si>
  <si>
    <t>ENBCN 6 01/27 01/77</t>
  </si>
  <si>
    <t>US29250NAN57</t>
  </si>
  <si>
    <t>FIBRBZ 5.25</t>
  </si>
  <si>
    <t>US31572UAE64</t>
  </si>
  <si>
    <t>HILTON DOMESTIC OPER 4.875 01/30</t>
  </si>
  <si>
    <t>US432833AE10</t>
  </si>
  <si>
    <t>Hotels Restaurants &amp; Leisure</t>
  </si>
  <si>
    <t>HOLCIM FIN 3 07/24</t>
  </si>
  <si>
    <t>XS1713466495</t>
  </si>
  <si>
    <t>LENNAR 4.125 01/22 10/21</t>
  </si>
  <si>
    <t>US526057BY96</t>
  </si>
  <si>
    <t>Consumer Durables &amp; Apparel</t>
  </si>
  <si>
    <t>NOKIA 4.375 06/27</t>
  </si>
  <si>
    <t>US654902AE56</t>
  </si>
  <si>
    <t>PEMEX 3.75 02/24</t>
  </si>
  <si>
    <t>XS1568874983</t>
  </si>
  <si>
    <t>PEMEX 4.875 01/22</t>
  </si>
  <si>
    <t>US71654QBB77</t>
  </si>
  <si>
    <t>REPSM 4.5 03/75</t>
  </si>
  <si>
    <t>XS1207058733</t>
  </si>
  <si>
    <t>SOLVAY 4.25 04/03/2024</t>
  </si>
  <si>
    <t>BE6309987400</t>
  </si>
  <si>
    <t>VALE 3.75 01/23</t>
  </si>
  <si>
    <t>XS0802953165</t>
  </si>
  <si>
    <t>VODAFONE 6.25 10/78 10/24</t>
  </si>
  <si>
    <t>XS1888180640</t>
  </si>
  <si>
    <t>ACCOR 4.375 PERP</t>
  </si>
  <si>
    <t>FR0013399177</t>
  </si>
  <si>
    <t>BB</t>
  </si>
  <si>
    <t>CHCOCH 7 6/30/24</t>
  </si>
  <si>
    <t>US16412XAD75</t>
  </si>
  <si>
    <t>CHENIERE CORPUS 5.125 06/27</t>
  </si>
  <si>
    <t>US16412XAG07</t>
  </si>
  <si>
    <t>EDF 6 PREP 01/26</t>
  </si>
  <si>
    <t>FR0011401728</t>
  </si>
  <si>
    <t>Electricite De Franc 5 01/26</t>
  </si>
  <si>
    <t>FR0011697028</t>
  </si>
  <si>
    <t>EQIX 5.375 04/23</t>
  </si>
  <si>
    <t>US29444UAM80</t>
  </si>
  <si>
    <t>Real Estate</t>
  </si>
  <si>
    <t>SYNNVX 5.182 04/28 REGS</t>
  </si>
  <si>
    <t>USN84413CG11</t>
  </si>
  <si>
    <t>UBS 5 PERP 01/23</t>
  </si>
  <si>
    <t>CH0400441280</t>
  </si>
  <si>
    <t>UBS 7 PERP</t>
  </si>
  <si>
    <t>USH4209UAT37</t>
  </si>
  <si>
    <t>VERISIGN 4.625 05/23 05/18</t>
  </si>
  <si>
    <t>US92343EAF97</t>
  </si>
  <si>
    <t>ALLISON TRANSM 5 10/24 10/21</t>
  </si>
  <si>
    <t>US019736AD97</t>
  </si>
  <si>
    <t>BB-</t>
  </si>
  <si>
    <t>CS 7.25 09/25</t>
  </si>
  <si>
    <t>USH3698DBZ62</t>
  </si>
  <si>
    <t>CS 7.5 PERP</t>
  </si>
  <si>
    <t>USH3698DBW32</t>
  </si>
  <si>
    <t>HCA 5.875 02/29</t>
  </si>
  <si>
    <t>US404119BW86</t>
  </si>
  <si>
    <t>HEALTH CARE</t>
  </si>
  <si>
    <t>IRM 4.875 09/27</t>
  </si>
  <si>
    <t>US46284VAC54</t>
  </si>
  <si>
    <t>IRM 5.25 03/28</t>
  </si>
  <si>
    <t>US46284VAE11</t>
  </si>
  <si>
    <t>LLOYDS 7.5 09/25 PERP</t>
  </si>
  <si>
    <t>US539439AU36</t>
  </si>
  <si>
    <t>MGM 5.5 04/27</t>
  </si>
  <si>
    <t>US552953CF65</t>
  </si>
  <si>
    <t>NGLS 6.5 07/27</t>
  </si>
  <si>
    <t>US87612BBK70</t>
  </si>
  <si>
    <t>NGLS 6.875 01/29</t>
  </si>
  <si>
    <t>US87612BBM37</t>
  </si>
  <si>
    <t>SIRIUS 4.625 07/24</t>
  </si>
  <si>
    <t>US82967NBE76</t>
  </si>
  <si>
    <t>SIRIUS 6 07/24 07/19</t>
  </si>
  <si>
    <t>US82967NAS71</t>
  </si>
  <si>
    <t>SIRIUS XM 4.625 05/23 05/18</t>
  </si>
  <si>
    <t>US82967NAL29</t>
  </si>
  <si>
    <t>UNITED CONT 4.875 01/25</t>
  </si>
  <si>
    <t>US910047AK50</t>
  </si>
  <si>
    <t>AMERICAN AIRLINES 5 06/22</t>
  </si>
  <si>
    <t>US02376RAC60</t>
  </si>
  <si>
    <t>B+</t>
  </si>
  <si>
    <t>BACR 8 PERP</t>
  </si>
  <si>
    <t>US06738EBG98</t>
  </si>
  <si>
    <t>BARCLAYS 7.75 PERP 15/09/2023</t>
  </si>
  <si>
    <t>US06738EBA29</t>
  </si>
  <si>
    <t>RBS 8 PERP 8 08/25</t>
  </si>
  <si>
    <t>US780099CK11</t>
  </si>
  <si>
    <t>TRANSOCEAN 7.75 10/24 10/20</t>
  </si>
  <si>
    <t>US893828AA14</t>
  </si>
  <si>
    <t>MERCK 2.875 06/29 06/79</t>
  </si>
  <si>
    <t>XS2011260705</t>
  </si>
  <si>
    <t>NR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</si>
  <si>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</si>
  <si>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</si>
  <si>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</si>
  <si>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</si>
  <si>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</si>
  <si>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</si>
  <si>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איירפורט סיטי</t>
  </si>
  <si>
    <t>1095835</t>
  </si>
  <si>
    <t>אלביט מערכות</t>
  </si>
  <si>
    <t>1081124</t>
  </si>
  <si>
    <t>אמות</t>
  </si>
  <si>
    <t>1097278</t>
  </si>
  <si>
    <t>אנרגיאן נפט וגז</t>
  </si>
  <si>
    <t>1155290</t>
  </si>
  <si>
    <t>10758801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</si>
  <si>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</si>
  <si>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</si>
  <si>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</si>
  <si>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</si>
  <si>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</si>
  <si>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</si>
  <si>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</si>
  <si>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</si>
  <si>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</si>
  <si>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</si>
  <si>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550013098</t>
  </si>
  <si>
    <t>הפניקס 1</t>
  </si>
  <si>
    <t>767012</t>
  </si>
  <si>
    <t>הראל השקעות</t>
  </si>
  <si>
    <t>585018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</si>
  <si>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</si>
  <si>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</si>
  <si>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</si>
  <si>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</si>
  <si>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</si>
  <si>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</si>
  <si>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</si>
  <si>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</si>
  <si>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ישראמקו*</t>
  </si>
  <si>
    <t>232017</t>
  </si>
  <si>
    <t>כיל</t>
  </si>
  <si>
    <t>281014</t>
  </si>
  <si>
    <t>לאומי</t>
  </si>
  <si>
    <t>604611</t>
  </si>
  <si>
    <t>מזרחי</t>
  </si>
  <si>
    <t>695437</t>
  </si>
  <si>
    <t>מליסרון</t>
  </si>
  <si>
    <t>323014</t>
  </si>
  <si>
    <t>נייס</t>
  </si>
  <si>
    <t>273011</t>
  </si>
  <si>
    <t>520036872</t>
  </si>
  <si>
    <t>פועלים</t>
  </si>
  <si>
    <t>662577</t>
  </si>
  <si>
    <t>פז נפט*</t>
  </si>
  <si>
    <t>1100007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</si>
  <si>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</si>
  <si>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</si>
  <si>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</si>
  <si>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</si>
  <si>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</si>
  <si>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</si>
  <si>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</si>
  <si>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</t>
  </si>
  <si>
    <t>746016</t>
  </si>
  <si>
    <t>שפיר הנדסה*</t>
  </si>
  <si>
    <t>1133875</t>
  </si>
  <si>
    <t>סה"כ תל אביב 90</t>
  </si>
  <si>
    <t>אבגול*</t>
  </si>
  <si>
    <t>1100957</t>
  </si>
  <si>
    <t>510119068</t>
  </si>
  <si>
    <t>עץ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</si>
  <si>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</si>
  <si>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</si>
  <si>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</si>
  <si>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</si>
  <si>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</si>
  <si>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</si>
  <si>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</si>
  <si>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</si>
  <si>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</si>
  <si>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</si>
  <si>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</si>
  <si>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</si>
  <si>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אלקטרה*</t>
  </si>
  <si>
    <t>739037</t>
  </si>
  <si>
    <t>אנלייט אנרגיה*</t>
  </si>
  <si>
    <t>720011</t>
  </si>
  <si>
    <t>520041146</t>
  </si>
  <si>
    <t>אנרגיקס*</t>
  </si>
  <si>
    <t>1123355</t>
  </si>
  <si>
    <t>513901371</t>
  </si>
  <si>
    <t>אפקון החזקות*</t>
  </si>
  <si>
    <t>578013</t>
  </si>
  <si>
    <t>520033473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</si>
  <si>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</si>
  <si>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</si>
  <si>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</si>
  <si>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</si>
  <si>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</si>
  <si>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</si>
  <si>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</si>
  <si>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</si>
  <si>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</si>
  <si>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</si>
  <si>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</si>
  <si>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</si>
  <si>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</si>
  <si>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</si>
  <si>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</si>
  <si>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</si>
  <si>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</si>
  <si>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</si>
  <si>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</si>
  <si>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</si>
  <si>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</si>
  <si>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שרותי מידע</t>
  </si>
  <si>
    <t>חילן טק*</t>
  </si>
  <si>
    <t>1084698</t>
  </si>
  <si>
    <t>520039942</t>
  </si>
  <si>
    <t>ישראכרט</t>
  </si>
  <si>
    <t>1157403</t>
  </si>
  <si>
    <t>ישרס</t>
  </si>
  <si>
    <t>613034</t>
  </si>
  <si>
    <t>כלל ביטוח</t>
  </si>
  <si>
    <t>224014</t>
  </si>
  <si>
    <t>520036120</t>
  </si>
  <si>
    <t>מטריקס*</t>
  </si>
  <si>
    <t>445015</t>
  </si>
  <si>
    <t>520039413</t>
  </si>
  <si>
    <t>מיטרוניקס*</t>
  </si>
  <si>
    <t>1091065</t>
  </si>
  <si>
    <t>511527202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</si>
  <si>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</si>
  <si>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</si>
  <si>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</si>
  <si>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</si>
  <si>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</si>
  <si>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</si>
  <si>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</si>
  <si>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</si>
  <si>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סלקום CEL</t>
  </si>
  <si>
    <t>1101534</t>
  </si>
  <si>
    <t>סקופ*</t>
  </si>
  <si>
    <t>288019</t>
  </si>
  <si>
    <t>520037425</t>
  </si>
  <si>
    <t>פלסאון תעשיות*</t>
  </si>
  <si>
    <t>1081603</t>
  </si>
  <si>
    <t>520042912</t>
  </si>
  <si>
    <t>פרטנר</t>
  </si>
  <si>
    <t>1083484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</si>
  <si>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</si>
  <si>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</si>
  <si>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</si>
  <si>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</si>
  <si>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</si>
  <si>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</si>
  <si>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</si>
  <si>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קרור 1*</t>
  </si>
  <si>
    <t>621011</t>
  </si>
  <si>
    <t>520001546</t>
  </si>
  <si>
    <t>רדהיל</t>
  </si>
  <si>
    <t>1122381</t>
  </si>
  <si>
    <t>514304005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</si>
  <si>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</si>
  <si>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</si>
  <si>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</si>
  <si>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</si>
  <si>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</si>
  <si>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</si>
  <si>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</si>
  <si>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</si>
  <si>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תמר פטרוליום*</t>
  </si>
  <si>
    <t>1141357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</si>
  <si>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</si>
  <si>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</si>
  <si>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</si>
  <si>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</si>
  <si>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</si>
  <si>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</si>
  <si>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</si>
  <si>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</si>
  <si>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</si>
  <si>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</si>
  <si>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</si>
  <si>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</si>
  <si>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מדיקל*</t>
  </si>
  <si>
    <t>1102458</t>
  </si>
  <si>
    <t>512434218</t>
  </si>
  <si>
    <t>מכשור רפואי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</si>
  <si>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</si>
  <si>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</si>
  <si>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</si>
  <si>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</si>
  <si>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</si>
  <si>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</si>
  <si>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</si>
  <si>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</si>
  <si>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</si>
  <si>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</si>
  <si>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</si>
  <si>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</si>
  <si>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</si>
  <si>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</si>
  <si>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</si>
  <si>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</si>
  <si>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</si>
  <si>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</si>
  <si>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</si>
  <si>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</si>
  <si>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</si>
  <si>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</si>
  <si>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</si>
  <si>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</si>
  <si>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</si>
  <si>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</si>
  <si>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</si>
  <si>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</si>
  <si>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</si>
  <si>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</si>
  <si>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דלק תמלוגים*</t>
  </si>
  <si>
    <t>1129493</t>
  </si>
  <si>
    <t>514837111</t>
  </si>
  <si>
    <t>זנלכל*</t>
  </si>
  <si>
    <t>130013</t>
  </si>
  <si>
    <t>520034208</t>
  </si>
  <si>
    <t>חד*</t>
  </si>
  <si>
    <t>351015</t>
  </si>
  <si>
    <t>520038449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</si>
  <si>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</si>
  <si>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</si>
  <si>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</si>
  <si>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</si>
  <si>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</si>
  <si>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</si>
  <si>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</si>
  <si>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</si>
  <si>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</si>
  <si>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</si>
  <si>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</si>
  <si>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</si>
  <si>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</si>
  <si>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</si>
  <si>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</si>
  <si>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</t>
  </si>
  <si>
    <t>1140151</t>
  </si>
  <si>
    <t>510475312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</si>
  <si>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</si>
  <si>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</si>
  <si>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</si>
  <si>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</si>
  <si>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</si>
  <si>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</si>
  <si>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</si>
  <si>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</si>
  <si>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</si>
  <si>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</si>
  <si>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</si>
  <si>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</si>
  <si>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</si>
  <si>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</si>
  <si>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</si>
  <si>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</si>
  <si>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</si>
  <si>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</si>
  <si>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</si>
  <si>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</si>
  <si>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</si>
  <si>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</si>
  <si>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</si>
  <si>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</si>
  <si>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</si>
  <si>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</si>
  <si>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</si>
  <si>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</si>
  <si>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</si>
  <si>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</si>
  <si>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</si>
  <si>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</si>
  <si>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</si>
  <si>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CHECK POINT SOFTWARE TECH</t>
  </si>
  <si>
    <t>IL0010824113</t>
  </si>
  <si>
    <t>520042821</t>
  </si>
  <si>
    <t>CYBERARK SOFTWARE</t>
  </si>
  <si>
    <t>IL0011334468</t>
  </si>
  <si>
    <t>512291642</t>
  </si>
  <si>
    <t>ENERGEAN OIL &amp; GAS</t>
  </si>
  <si>
    <t>GB00BG12Y042</t>
  </si>
  <si>
    <t>INTEC PHARMA LTD</t>
  </si>
  <si>
    <t>IL0011177958</t>
  </si>
  <si>
    <t>513022780</t>
  </si>
  <si>
    <t>INTL FLAVORS AND FRAGRANCES</t>
  </si>
  <si>
    <t>US4595061015</t>
  </si>
  <si>
    <t>NYSE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</si>
  <si>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</si>
  <si>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</si>
  <si>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</si>
  <si>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</si>
  <si>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</si>
  <si>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</si>
  <si>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</si>
  <si>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</si>
  <si>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</si>
  <si>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</si>
  <si>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</si>
  <si>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</si>
  <si>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</si>
  <si>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</si>
  <si>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</si>
  <si>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</si>
  <si>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</si>
  <si>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</si>
  <si>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</si>
  <si>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</si>
  <si>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</si>
  <si>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PLAZA CENTERS NV</t>
  </si>
  <si>
    <t>NL0011882741</t>
  </si>
  <si>
    <t>REDHILL BIOPHARMA LTD ADR</t>
  </si>
  <si>
    <t>US7574681034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</si>
  <si>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</si>
  <si>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</si>
  <si>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</si>
  <si>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</si>
  <si>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</si>
  <si>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</si>
  <si>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</si>
  <si>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</si>
  <si>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</si>
  <si>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</si>
  <si>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</si>
  <si>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</si>
  <si>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</si>
  <si>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</si>
  <si>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</si>
  <si>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</si>
  <si>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ADIDAS AG</t>
  </si>
  <si>
    <t>DE000A1EWWW0</t>
  </si>
  <si>
    <t>AIRBUS</t>
  </si>
  <si>
    <t>NL0000235190</t>
  </si>
  <si>
    <t>ALEXANDRIA REAL ESTATE EQUIT</t>
  </si>
  <si>
    <t>US0152711091</t>
  </si>
  <si>
    <t>ALIBABA GROUP HOLDING_SP ADR</t>
  </si>
  <si>
    <t>US01609W1027</t>
  </si>
  <si>
    <t>Retailing</t>
  </si>
  <si>
    <t>ALPHABET INC CL C</t>
  </si>
  <si>
    <t>US02079K1079</t>
  </si>
  <si>
    <t>AMAZON.COM INC</t>
  </si>
  <si>
    <t>US0231351067</t>
  </si>
  <si>
    <t>ASML HOLDING NV</t>
  </si>
  <si>
    <t>NL0010273215</t>
  </si>
  <si>
    <t>BAE SYSTEMS</t>
  </si>
  <si>
    <t>GB0002634946</t>
  </si>
  <si>
    <t>BANK OF AMERICA CORP</t>
  </si>
  <si>
    <t>US0605051046</t>
  </si>
  <si>
    <t>BECTON DICKINSON AND CO</t>
  </si>
  <si>
    <t>US0758871091</t>
  </si>
  <si>
    <t>BLACKROCK</t>
  </si>
  <si>
    <t>US09247X1019</t>
  </si>
  <si>
    <t>BOEING</t>
  </si>
  <si>
    <t>US0970231058</t>
  </si>
  <si>
    <t>BOSTON PROPERTIES INC</t>
  </si>
  <si>
    <t>US1011211018</t>
  </si>
  <si>
    <t>BP PLC</t>
  </si>
  <si>
    <t>GB0007980591</t>
  </si>
  <si>
    <t>CHENIERE ENERGY</t>
  </si>
  <si>
    <t>US16411R2085</t>
  </si>
  <si>
    <t>CISCO SYSTEMS</t>
  </si>
  <si>
    <t>US17275R1023</t>
  </si>
  <si>
    <t>CITIGROUP INC</t>
  </si>
  <si>
    <t>US1729674242</t>
  </si>
  <si>
    <t>DAIMLER AG REGISTERED SHARES</t>
  </si>
  <si>
    <t>DE0007100000</t>
  </si>
  <si>
    <t>DEUTSCHE POST AG REG</t>
  </si>
  <si>
    <t>DE0005552004</t>
  </si>
  <si>
    <t>DEUTSCHE WOHNEN AG BR</t>
  </si>
  <si>
    <t>DE000A0HN5C6</t>
  </si>
  <si>
    <t>EIFFAGE</t>
  </si>
  <si>
    <t>FR0000130452</t>
  </si>
  <si>
    <t>ERICSSON LM B SHS</t>
  </si>
  <si>
    <t>SE0000108656</t>
  </si>
  <si>
    <t>FACEBOOK INC A</t>
  </si>
  <si>
    <t>US30303M1027</t>
  </si>
  <si>
    <t>FEDEX CORPORATION</t>
  </si>
  <si>
    <t>US31428X1063</t>
  </si>
  <si>
    <t>GOLDMAN SACHS GROUP INC</t>
  </si>
  <si>
    <t>US38141G1040</t>
  </si>
  <si>
    <t>INPEX</t>
  </si>
  <si>
    <t>JP3294460005</t>
  </si>
  <si>
    <t>JPMORGAN CHASE</t>
  </si>
  <si>
    <t>US46625H1005</t>
  </si>
  <si>
    <t>LEG IMMOBILIEN AG</t>
  </si>
  <si>
    <t>DE000LEG1110</t>
  </si>
  <si>
    <t>MASTERCARD INC CLASS A</t>
  </si>
  <si>
    <t>US57636Q1040</t>
  </si>
  <si>
    <t>MCDONALDS</t>
  </si>
  <si>
    <t>US5801351017</t>
  </si>
  <si>
    <t>MERCK &amp; CO. INC</t>
  </si>
  <si>
    <t>US58933Y1055</t>
  </si>
  <si>
    <t>MICROSOFT CORP</t>
  </si>
  <si>
    <t>US5949181045</t>
  </si>
  <si>
    <t>MOODY`S</t>
  </si>
  <si>
    <t>US6153691059</t>
  </si>
  <si>
    <t>MOSAIC CO/THE</t>
  </si>
  <si>
    <t>US61945C1036</t>
  </si>
  <si>
    <t>MYLAN</t>
  </si>
  <si>
    <t>NL0011031208</t>
  </si>
  <si>
    <t>NETFLIX INC</t>
  </si>
  <si>
    <t>US64110L1061</t>
  </si>
  <si>
    <t>NIKE INC CL B</t>
  </si>
  <si>
    <t>US6541061031</t>
  </si>
  <si>
    <t>NOKIA OYJ</t>
  </si>
  <si>
    <t>FI0009000681</t>
  </si>
  <si>
    <t>NUTRIEN LTD</t>
  </si>
  <si>
    <t>CA67077M1086</t>
  </si>
  <si>
    <t>PALO ALTO NETWORKS</t>
  </si>
  <si>
    <t>US6974351057</t>
  </si>
  <si>
    <t>PAYPAL HOLDINGS INC</t>
  </si>
  <si>
    <t>US70450Y1038</t>
  </si>
  <si>
    <t>PFIZER INC</t>
  </si>
  <si>
    <t>US7170811035</t>
  </si>
  <si>
    <t>PROLOGIS INC</t>
  </si>
  <si>
    <t>US74340W1036</t>
  </si>
  <si>
    <t>ROYAL BANK OF SCOTLAND GROUP</t>
  </si>
  <si>
    <t>GB00B7T77214</t>
  </si>
  <si>
    <t>ROYAL DUTCH SHELL PLC A SHS</t>
  </si>
  <si>
    <t>GB00B03MLX29</t>
  </si>
  <si>
    <t>S&amp;P GLOBAL</t>
  </si>
  <si>
    <t>US78409V1044</t>
  </si>
  <si>
    <t>SAAB AB B</t>
  </si>
  <si>
    <t>SE0000112385</t>
  </si>
  <si>
    <t>SEGRO</t>
  </si>
  <si>
    <t>GB00B5ZN1N88</t>
  </si>
  <si>
    <t>SL GREEN REALTY CORP</t>
  </si>
  <si>
    <t>US78440X1019</t>
  </si>
  <si>
    <t>THALES SA</t>
  </si>
  <si>
    <t>FR0000121329</t>
  </si>
  <si>
    <t>TOTAL SA</t>
  </si>
  <si>
    <t>FR0000120271</t>
  </si>
  <si>
    <t>TWITTER INC</t>
  </si>
  <si>
    <t>US90184L1026</t>
  </si>
  <si>
    <t>UNITED PARCEL SERVICE CL B</t>
  </si>
  <si>
    <t>US9113121068</t>
  </si>
  <si>
    <t>UNITEDHEALTH GROUP INC</t>
  </si>
  <si>
    <t>US91324P1021</t>
  </si>
  <si>
    <t>US BANCORP</t>
  </si>
  <si>
    <t>US9029733048</t>
  </si>
  <si>
    <t>VARONIS SYSTEMS</t>
  </si>
  <si>
    <t>US9222801022</t>
  </si>
  <si>
    <t>VINCI SA</t>
  </si>
  <si>
    <t>FR0000125486</t>
  </si>
  <si>
    <t>VISA</t>
  </si>
  <si>
    <t>US92826C8394</t>
  </si>
  <si>
    <t>VONOVIA</t>
  </si>
  <si>
    <t>DE000A1ML7J1</t>
  </si>
  <si>
    <t>WAL MART STORES INC</t>
  </si>
  <si>
    <t>US9311421039</t>
  </si>
  <si>
    <t>Food &amp; Staples Retailing</t>
  </si>
  <si>
    <t>WALT DISNEY CO/THE</t>
  </si>
  <si>
    <t>US2546871060</t>
  </si>
  <si>
    <t>WELLS FARGO &amp; CO</t>
  </si>
  <si>
    <t>US9497461015</t>
  </si>
  <si>
    <t>WOODSIDE PETROLEUM</t>
  </si>
  <si>
    <t>AU000000WPL2</t>
  </si>
  <si>
    <t>הראל סל תא בנקים</t>
  </si>
  <si>
    <t>1148949</t>
  </si>
  <si>
    <t>514103811</t>
  </si>
  <si>
    <t>מניות</t>
  </si>
  <si>
    <t>פסגות ETF תא צמיחה</t>
  </si>
  <si>
    <t>1148782</t>
  </si>
  <si>
    <t>513464289</t>
  </si>
  <si>
    <t>פסגות ETF תל אביב 125</t>
  </si>
  <si>
    <t>1148808</t>
  </si>
  <si>
    <t>פסגות סל בנקים סדרה 1</t>
  </si>
  <si>
    <t>1148774</t>
  </si>
  <si>
    <t>קסם תא 35</t>
  </si>
  <si>
    <t>1146570</t>
  </si>
  <si>
    <t>520041989</t>
  </si>
  <si>
    <t>קסם תא בנקים</t>
  </si>
  <si>
    <t>1146430</t>
  </si>
  <si>
    <t>קסם תא125</t>
  </si>
  <si>
    <t>1146356</t>
  </si>
  <si>
    <t>תכלית תא 35</t>
  </si>
  <si>
    <t>1143700</t>
  </si>
  <si>
    <t>513540310</t>
  </si>
  <si>
    <t>תכלית תא בנקים</t>
  </si>
  <si>
    <t>1143726</t>
  </si>
  <si>
    <t>הראל סל תלבונד 20</t>
  </si>
  <si>
    <t>1150440</t>
  </si>
  <si>
    <t>אג"ח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</si>
  <si>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</si>
  <si>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</si>
  <si>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</si>
  <si>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</si>
  <si>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</si>
  <si>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</si>
  <si>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</si>
  <si>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</si>
  <si>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</si>
  <si>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</si>
  <si>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</si>
  <si>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</si>
  <si>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</si>
  <si>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</si>
  <si>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</si>
  <si>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</si>
  <si>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</si>
  <si>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</si>
  <si>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</si>
  <si>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</si>
  <si>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</si>
  <si>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</si>
  <si>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</si>
  <si>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</si>
  <si>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</si>
  <si>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</si>
  <si>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</si>
  <si>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</si>
  <si>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</si>
  <si>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</si>
  <si>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ETF MSCI EMERGING MAR</t>
  </si>
  <si>
    <t>LU1681045453</t>
  </si>
  <si>
    <t>AMUNDI INDEX MSCI EM UCITS</t>
  </si>
  <si>
    <t>LU1437017350</t>
  </si>
  <si>
    <t>CONSUMER DISCRETIONARY SELT</t>
  </si>
  <si>
    <t>US81369Y4070</t>
  </si>
  <si>
    <t>DAIWA ETF TOPIX</t>
  </si>
  <si>
    <t>JP3027620008</t>
  </si>
  <si>
    <t>DBX HARVEST CSI 300 1D</t>
  </si>
  <si>
    <t>LU0875160326</t>
  </si>
  <si>
    <t>FINANCIAL SELECT SECTOR SPDR</t>
  </si>
  <si>
    <t>US81369Y6059</t>
  </si>
  <si>
    <t>HEALTH CARE SELECT SECTOR</t>
  </si>
  <si>
    <t>US81369Y2090</t>
  </si>
  <si>
    <t>HORIZONS S&amp;P/TSX 60 INDEX</t>
  </si>
  <si>
    <t>CA44049A1241</t>
  </si>
  <si>
    <t>INDUSTRIAL SELECT SECT SPDR</t>
  </si>
  <si>
    <t>US81369Y7040</t>
  </si>
  <si>
    <t>ISHARE EUR 600 AUTO&amp;PARTS DE</t>
  </si>
  <si>
    <t>DE000A0Q4R28</t>
  </si>
  <si>
    <t>ISHARES CHINA LARGE CAP</t>
  </si>
  <si>
    <t>IE00B02KXK85</t>
  </si>
  <si>
    <t>ISHARES CORE EM IMI ACC</t>
  </si>
  <si>
    <t>IE00BKM4GZ66</t>
  </si>
  <si>
    <t>ISHARES CORE MSCI CH IND ETF</t>
  </si>
  <si>
    <t>HK2801040828</t>
  </si>
  <si>
    <t>HKSE</t>
  </si>
  <si>
    <t>ISHARES CORE MSCI EMERGING</t>
  </si>
  <si>
    <t>US46434G1031</t>
  </si>
  <si>
    <t>ISHARES CORE MSCI EURPOE</t>
  </si>
  <si>
    <t>IE00B1YZSC51</t>
  </si>
  <si>
    <t>ISHARES CORE S&amp;P 500 UCITS ETF</t>
  </si>
  <si>
    <t>IE00B5BMR087</t>
  </si>
  <si>
    <t>ISHARES CORE S&amp;P MIDCAP ETF</t>
  </si>
  <si>
    <t>US4642875078</t>
  </si>
  <si>
    <t>ISHARES DJ US MEDICAL DEVICE</t>
  </si>
  <si>
    <t>US4642888105</t>
  </si>
  <si>
    <t>ISHARES FTSE CHINA 25 INDEX</t>
  </si>
  <si>
    <t>US4642871846</t>
  </si>
  <si>
    <t>ISHARES NASDAQ BIOTECH INDX</t>
  </si>
  <si>
    <t>US4642875565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</si>
  <si>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</si>
  <si>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</si>
  <si>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</si>
  <si>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</si>
  <si>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</si>
  <si>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</si>
  <si>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STOXXEURSMALL200 DE</t>
  </si>
  <si>
    <t>DE000A0D8QZ7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</si>
  <si>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</si>
  <si>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</si>
  <si>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</si>
  <si>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</si>
  <si>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</si>
  <si>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</si>
  <si>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LYXOR ETF S&amp;P 500</t>
  </si>
  <si>
    <t>LU0496786657</t>
  </si>
  <si>
    <t>LYXOR ETF STOXX OIL &amp; GAS</t>
  </si>
  <si>
    <t>LU1834988278</t>
  </si>
  <si>
    <t>LYXOR EURSTX600 HALTHCARE</t>
  </si>
  <si>
    <t>LU1834986900</t>
  </si>
  <si>
    <t>LYXOR STOXX BASIC RSRCES</t>
  </si>
  <si>
    <t>LU1834983550</t>
  </si>
  <si>
    <t>LYXOR STOXX EUROPE 600 BKS UCITS</t>
  </si>
  <si>
    <t>LU1834983477</t>
  </si>
  <si>
    <t>MARKET VECTORS SEMICONDUCTOR</t>
  </si>
  <si>
    <t>US92189F6768</t>
  </si>
  <si>
    <t>NEXT FUNDS TOPIX 17 EL&amp;PR</t>
  </si>
  <si>
    <t>JP3046640003</t>
  </si>
  <si>
    <t>NEXT FUNDS TOPIX 17 MACHINER</t>
  </si>
  <si>
    <t>JP3046630004</t>
  </si>
  <si>
    <t>SOURCE ENERGY S&amp;P US SECTOR</t>
  </si>
  <si>
    <t>IE00B435CG94</t>
  </si>
  <si>
    <t>SOURCE S&amp;P 500 UCITS ETF</t>
  </si>
  <si>
    <t>IE00B3YCGJ38</t>
  </si>
  <si>
    <t>SPDR EUROPE CON DISCRETIONARY</t>
  </si>
  <si>
    <t>IE00BKWQ0C77</t>
  </si>
  <si>
    <t>SPDR EUROPE SMALL CAP</t>
  </si>
  <si>
    <t>IE00BKWQ0M75</t>
  </si>
  <si>
    <t>SPDR MSCI EUROPE CONSUMER ST</t>
  </si>
  <si>
    <t>IE00BKWQ0D84</t>
  </si>
  <si>
    <t>SPDR S&amp;P BIOTECH ETF</t>
  </si>
  <si>
    <t>US78464A8707</t>
  </si>
  <si>
    <t>SPDR S&amp;P OIL &amp; GAS EXP &amp; PR</t>
  </si>
  <si>
    <t>US78464A7303</t>
  </si>
  <si>
    <t>VANGUARD AUST SHARES IDX ETF</t>
  </si>
  <si>
    <t>AU000000VAS1</t>
  </si>
  <si>
    <t>Vanguard info tech ETF</t>
  </si>
  <si>
    <t>US92204A7028</t>
  </si>
  <si>
    <t>Vanguard MSCI emerging markets</t>
  </si>
  <si>
    <t>US9220428588</t>
  </si>
  <si>
    <t>X MSCI CHINA 1C</t>
  </si>
  <si>
    <t>LU0514695690</t>
  </si>
  <si>
    <t>ISHARES JP MORGAN USD EM CORP</t>
  </si>
  <si>
    <t>IE00B6TLBW47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</si>
  <si>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</si>
  <si>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</si>
  <si>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</si>
  <si>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</si>
  <si>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</si>
  <si>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</si>
  <si>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</si>
  <si>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UBS LUX BD USD</t>
  </si>
  <si>
    <t>LU0396367608</t>
  </si>
  <si>
    <t>LION 7 S1</t>
  </si>
  <si>
    <t>IE00B62G6V03</t>
  </si>
  <si>
    <t>AMUNDI PLANET</t>
  </si>
  <si>
    <t>LU1688575437</t>
  </si>
  <si>
    <t>SICAV Santander LatAm Corp Fund</t>
  </si>
  <si>
    <t>LU0363170191</t>
  </si>
  <si>
    <t>EURIZON EASYFND BND HI YL Z</t>
  </si>
  <si>
    <t>LU0335991534</t>
  </si>
  <si>
    <t>Pioneer European HY Bond Fund</t>
  </si>
  <si>
    <t>LU0229386908</t>
  </si>
  <si>
    <t>Pioneer Funds US HY</t>
  </si>
  <si>
    <t>LU1883863851</t>
  </si>
  <si>
    <t xml:space="preserve"> BLA/GSO EUR A ACC</t>
  </si>
  <si>
    <t>IE00B3DS7666</t>
  </si>
  <si>
    <t>CS NL GL SEN LO MC</t>
  </si>
  <si>
    <t>LU0635707705</t>
  </si>
  <si>
    <t>FIDELITY US HIGH YD I ACC</t>
  </si>
  <si>
    <t>LU0891474172</t>
  </si>
  <si>
    <t>Guggenheim US Loan Fund</t>
  </si>
  <si>
    <t>IE00BCFKMH92</t>
  </si>
  <si>
    <t>ING US Senior Loans</t>
  </si>
  <si>
    <t>LU0426533492</t>
  </si>
  <si>
    <t>Babson European Bank Loan Fund</t>
  </si>
  <si>
    <t>IE00B6YX4R11</t>
  </si>
  <si>
    <t>B</t>
  </si>
  <si>
    <t>LION III EUR C3 ACC</t>
  </si>
  <si>
    <t>IE00B804LV55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</si>
  <si>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</si>
  <si>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</si>
  <si>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</si>
  <si>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</si>
  <si>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</si>
  <si>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</si>
  <si>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Cheyne Real Estate Debt Fund Class X</t>
  </si>
  <si>
    <t>KYG210181668</t>
  </si>
  <si>
    <t>Neuberger EM LC</t>
  </si>
  <si>
    <t>IE00B9Z1CN71</t>
  </si>
  <si>
    <t>COMGEST GROWTH EUROPE EUR IA</t>
  </si>
  <si>
    <t>IE00B5WN3467</t>
  </si>
  <si>
    <t>COMGEST GROWTH JAPAN YEN IA</t>
  </si>
  <si>
    <t>IE00BQ1YBP44</t>
  </si>
  <si>
    <t>Dws invest CROCI</t>
  </si>
  <si>
    <t>LU1769937829</t>
  </si>
  <si>
    <t>ISHARE EMKT IF I AUSD</t>
  </si>
  <si>
    <t>IE00B3D07G23</t>
  </si>
  <si>
    <t>MATTHEWS ASIA TIGER</t>
  </si>
  <si>
    <t>LU0491816475</t>
  </si>
  <si>
    <t>Schroders Asia ex Japan</t>
  </si>
  <si>
    <t>LU0106259988</t>
  </si>
  <si>
    <t>Tokio Marine Japan</t>
  </si>
  <si>
    <t>IE00BYYTL417</t>
  </si>
  <si>
    <t>VANGUARD EMR MK ST IN USD IN</t>
  </si>
  <si>
    <t>IE0031787223</t>
  </si>
  <si>
    <t>כתבי אופציה בישראל</t>
  </si>
  <si>
    <t>ברנמילר אפ 1*</t>
  </si>
  <si>
    <t>1143494</t>
  </si>
  <si>
    <t>C 1570 JUL 2019</t>
  </si>
  <si>
    <t>82737784</t>
  </si>
  <si>
    <t>ל.ר.</t>
  </si>
  <si>
    <t>LmC 2400 AUG 2019</t>
  </si>
  <si>
    <t>82759903</t>
  </si>
  <si>
    <t>LmP 2400 AUG 2019</t>
  </si>
  <si>
    <t>82760422</t>
  </si>
  <si>
    <t>P 1570 JUL 2019</t>
  </si>
  <si>
    <t>82738394</t>
  </si>
  <si>
    <t>plC 2500 AUG 2019</t>
  </si>
  <si>
    <t>82739996</t>
  </si>
  <si>
    <t>plP 2500 AUG 2019</t>
  </si>
  <si>
    <t>82740192</t>
  </si>
  <si>
    <t>MCD US 09/20/19 C220</t>
  </si>
  <si>
    <t>MCD 19 C220</t>
  </si>
  <si>
    <t>MSFT US 09/20/19 C145</t>
  </si>
  <si>
    <t>MSFT 19 C145</t>
  </si>
  <si>
    <t>SPXW US 10/31/19 P2750</t>
  </si>
  <si>
    <t>546274</t>
  </si>
  <si>
    <t>WMT US 09/20/19 C120</t>
  </si>
  <si>
    <t>WMT 19 C120</t>
  </si>
  <si>
    <t>S&amp;P500 EMINI FUT SEP19</t>
  </si>
  <si>
    <t>ESU9</t>
  </si>
  <si>
    <t>STOXX EUROPE 600 SEP19</t>
  </si>
  <si>
    <t>SXOU9</t>
  </si>
  <si>
    <t>TOPIX INDX FUT SEP19</t>
  </si>
  <si>
    <t>TPU9</t>
  </si>
  <si>
    <t>ערד 8786_1/2027</t>
  </si>
  <si>
    <t>71116487</t>
  </si>
  <si>
    <t>ערד 8790 2027 4.8%</t>
  </si>
  <si>
    <t>ערד 8805</t>
  </si>
  <si>
    <t>ערד 8829</t>
  </si>
  <si>
    <t>9882900</t>
  </si>
  <si>
    <t>ערד 8832</t>
  </si>
  <si>
    <t>8831000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</si>
  <si>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</si>
  <si>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</si>
  <si>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</si>
  <si>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</si>
  <si>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</si>
  <si>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</si>
  <si>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</si>
  <si>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</si>
  <si>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</si>
  <si>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</si>
  <si>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</si>
  <si>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</si>
  <si>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</si>
  <si>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</si>
  <si>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</si>
  <si>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</si>
  <si>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</si>
  <si>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</si>
  <si>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</si>
  <si>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</si>
  <si>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</si>
  <si>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</si>
  <si>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</si>
  <si>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</si>
  <si>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</si>
  <si>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</si>
  <si>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</si>
  <si>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</si>
  <si>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</si>
  <si>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</si>
  <si>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</si>
  <si>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</si>
  <si>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</si>
  <si>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</si>
  <si>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</si>
  <si>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</si>
  <si>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</si>
  <si>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</si>
  <si>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</si>
  <si>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</si>
  <si>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</si>
  <si>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</si>
  <si>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</si>
  <si>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</si>
  <si>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</si>
  <si>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</si>
  <si>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</si>
  <si>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</si>
  <si>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</si>
  <si>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</si>
  <si>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</si>
  <si>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</si>
  <si>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</si>
  <si>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</si>
  <si>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</si>
  <si>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</si>
  <si>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</si>
  <si>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</si>
  <si>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</si>
  <si>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</si>
  <si>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</si>
  <si>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</si>
  <si>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</si>
  <si>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</si>
  <si>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</si>
  <si>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</si>
  <si>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</si>
  <si>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</si>
  <si>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</si>
  <si>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</si>
  <si>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סדרה 8788 4.8% 2027</t>
  </si>
  <si>
    <t>71116727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</si>
  <si>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</si>
  <si>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</si>
  <si>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</si>
  <si>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</si>
  <si>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</si>
  <si>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</si>
  <si>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</si>
  <si>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</si>
  <si>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חשמל צמוד 2020   אגח ל.ס</t>
  </si>
  <si>
    <t>6000111</t>
  </si>
  <si>
    <t>נתיבי גז  סדרה א ל.ס 5.6%</t>
  </si>
  <si>
    <t>1103084</t>
  </si>
  <si>
    <t>אגח ל.ס חשמל 2022</t>
  </si>
  <si>
    <t>6000129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</si>
  <si>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</si>
  <si>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</si>
  <si>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</si>
  <si>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</si>
  <si>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</si>
  <si>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</si>
  <si>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</si>
  <si>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גב ים נגב אגח א</t>
  </si>
  <si>
    <t>1151141</t>
  </si>
  <si>
    <t>514189596</t>
  </si>
  <si>
    <t>אורמת אגח 2*</t>
  </si>
  <si>
    <t>1139161</t>
  </si>
  <si>
    <t>אורמת אגח 3*</t>
  </si>
  <si>
    <t>1139179</t>
  </si>
  <si>
    <t>1735 MARKET INVESTOR HOLDC MAKEFET*</t>
  </si>
  <si>
    <t>240 West 35th Street  mkf*</t>
  </si>
  <si>
    <t>494382</t>
  </si>
  <si>
    <t>425 Lexington*</t>
  </si>
  <si>
    <t>901 Fifth Seattle*</t>
  </si>
  <si>
    <t>Eschborn Plaza*</t>
  </si>
  <si>
    <t>Rialto Elite Portfolio makefet*</t>
  </si>
  <si>
    <t>508308</t>
  </si>
  <si>
    <t>ROBIN*</t>
  </si>
  <si>
    <t>505145</t>
  </si>
  <si>
    <t>Sacramento 353*</t>
  </si>
  <si>
    <t>Tanfield 1*</t>
  </si>
  <si>
    <t>white oak 2*</t>
  </si>
  <si>
    <t>white oak 3 mkf*</t>
  </si>
  <si>
    <t>494381</t>
  </si>
  <si>
    <t>סה"כ קרנות השקעה</t>
  </si>
  <si>
    <t>סה"כ קרנות השקעה בישראל</t>
  </si>
  <si>
    <t>ריאליטי קרן השקעות בנדל"ן IV</t>
  </si>
  <si>
    <t>Kedma Capital III</t>
  </si>
  <si>
    <t>TENE GROWTH CAPITAL IV</t>
  </si>
  <si>
    <t>סה"כ קרנות השקעה בחו"ל</t>
  </si>
  <si>
    <t>Horsley Bridge XII Ventures</t>
  </si>
  <si>
    <t>Strategic Investors Fund IX L.P</t>
  </si>
  <si>
    <t>Strategic Investors Fund VIII LP</t>
  </si>
  <si>
    <t>Vintage fund of funds ISRAEL V</t>
  </si>
  <si>
    <t>Vintage Fund of Funds V ACCESS</t>
  </si>
  <si>
    <t xml:space="preserve"> Brookfield SREP III</t>
  </si>
  <si>
    <t>Co Invest Antlia BSREP III</t>
  </si>
  <si>
    <t>Portfolio EDGE</t>
  </si>
  <si>
    <t>Waterton Residential P V XIII</t>
  </si>
  <si>
    <t xml:space="preserve">  PGCO IV Co mingled Fund SCSP</t>
  </si>
  <si>
    <t>ACE IV*</t>
  </si>
  <si>
    <t>ADLS</t>
  </si>
  <si>
    <t>APCS LP*</t>
  </si>
  <si>
    <t>Apollo Fund IX</t>
  </si>
  <si>
    <t>Astorg VII</t>
  </si>
  <si>
    <t>Brookfield coinv JCI</t>
  </si>
  <si>
    <t>CDL II</t>
  </si>
  <si>
    <t>CMPVIIC</t>
  </si>
  <si>
    <t>Copenhagen Infrastructure III</t>
  </si>
  <si>
    <t>CRECH V</t>
  </si>
  <si>
    <t>EC   1</t>
  </si>
  <si>
    <t>GTCR harbourvest tranche B</t>
  </si>
  <si>
    <t>harbourvest part' co inv fund IV</t>
  </si>
  <si>
    <t>HIG harbourvest Tranche B</t>
  </si>
  <si>
    <t>ICGL V</t>
  </si>
  <si>
    <t>IK harbourvest tranche B</t>
  </si>
  <si>
    <t>InfraRed Infrastructure Fund V</t>
  </si>
  <si>
    <t>Insight harbourvest tranche B</t>
  </si>
  <si>
    <t>JP Morgan IIF</t>
  </si>
  <si>
    <t>KASS</t>
  </si>
  <si>
    <t>KCOIV SCS</t>
  </si>
  <si>
    <t>KELSO INVESTMENT ASSOCIATES X   HARB B</t>
  </si>
  <si>
    <t>KSO</t>
  </si>
  <si>
    <t>LS POWER FUND IV</t>
  </si>
  <si>
    <t>Migdal HarbourVest Tranche B</t>
  </si>
  <si>
    <t>MTDL</t>
  </si>
  <si>
    <t>ORCC</t>
  </si>
  <si>
    <t>Pantheon Global Secondary Fund VI</t>
  </si>
  <si>
    <t>Patria Private Equity Fund VI</t>
  </si>
  <si>
    <t>PCSIII LP</t>
  </si>
  <si>
    <t>SDPIII</t>
  </si>
  <si>
    <t>TDL IV</t>
  </si>
  <si>
    <t>Thoma Bravo Fund XIII</t>
  </si>
  <si>
    <t>Thoma Bravo Harbourvest B</t>
  </si>
  <si>
    <t>TPG Asia VII L.P</t>
  </si>
  <si>
    <t>Warburg Pincus China II L.P</t>
  </si>
  <si>
    <t>Warburg Pincus China LP</t>
  </si>
  <si>
    <t>WSREDII</t>
  </si>
  <si>
    <t>REDHILL WARRANT</t>
  </si>
  <si>
    <t>52290</t>
  </si>
  <si>
    <t>₪ / מט"ח</t>
  </si>
  <si>
    <t>+ILS/-USD 3.5072 20-10-20 (10) -873</t>
  </si>
  <si>
    <t>10000892</t>
  </si>
  <si>
    <t>+ILS/-USD 3.51 12-05-20 (10) -707</t>
  </si>
  <si>
    <t>10000874</t>
  </si>
  <si>
    <t>+ILS/-USD 3.5136 19-05-20 (10) -714</t>
  </si>
  <si>
    <t>10000870</t>
  </si>
  <si>
    <t>+ILS/-USD 3.5234 16-06-20 (10) -796</t>
  </si>
  <si>
    <t>10000866</t>
  </si>
  <si>
    <t>+ILS/-USD 3.53 18-06-20 (10) -680</t>
  </si>
  <si>
    <t>10000891</t>
  </si>
  <si>
    <t>+ILS/-USD 3.5333 01-08-19 (10) -262</t>
  </si>
  <si>
    <t>10000834</t>
  </si>
  <si>
    <t>+ILS/-USD 3.54135 14-05-20 (10) -676.5</t>
  </si>
  <si>
    <t>10000877</t>
  </si>
  <si>
    <t>+ILS/-USD 3.548 14-08-19 (10) -315</t>
  </si>
  <si>
    <t>10000828</t>
  </si>
  <si>
    <t>+ILS/-USD 3.552 08-08-19 (10) -200</t>
  </si>
  <si>
    <t>10000854</t>
  </si>
  <si>
    <t>+ILS/-USD 3.5653 01-08-19 (10) -202</t>
  </si>
  <si>
    <t>10000849</t>
  </si>
  <si>
    <t>+ILS/-USD 3.5726 11-07-19 (10) -295</t>
  </si>
  <si>
    <t>10000786</t>
  </si>
  <si>
    <t>+ILS/-USD 3.5745 18-09-19 (10) -285</t>
  </si>
  <si>
    <t>10000860</t>
  </si>
  <si>
    <t>+ILS/-USD 3.5877 18-09-19 (10) -263</t>
  </si>
  <si>
    <t>10000862</t>
  </si>
  <si>
    <t>+ILS/-USD 3.5904 18-09-19 (10) -261</t>
  </si>
  <si>
    <t>10000864</t>
  </si>
  <si>
    <t>+ILS/-USD 3.5913 11-07-19 (10) -117</t>
  </si>
  <si>
    <t>10000858</t>
  </si>
  <si>
    <t>+ILS/-USD 3.5917 22-07-19 (10) -298</t>
  </si>
  <si>
    <t>10000797</t>
  </si>
  <si>
    <t>+ILS/-USD 3.59845 11-07-19 (10) -46.5</t>
  </si>
  <si>
    <t>10000882</t>
  </si>
  <si>
    <t>+ILS/-USD 3.6017 24-07-19 (10) -288</t>
  </si>
  <si>
    <t>10000804</t>
  </si>
  <si>
    <t>+ILS/-USD 3.602 22-07-19 (10) -300</t>
  </si>
  <si>
    <t>10000801</t>
  </si>
  <si>
    <t>+USD/-ILS 3.5573 11-07-19 (10) -127</t>
  </si>
  <si>
    <t>10000852</t>
  </si>
  <si>
    <t>+USD/-ILS 3.5586 11-07-19 (10) -124</t>
  </si>
  <si>
    <t>10000855</t>
  </si>
  <si>
    <t>+SEK/-USD 9.5296 10-07-19 (10) -484</t>
  </si>
  <si>
    <t>10000847</t>
  </si>
  <si>
    <t>+USD/-CAD 1.33005 03-07-19 (10) -29.5</t>
  </si>
  <si>
    <t>10000808</t>
  </si>
  <si>
    <t>+USD/-CAD 1.33546 09-01-20 (10) -49.4</t>
  </si>
  <si>
    <t>10000868</t>
  </si>
  <si>
    <t>+USD/-EUR 1.147715 30-03-20 (10) +239.15</t>
  </si>
  <si>
    <t>10000880</t>
  </si>
  <si>
    <t>+USD/-EUR 1.14923 24-02-20 (10) +204.3</t>
  </si>
  <si>
    <t>10000884</t>
  </si>
  <si>
    <t>+USD/-EUR 1.15135 13-01-20 (10) +189.5</t>
  </si>
  <si>
    <t>10000872</t>
  </si>
  <si>
    <t>+USD/-EUR 1.1516 27-01-20 (10) +198</t>
  </si>
  <si>
    <t>10000875</t>
  </si>
  <si>
    <t>+USD/-EUR 1.16279 27-04-20 (10) +254.9</t>
  </si>
  <si>
    <t>10000896</t>
  </si>
  <si>
    <t>+USD/-EUR 1.16395 27-04-20 (10) +249.5</t>
  </si>
  <si>
    <t>10000888</t>
  </si>
  <si>
    <t>+USD/-GBP 1.2804 01-07-19 (10) +114</t>
  </si>
  <si>
    <t>10000707</t>
  </si>
  <si>
    <t>+USD/-GBP 1.28271 02-03-20 (10) +117.1</t>
  </si>
  <si>
    <t>10000894</t>
  </si>
  <si>
    <t>+USD/-GBP 1.28425 01-07-19 (10) +106.5</t>
  </si>
  <si>
    <t>10000721</t>
  </si>
  <si>
    <t>+USD/-GBP 1.3047 01-07-19 (10) +43</t>
  </si>
  <si>
    <t>10000840</t>
  </si>
  <si>
    <t>+USD/-GBP 1.31674 07-10-19 (10) +101.4</t>
  </si>
  <si>
    <t>10000844</t>
  </si>
  <si>
    <t>+USD/-GBP 1.33155 01-07-19 (10) +70.5</t>
  </si>
  <si>
    <t>10000784</t>
  </si>
  <si>
    <t>+USD/-JPY 106.825 10-02-20 (10) -184.5</t>
  </si>
  <si>
    <t>10000878</t>
  </si>
  <si>
    <t>+USD/-JPY 109.376 05-11-19 (10) -175.4</t>
  </si>
  <si>
    <t>10000830</t>
  </si>
  <si>
    <t>+USD/-JPY 109.83 04-09-19 (10) -151</t>
  </si>
  <si>
    <t>10000778</t>
  </si>
  <si>
    <t>+USD/-JPY 110.01 04-09-19 (10) -145</t>
  </si>
  <si>
    <t>10000792</t>
  </si>
  <si>
    <t>+USD/-JPY 110.175 04-09-19 (10) -131.5</t>
  </si>
  <si>
    <t>10000812</t>
  </si>
  <si>
    <t>+USD/-SEK 8.7818 10-07-19 (10) -1271</t>
  </si>
  <si>
    <t>10000719</t>
  </si>
  <si>
    <t>+USD/-SEK 9.1598 10-07-19 (10) -1072</t>
  </si>
  <si>
    <t>10000745</t>
  </si>
  <si>
    <t>+USD/-SEK 9.20335 10-07-19 (10) -644.5</t>
  </si>
  <si>
    <t>10000816</t>
  </si>
  <si>
    <t>פורוורד מט"ח-מט"ח</t>
  </si>
  <si>
    <t>10000893</t>
  </si>
  <si>
    <t>IRS</t>
  </si>
  <si>
    <t>10000000</t>
  </si>
  <si>
    <t>10000002</t>
  </si>
  <si>
    <t>496761</t>
  </si>
  <si>
    <t/>
  </si>
  <si>
    <t>פרנק שווצרי</t>
  </si>
  <si>
    <t>דולר ניו-זילנד</t>
  </si>
  <si>
    <t>כתר נורבגי</t>
  </si>
  <si>
    <t>רובל רוסי</t>
  </si>
  <si>
    <t>בנק הפועלים בע"מ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</si>
  <si>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</si>
  <si>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</si>
  <si>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</si>
  <si>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</si>
  <si>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</si>
  <si>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</si>
  <si>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בנק דיסקונט לישראל בע"מ</t>
  </si>
  <si>
    <t>30011000</t>
  </si>
  <si>
    <t>31712000</t>
  </si>
  <si>
    <t>30312000</t>
  </si>
  <si>
    <t>30810000</t>
  </si>
  <si>
    <t>32010000</t>
  </si>
  <si>
    <t>34010000</t>
  </si>
  <si>
    <t>34510000</t>
  </si>
  <si>
    <t>32610000</t>
  </si>
  <si>
    <t>30710000</t>
  </si>
  <si>
    <t>30210000</t>
  </si>
  <si>
    <t>30310000</t>
  </si>
  <si>
    <t>31710000</t>
  </si>
  <si>
    <t>31210000</t>
  </si>
  <si>
    <t>31110000</t>
  </si>
  <si>
    <t>31010000</t>
  </si>
  <si>
    <t>33810000</t>
  </si>
  <si>
    <t>34520000</t>
  </si>
  <si>
    <t>32020000</t>
  </si>
  <si>
    <t>34020000</t>
  </si>
  <si>
    <t>30311000</t>
  </si>
  <si>
    <t>מ.בטחון סחיר לאומי</t>
  </si>
  <si>
    <t>75001121</t>
  </si>
  <si>
    <t>דירוג פנימי</t>
  </si>
  <si>
    <t>לא</t>
  </si>
  <si>
    <t>כן</t>
  </si>
  <si>
    <t>AA-</t>
  </si>
  <si>
    <t>A+</t>
  </si>
  <si>
    <t>נדלן מקרקעין להשכרה - סטריט מול רמת ישי</t>
  </si>
  <si>
    <t>31/12/2018</t>
  </si>
  <si>
    <t>קניון</t>
  </si>
  <si>
    <t>האקליפטוס 3, פינת רח' הצפצפה, א.ת. רמת ישי</t>
  </si>
  <si>
    <t>נדלן אחד העם 56 ת"א</t>
  </si>
  <si>
    <t>אחד העם 56, תל אביב</t>
  </si>
  <si>
    <t>קרדן אן.וי אגח ב חש 2/18</t>
  </si>
  <si>
    <t>1143270</t>
  </si>
  <si>
    <t>Warburg Pincus China I</t>
  </si>
  <si>
    <t>Permira</t>
  </si>
  <si>
    <t>SVB VIII</t>
  </si>
  <si>
    <t>Crescent mezzanine VII</t>
  </si>
  <si>
    <t>ARES private credit solutions</t>
  </si>
  <si>
    <t>Migdal-HarbourVest 2016 Fund L.P. (Tranche B)</t>
  </si>
  <si>
    <t>harbourvest part' co inv fund IV (Tranche B)</t>
  </si>
  <si>
    <t>waterton</t>
  </si>
  <si>
    <t>MAGMA GROWTH EQUITY I</t>
  </si>
  <si>
    <t>Kartesia Credit Opportunities IV SCS</t>
  </si>
  <si>
    <t>ICG SDP III</t>
  </si>
  <si>
    <t>infrared infrastructure fund v</t>
  </si>
  <si>
    <t>tene growth capital IV</t>
  </si>
  <si>
    <t>Patria VI</t>
  </si>
  <si>
    <t>ACE IV</t>
  </si>
  <si>
    <t>brookfield III</t>
  </si>
  <si>
    <t>SVB IX</t>
  </si>
  <si>
    <t>Court Square IV</t>
  </si>
  <si>
    <t>Vintage Fund of Funds (access) V</t>
  </si>
  <si>
    <t>PGCO IV Co-mingled Fund SCSP</t>
  </si>
  <si>
    <t>TPG ASIA VII L.P</t>
  </si>
  <si>
    <t xml:space="preserve">ADLS </t>
  </si>
  <si>
    <t>IFM GIF</t>
  </si>
  <si>
    <t>ADLS  co-inv</t>
  </si>
  <si>
    <t>KELSO INVESTMENT ASSOCIATES X - HARB B</t>
  </si>
  <si>
    <t xml:space="preserve">TDLIV </t>
  </si>
  <si>
    <t>JP Morgan IIF - עמיתים</t>
  </si>
  <si>
    <t>Brookfield Capital Partners V</t>
  </si>
  <si>
    <t>Blackstone Real Estate Partners IX</t>
  </si>
  <si>
    <t>Sun Capital Partners  harbourvest B</t>
  </si>
  <si>
    <t>EC1 ADLS  co-inv</t>
  </si>
  <si>
    <t xml:space="preserve">WSREDII </t>
  </si>
  <si>
    <t>JCI Power Solut</t>
  </si>
  <si>
    <t>KSO I</t>
  </si>
  <si>
    <t>Reality IV</t>
  </si>
  <si>
    <t>סה"כ יתרות התחייבות להשקעה</t>
  </si>
  <si>
    <t>סה"כ בחו"ל</t>
  </si>
  <si>
    <t>INDEC NILES</t>
  </si>
  <si>
    <t>פורוורד ריבית</t>
  </si>
  <si>
    <t>מובטחות משכנתא - גורם 01</t>
  </si>
  <si>
    <t>בבטחונות אחרים - גורם 94</t>
  </si>
  <si>
    <t>בבטחונות אחרים - גורם 111</t>
  </si>
  <si>
    <t>בבטחונות אחרים - גורם 41</t>
  </si>
  <si>
    <t>בבטחונות אחרים-גורם 105</t>
  </si>
  <si>
    <t>בבטחונות אחרים - גורם 40</t>
  </si>
  <si>
    <t>בבטחונות אחרים - גורם 96</t>
  </si>
  <si>
    <t>בבטחונות אחרים - גורם 38</t>
  </si>
  <si>
    <t>בבטחונות אחרים - גורם 129</t>
  </si>
  <si>
    <t>בבטחונות אחרים - גורם 98*</t>
  </si>
  <si>
    <t>בבטחונות אחרים-גורם 103</t>
  </si>
  <si>
    <t>בבטחונות אחרים - גורם 130</t>
  </si>
  <si>
    <t>בבטחונות אחרים - גורם 104</t>
  </si>
  <si>
    <t>בבטחונות אחרים - גורם 61</t>
  </si>
  <si>
    <t>בבטחונות אחרים - גורם 115*</t>
  </si>
  <si>
    <t>בבטחונות אחרים - גורם 138</t>
  </si>
  <si>
    <t>גורם 111</t>
  </si>
  <si>
    <t>גורם 98</t>
  </si>
  <si>
    <t>גורם 105</t>
  </si>
  <si>
    <t>גורם 113</t>
  </si>
  <si>
    <t>גורם 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</si>
</sst>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#,##0.0000"/>
    <numFmt numFmtId="169" formatCode="0.0000"/>
    <numFmt numFmtId="170" formatCode="_ * #,##0_ ;_ * \-#,##0_ ;_ * &quot;-&quot;??_ ;_ @_ "/>
  </numFmts>
  <fonts count="3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164" fontId="25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17" fillId="0" borderId="0"/>
    <xf numFmtId="0" fontId="25" fillId="0" borderId="0"/>
    <xf numFmtId="0" fontId="2" fillId="0" borderId="0"/>
    <xf numFmtId="9" fontId="25" fillId="0" borderId="0" applyFont="0" applyFill="0" applyBorder="0" applyAlignment="0" applyProtection="0"/>
    <xf numFmtId="166" fontId="13" fillId="0" borderId="0" applyFill="0" applyBorder="0" applyProtection="0">
      <alignment horizontal="right"/>
    </xf>
    <xf numFmtId="166" fontId="14" fillId="0" borderId="0" applyFill="0" applyBorder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16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169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1" fillId="0" borderId="0" xfId="0" applyFont="1" applyAlignment="1">
      <alignment horizontal="right" readingOrder="2"/>
    </xf>
    <xf numFmtId="0" fontId="5" fillId="0" borderId="0" xfId="0" applyFont="1" applyAlignment="1">
      <alignment horizontal="center" readingOrder="2"/>
    </xf>
    <xf numFmtId="0" fontId="5" fillId="0" borderId="0" xfId="7" applyFont="1" applyAlignment="1">
      <alignment horizontal="right"/>
    </xf>
    <xf numFmtId="0" fontId="5" fillId="0" borderId="0" xfId="7" applyFont="1" applyAlignment="1">
      <alignment horizontal="center"/>
    </xf>
    <xf numFmtId="0" fontId="7" fillId="0" borderId="0" xfId="7" applyFont="1" applyAlignment="1">
      <alignment horizontal="center" vertical="center" wrapText="1"/>
    </xf>
    <xf numFmtId="0" fontId="9" fillId="0" borderId="0" xfId="7" applyFont="1" applyAlignment="1">
      <alignment horizontal="center" wrapText="1"/>
    </xf>
    <xf numFmtId="0" fontId="16" fillId="0" borderId="0" xfId="7" applyFont="1" applyAlignment="1">
      <alignment horizontal="justify" readingOrder="2"/>
    </xf>
    <xf numFmtId="0" fontId="12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49" fontId="15" fillId="2" borderId="1" xfId="7" applyNumberFormat="1" applyFont="1" applyFill="1" applyBorder="1" applyAlignment="1">
      <alignment horizontal="center" vertical="center" wrapText="1" readingOrder="2"/>
    </xf>
    <xf numFmtId="0" fontId="6" fillId="2" borderId="2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10" fillId="2" borderId="2" xfId="7" applyFont="1" applyFill="1" applyBorder="1" applyAlignment="1">
      <alignment horizontal="center" vertical="center" wrapText="1"/>
    </xf>
    <xf numFmtId="0" fontId="10" fillId="2" borderId="3" xfId="7" applyFont="1" applyFill="1" applyBorder="1" applyAlignment="1">
      <alignment horizontal="center" vertical="center" wrapText="1"/>
    </xf>
    <xf numFmtId="49" fontId="6" fillId="2" borderId="3" xfId="7" applyNumberFormat="1" applyFont="1" applyFill="1" applyBorder="1" applyAlignment="1">
      <alignment horizontal="center" wrapText="1"/>
    </xf>
    <xf numFmtId="0" fontId="15" fillId="2" borderId="1" xfId="7" applyNumberFormat="1" applyFont="1" applyFill="1" applyBorder="1" applyAlignment="1">
      <alignment horizontal="right" vertical="center" wrapText="1" indent="1"/>
    </xf>
    <xf numFmtId="49" fontId="15" fillId="2" borderId="1" xfId="7" applyNumberFormat="1" applyFont="1" applyFill="1" applyBorder="1" applyAlignment="1">
      <alignment horizontal="right" vertical="center" wrapText="1" indent="3" readingOrder="2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wrapText="1"/>
    </xf>
    <xf numFmtId="0" fontId="6" fillId="2" borderId="4" xfId="7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center" vertical="center" wrapText="1" readingOrder="2"/>
    </xf>
    <xf numFmtId="49" fontId="15" fillId="2" borderId="7" xfId="7" applyNumberFormat="1" applyFont="1" applyFill="1" applyBorder="1" applyAlignment="1">
      <alignment horizontal="center" vertical="center" wrapText="1" readingOrder="2"/>
    </xf>
    <xf numFmtId="0" fontId="6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wrapText="1"/>
    </xf>
    <xf numFmtId="0" fontId="18" fillId="2" borderId="2" xfId="0" applyFont="1" applyFill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11" applyFont="1" applyFill="1" applyBorder="1" applyAlignment="1" applyProtection="1">
      <alignment horizontal="center" readingOrder="2"/>
    </xf>
    <xf numFmtId="49" fontId="6" fillId="2" borderId="6" xfId="0" applyNumberFormat="1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right" vertical="center" wrapText="1" indent="2" readingOrder="2"/>
    </xf>
    <xf numFmtId="0" fontId="23" fillId="3" borderId="0" xfId="0" applyFont="1" applyFill="1" applyAlignment="1">
      <alignment horizontal="right" indent="2" readingOrder="2"/>
    </xf>
    <xf numFmtId="3" fontId="6" fillId="4" borderId="2" xfId="0" applyNumberFormat="1" applyFont="1" applyFill="1" applyBorder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5" borderId="0" xfId="0" applyFont="1" applyFill="1"/>
    <xf numFmtId="0" fontId="22" fillId="6" borderId="0" xfId="0" applyFont="1" applyFill="1" applyAlignment="1">
      <alignment horizontal="center"/>
    </xf>
    <xf numFmtId="0" fontId="3" fillId="0" borderId="0" xfId="11" applyFill="1" applyBorder="1" applyAlignment="1" applyProtection="1">
      <alignment horizontal="center" readingOrder="2"/>
    </xf>
    <xf numFmtId="0" fontId="15" fillId="2" borderId="5" xfId="7" applyNumberFormat="1" applyFont="1" applyFill="1" applyBorder="1" applyAlignment="1">
      <alignment horizontal="right" vertical="center" wrapText="1" indent="1"/>
    </xf>
    <xf numFmtId="0" fontId="24" fillId="0" borderId="0" xfId="7" applyFont="1" applyAlignment="1">
      <alignment horizontal="right"/>
    </xf>
    <xf numFmtId="0" fontId="10" fillId="2" borderId="10" xfId="0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wrapText="1"/>
    </xf>
    <xf numFmtId="49" fontId="15" fillId="2" borderId="13" xfId="7" applyNumberFormat="1" applyFont="1" applyFill="1" applyBorder="1" applyAlignment="1">
      <alignment horizontal="center" vertical="center" wrapText="1" readingOrder="2"/>
    </xf>
    <xf numFmtId="3" fontId="6" fillId="2" borderId="14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3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right" vertical="center" wrapText="1" readingOrder="2"/>
    </xf>
    <xf numFmtId="0" fontId="15" fillId="2" borderId="1" xfId="7" applyNumberFormat="1" applyFont="1" applyFill="1" applyBorder="1" applyAlignment="1">
      <alignment horizontal="right" vertical="center" wrapText="1" readingOrder="2"/>
    </xf>
    <xf numFmtId="0" fontId="15" fillId="2" borderId="5" xfId="7" applyNumberFormat="1" applyFont="1" applyFill="1" applyBorder="1" applyAlignment="1">
      <alignment horizontal="right" vertical="center" wrapText="1" indent="1" readingOrder="2"/>
    </xf>
    <xf numFmtId="0" fontId="10" fillId="2" borderId="26" xfId="0" applyFont="1" applyFill="1" applyBorder="1" applyAlignment="1">
      <alignment horizontal="center" vertical="center" wrapText="1"/>
    </xf>
    <xf numFmtId="3" fontId="6" fillId="7" borderId="2" xfId="0" applyNumberFormat="1" applyFont="1" applyFill="1" applyBorder="1" applyAlignment="1">
      <alignment horizontal="center" vertical="center" wrapText="1"/>
    </xf>
    <xf numFmtId="3" fontId="6" fillId="7" borderId="3" xfId="0" applyNumberFormat="1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 vertical="center" wrapText="1"/>
    </xf>
    <xf numFmtId="0" fontId="6" fillId="2" borderId="17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24" fillId="0" borderId="0" xfId="7" applyFont="1" applyFill="1" applyBorder="1" applyAlignment="1">
      <alignment horizontal="right"/>
    </xf>
    <xf numFmtId="0" fontId="28" fillId="0" borderId="28" xfId="0" applyFont="1" applyFill="1" applyBorder="1" applyAlignment="1">
      <alignment horizontal="right"/>
    </xf>
    <xf numFmtId="0" fontId="28" fillId="0" borderId="28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8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2"/>
    </xf>
    <xf numFmtId="0" fontId="29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3"/>
    </xf>
    <xf numFmtId="0" fontId="29" fillId="0" borderId="0" xfId="0" applyFont="1" applyFill="1" applyBorder="1" applyAlignment="1">
      <alignment horizontal="right" indent="4"/>
    </xf>
    <xf numFmtId="0" fontId="29" fillId="0" borderId="0" xfId="0" applyFont="1" applyFill="1" applyBorder="1" applyAlignment="1">
      <alignment horizontal="right" indent="3"/>
    </xf>
    <xf numFmtId="4" fontId="28" fillId="0" borderId="28" xfId="0" applyNumberFormat="1" applyFont="1" applyFill="1" applyBorder="1" applyAlignment="1">
      <alignment horizontal="right"/>
    </xf>
    <xf numFmtId="10" fontId="28" fillId="0" borderId="28" xfId="0" applyNumberFormat="1" applyFont="1" applyFill="1" applyBorder="1" applyAlignment="1">
      <alignment horizontal="right"/>
    </xf>
    <xf numFmtId="2" fontId="28" fillId="0" borderId="28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49" fontId="29" fillId="0" borderId="0" xfId="0" applyNumberFormat="1" applyFont="1" applyFill="1" applyBorder="1" applyAlignment="1">
      <alignment horizontal="right"/>
    </xf>
    <xf numFmtId="167" fontId="29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right" readingOrder="2"/>
    </xf>
    <xf numFmtId="0" fontId="7" fillId="0" borderId="0" xfId="0" applyFont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167" fontId="28" fillId="0" borderId="28" xfId="0" applyNumberFormat="1" applyFont="1" applyFill="1" applyBorder="1" applyAlignment="1">
      <alignment horizontal="right"/>
    </xf>
    <xf numFmtId="167" fontId="28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8" fillId="0" borderId="0" xfId="0" applyFont="1" applyFill="1" applyBorder="1" applyAlignment="1">
      <alignment horizontal="right"/>
    </xf>
    <xf numFmtId="14" fontId="29" fillId="0" borderId="0" xfId="0" applyNumberFormat="1" applyFont="1" applyFill="1" applyBorder="1" applyAlignment="1">
      <alignment horizontal="right"/>
    </xf>
    <xf numFmtId="168" fontId="29" fillId="0" borderId="0" xfId="0" applyNumberFormat="1" applyFont="1" applyFill="1" applyBorder="1" applyAlignment="1">
      <alignment horizontal="right"/>
    </xf>
    <xf numFmtId="0" fontId="28" fillId="0" borderId="29" xfId="0" applyFont="1" applyFill="1" applyBorder="1" applyAlignment="1">
      <alignment horizontal="right" indent="2"/>
    </xf>
    <xf numFmtId="0" fontId="29" fillId="0" borderId="29" xfId="0" applyFont="1" applyFill="1" applyBorder="1" applyAlignment="1">
      <alignment horizontal="right" indent="3"/>
    </xf>
    <xf numFmtId="0" fontId="29" fillId="0" borderId="29" xfId="0" applyFont="1" applyFill="1" applyBorder="1" applyAlignment="1">
      <alignment horizontal="right" indent="2"/>
    </xf>
    <xf numFmtId="0" fontId="29" fillId="0" borderId="30" xfId="0" applyFont="1" applyFill="1" applyBorder="1" applyAlignment="1">
      <alignment horizontal="right" indent="2"/>
    </xf>
    <xf numFmtId="0" fontId="29" fillId="0" borderId="25" xfId="0" applyNumberFormat="1" applyFont="1" applyFill="1" applyBorder="1" applyAlignment="1">
      <alignment horizontal="right"/>
    </xf>
    <xf numFmtId="2" fontId="29" fillId="0" borderId="25" xfId="0" applyNumberFormat="1" applyFont="1" applyFill="1" applyBorder="1" applyAlignment="1">
      <alignment horizontal="right"/>
    </xf>
    <xf numFmtId="10" fontId="29" fillId="0" borderId="25" xfId="0" applyNumberFormat="1" applyFont="1" applyFill="1" applyBorder="1" applyAlignment="1">
      <alignment horizontal="right"/>
    </xf>
    <xf numFmtId="4" fontId="29" fillId="0" borderId="25" xfId="0" applyNumberFormat="1" applyFont="1" applyFill="1" applyBorder="1" applyAlignment="1">
      <alignment horizontal="right"/>
    </xf>
    <xf numFmtId="0" fontId="7" fillId="0" borderId="0" xfId="0" applyFont="1" applyAlignment="1">
      <alignment horizontal="right"/>
    </xf>
    <xf numFmtId="164" fontId="6" fillId="0" borderId="31" xfId="13" applyFont="1" applyBorder="1" applyAlignment="1">
      <alignment horizontal="right"/>
    </xf>
    <xf numFmtId="10" fontId="6" fillId="0" borderId="31" xfId="14" applyNumberFormat="1" applyFont="1" applyBorder="1" applyAlignment="1">
      <alignment horizontal="center"/>
    </xf>
    <xf numFmtId="2" fontId="6" fillId="0" borderId="31" xfId="7" applyNumberFormat="1" applyFont="1" applyBorder="1" applyAlignment="1">
      <alignment horizontal="right"/>
    </xf>
    <xf numFmtId="169" fontId="6" fillId="0" borderId="31" xfId="7" applyNumberFormat="1" applyFont="1" applyBorder="1" applyAlignment="1">
      <alignment horizontal="center"/>
    </xf>
    <xf numFmtId="49" fontId="28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2"/>
    </xf>
    <xf numFmtId="0" fontId="30" fillId="0" borderId="0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10" fontId="30" fillId="0" borderId="0" xfId="0" applyNumberFormat="1" applyFont="1" applyFill="1" applyBorder="1" applyAlignment="1">
      <alignment horizontal="right"/>
    </xf>
    <xf numFmtId="2" fontId="30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1"/>
    </xf>
    <xf numFmtId="0" fontId="28" fillId="0" borderId="29" xfId="0" applyFont="1" applyFill="1" applyBorder="1" applyAlignment="1">
      <alignment horizontal="right"/>
    </xf>
    <xf numFmtId="0" fontId="28" fillId="0" borderId="29" xfId="0" applyFont="1" applyFill="1" applyBorder="1" applyAlignment="1">
      <alignment horizontal="right" indent="1"/>
    </xf>
    <xf numFmtId="49" fontId="30" fillId="0" borderId="0" xfId="0" applyNumberFormat="1" applyFont="1" applyFill="1" applyBorder="1" applyAlignment="1">
      <alignment horizontal="right"/>
    </xf>
    <xf numFmtId="164" fontId="30" fillId="0" borderId="0" xfId="0" applyNumberFormat="1" applyFont="1" applyFill="1" applyBorder="1" applyAlignment="1">
      <alignment horizontal="right"/>
    </xf>
    <xf numFmtId="0" fontId="1" fillId="0" borderId="0" xfId="16" applyAlignment="1">
      <alignment horizontal="right"/>
    </xf>
    <xf numFmtId="170" fontId="1" fillId="0" borderId="0" xfId="13" applyNumberFormat="1" applyFont="1"/>
    <xf numFmtId="14" fontId="1" fillId="0" borderId="0" xfId="16" applyNumberFormat="1"/>
    <xf numFmtId="10" fontId="32" fillId="0" borderId="0" xfId="15" applyNumberFormat="1" applyFont="1" applyFill="1" applyBorder="1"/>
    <xf numFmtId="10" fontId="31" fillId="0" borderId="0" xfId="15" applyNumberFormat="1" applyFont="1" applyFill="1" applyBorder="1"/>
    <xf numFmtId="10" fontId="30" fillId="0" borderId="0" xfId="15" applyNumberFormat="1" applyFont="1" applyFill="1" applyBorder="1" applyAlignment="1">
      <alignment horizontal="right"/>
    </xf>
    <xf numFmtId="10" fontId="29" fillId="0" borderId="0" xfId="15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right" readingOrder="2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/>
    </xf>
    <xf numFmtId="164" fontId="6" fillId="0" borderId="31" xfId="13" applyFont="1" applyFill="1" applyBorder="1" applyAlignment="1">
      <alignment horizontal="right"/>
    </xf>
    <xf numFmtId="0" fontId="6" fillId="0" borderId="0" xfId="0" applyFont="1" applyFill="1" applyAlignment="1">
      <alignment horizontal="right" readingOrder="2"/>
    </xf>
    <xf numFmtId="0" fontId="8" fillId="2" borderId="17" xfId="7" applyFont="1" applyFill="1" applyBorder="1" applyAlignment="1">
      <alignment horizontal="center" vertical="center" wrapText="1"/>
    </xf>
    <xf numFmtId="0" fontId="8" fillId="2" borderId="18" xfId="7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 readingOrder="2"/>
    </xf>
    <xf numFmtId="0" fontId="8" fillId="2" borderId="25" xfId="0" applyFont="1" applyFill="1" applyBorder="1" applyAlignment="1">
      <alignment horizontal="center" vertical="center" wrapText="1" readingOrder="2"/>
    </xf>
    <xf numFmtId="0" fontId="21" fillId="2" borderId="19" xfId="0" applyFont="1" applyFill="1" applyBorder="1" applyAlignment="1">
      <alignment horizontal="center" vertical="center" wrapText="1" readingOrder="2"/>
    </xf>
    <xf numFmtId="0" fontId="17" fillId="0" borderId="20" xfId="0" applyFont="1" applyBorder="1" applyAlignment="1">
      <alignment horizontal="center" readingOrder="2"/>
    </xf>
    <xf numFmtId="0" fontId="17" fillId="0" borderId="16" xfId="0" applyFont="1" applyBorder="1" applyAlignment="1">
      <alignment horizontal="center" readingOrder="2"/>
    </xf>
    <xf numFmtId="0" fontId="21" fillId="2" borderId="21" xfId="0" applyFont="1" applyFill="1" applyBorder="1" applyAlignment="1">
      <alignment horizontal="center" vertical="center" wrapText="1" readingOrder="2"/>
    </xf>
    <xf numFmtId="0" fontId="17" fillId="0" borderId="22" xfId="0" applyFont="1" applyBorder="1" applyAlignment="1">
      <alignment horizontal="center" readingOrder="2"/>
    </xf>
    <xf numFmtId="0" fontId="17" fillId="0" borderId="23" xfId="0" applyFont="1" applyBorder="1" applyAlignment="1">
      <alignment horizontal="center" readingOrder="2"/>
    </xf>
    <xf numFmtId="0" fontId="6" fillId="0" borderId="0" xfId="0" applyFont="1" applyAlignment="1">
      <alignment horizontal="right" readingOrder="2"/>
    </xf>
    <xf numFmtId="0" fontId="21" fillId="2" borderId="22" xfId="0" applyFont="1" applyFill="1" applyBorder="1" applyAlignment="1">
      <alignment horizontal="center" vertical="center" wrapText="1" readingOrder="2"/>
    </xf>
    <xf numFmtId="0" fontId="21" fillId="2" borderId="23" xfId="0" applyFont="1" applyFill="1" applyBorder="1" applyAlignment="1">
      <alignment horizontal="center" vertical="center" wrapText="1" readingOrder="2"/>
    </xf>
    <xf numFmtId="0" fontId="8" fillId="2" borderId="21" xfId="0" applyFont="1" applyFill="1" applyBorder="1" applyAlignment="1">
      <alignment horizontal="center" vertical="center" wrapText="1" readingOrder="2"/>
    </xf>
    <xf numFmtId="0" fontId="8" fillId="2" borderId="22" xfId="0" applyFont="1" applyFill="1" applyBorder="1" applyAlignment="1">
      <alignment horizontal="center" vertical="center" wrapText="1" readingOrder="2"/>
    </xf>
    <xf numFmtId="0" fontId="8" fillId="2" borderId="23" xfId="0" applyFont="1" applyFill="1" applyBorder="1" applyAlignment="1">
      <alignment horizontal="center" vertical="center" wrapText="1" readingOrder="2"/>
    </xf>
    <xf numFmtId="0" fontId="6" fillId="0" borderId="0" xfId="0" applyFont="1" applyFill="1" applyAlignment="1">
      <alignment horizontal="right" readingOrder="2"/>
    </xf>
  </cellXfs>
  <cellStyles count="17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Normal_יתרת התחייבות להשקעה" xfId="16"/>
    <cellStyle name="Percent" xfId="14" builtinId="5"/>
    <cellStyle name="Percent 2" xfId="8"/>
    <cellStyle name="Percent 3" xfId="15"/>
    <cellStyle name="Text" xfId="9"/>
    <cellStyle name="Total" xfId="10"/>
    <cellStyle name="היפר-קישור" xfId="11" builtinId="8"/>
  </cellStyles>
  <dxfs count="15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theme" Target="theme/theme1.xml"/><Relationship Id="rId40" Type="http://schemas.openxmlformats.org/officeDocument/2006/relationships/sheetMetadata" Target="metadata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198120</xdr:colOff>
      <xdr:row>50</xdr:row>
      <xdr:rowOff>0</xdr:rowOff>
    </xdr:from>
    <xdr:to>
      <xdr:col>28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491;&#1497;&#1493;&#1493;&#1495;%20&#1499;&#1505;&#1508;&#1497;/&#1512;&#1513;&#1497;&#1502;&#1493;&#1514;%20&#1504;&#1499;&#1505;&#1497;&#1501;/2019/06-19/30-07-19/&#1511;&#1489;&#1510;&#1497;&#1501;%20&#1500;&#1491;&#1497;&#1493;&#1493;&#1495;%2006-19/512237744_p8803_0219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סכום נכסי הקרן"/>
      <sheetName val="Sheet1"/>
      <sheetName val="מזומנים"/>
      <sheetName val="תעודות התחייבות ממשלתיות"/>
      <sheetName val="תעודות חוב מסחריות "/>
      <sheetName val="אג&quot;ח קונצרני"/>
      <sheetName val="מניות"/>
      <sheetName val="תעודות סל"/>
      <sheetName val="קרנות נאמנות"/>
      <sheetName val="כתבי אופציה"/>
      <sheetName val="אופציות"/>
      <sheetName val="חוזים עתידיים"/>
      <sheetName val="מוצרים מובנים"/>
      <sheetName val="לא סחיר- תעודות התחייבות ממשלתי"/>
      <sheetName val="לא סחיר - תעודות חוב מסחריות"/>
      <sheetName val="לא סחיר - אג&quot;ח קונצרני"/>
      <sheetName val="לא סחיר - מניות"/>
      <sheetName val="לא סחיר - קרנות השקעה"/>
      <sheetName val="לא סחיר - כתבי אופציה"/>
      <sheetName val="לא סחיר - אופציות"/>
      <sheetName val="לא סחיר - חוזים עתידיים"/>
      <sheetName val="לא סחיר - מוצרים מובנים"/>
      <sheetName val="הלוואות"/>
      <sheetName val="פקדונות מעל 3 חודשים"/>
      <sheetName val="זכויות מקרקעין"/>
      <sheetName val="השקעה בחברות מוחזקות"/>
      <sheetName val="השקעות אחרות "/>
      <sheetName val="יתרת התחייבות להשקעה"/>
      <sheetName val="עלות מתואמת אג&quot;ח קונצרני סחיר"/>
      <sheetName val="עלות מתואמת אג&quot;ח קונצרני ל.סחיר"/>
      <sheetName val="עלות מתואמת מסגרות אשראי ללווים"/>
    </sheetNames>
    <sheetDataSet>
      <sheetData sheetId="0">
        <row r="42">
          <cell r="C42">
            <v>817321.13281256892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W66"/>
  <sheetViews>
    <sheetView rightToLeft="1"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3" width="6.7109375" style="9" customWidth="1"/>
    <col min="24" max="26" width="7.7109375" style="9" customWidth="1"/>
    <col min="27" max="27" width="7.140625" style="9" customWidth="1"/>
    <col min="28" max="28" width="6" style="9" customWidth="1"/>
    <col min="29" max="29" width="8.140625" style="9" customWidth="1"/>
    <col min="30" max="30" width="6.28515625" style="9" customWidth="1"/>
    <col min="31" max="31" width="8" style="9" customWidth="1"/>
    <col min="32" max="32" width="8.7109375" style="9" customWidth="1"/>
    <col min="33" max="33" width="10" style="9" customWidth="1"/>
    <col min="34" max="34" width="9.5703125" style="9" customWidth="1"/>
    <col min="35" max="35" width="6.140625" style="9" customWidth="1"/>
    <col min="36" max="37" width="5.7109375" style="9" customWidth="1"/>
    <col min="38" max="38" width="6.85546875" style="9" customWidth="1"/>
    <col min="39" max="39" width="6.42578125" style="9" customWidth="1"/>
    <col min="40" max="40" width="6.7109375" style="9" customWidth="1"/>
    <col min="41" max="41" width="7.28515625" style="9" customWidth="1"/>
    <col min="42" max="53" width="5.7109375" style="9" customWidth="1"/>
    <col min="54" max="16384" width="9.140625" style="9"/>
  </cols>
  <sheetData>
    <row r="1" spans="1:23">
      <c r="B1" s="57" t="s">
        <v>191</v>
      </c>
      <c r="C1" s="78" t="s" vm="1">
        <v>269</v>
      </c>
    </row>
    <row r="2" spans="1:23">
      <c r="B2" s="57" t="s">
        <v>190</v>
      </c>
      <c r="C2" s="78" t="s">
        <v>270</v>
      </c>
    </row>
    <row r="3" spans="1:23">
      <c r="B3" s="57" t="s">
        <v>192</v>
      </c>
      <c r="C3" s="78" t="s">
        <v>271</v>
      </c>
    </row>
    <row r="4" spans="1:23">
      <c r="B4" s="57" t="s">
        <v>193</v>
      </c>
      <c r="C4" s="78">
        <v>8803</v>
      </c>
    </row>
    <row r="6" spans="1:23" ht="26.25" customHeight="1">
      <c r="B6" s="151" t="s">
        <v>207</v>
      </c>
      <c r="C6" s="152"/>
      <c r="D6" s="153"/>
    </row>
    <row r="7" spans="1:23" s="10" customFormat="1">
      <c r="B7" s="23"/>
      <c r="C7" s="24" t="s">
        <v>122</v>
      </c>
      <c r="D7" s="25" t="s">
        <v>120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 s="10" customFormat="1">
      <c r="B8" s="23"/>
      <c r="C8" s="26" t="s">
        <v>255</v>
      </c>
      <c r="D8" s="27" t="s">
        <v>20</v>
      </c>
    </row>
    <row r="9" spans="1:23" s="11" customFormat="1" ht="18" customHeight="1">
      <c r="B9" s="37"/>
      <c r="C9" s="20" t="s">
        <v>1</v>
      </c>
      <c r="D9" s="28" t="s">
        <v>2</v>
      </c>
    </row>
    <row r="10" spans="1:23" s="11" customFormat="1" ht="18" customHeight="1">
      <c r="B10" s="67" t="s">
        <v>206</v>
      </c>
      <c r="C10" s="118">
        <f>C11+C12+C23+C33+C35+C37</f>
        <v>817321.13281256892</v>
      </c>
      <c r="D10" s="119">
        <f>C10/$C$42</f>
        <v>1</v>
      </c>
    </row>
    <row r="11" spans="1:23">
      <c r="A11" s="45" t="s">
        <v>153</v>
      </c>
      <c r="B11" s="29" t="s">
        <v>208</v>
      </c>
      <c r="C11" s="118">
        <f>מזומנים!J10</f>
        <v>84462.875756301</v>
      </c>
      <c r="D11" s="119">
        <f t="shared" ref="D11:D13" si="0">C11/$C$42</f>
        <v>0.10334111326064334</v>
      </c>
    </row>
    <row r="12" spans="1:23">
      <c r="B12" s="29" t="s">
        <v>209</v>
      </c>
      <c r="C12" s="118">
        <f>C13+C15+C16+C17+C18+C19+C20+C21</f>
        <v>464506.8477751959</v>
      </c>
      <c r="D12" s="119">
        <f t="shared" si="0"/>
        <v>0.5683284441413291</v>
      </c>
    </row>
    <row r="13" spans="1:23">
      <c r="A13" s="55" t="s">
        <v>153</v>
      </c>
      <c r="B13" s="30" t="s">
        <v>77</v>
      </c>
      <c r="C13" s="118">
        <f>'תעודות התחייבות ממשלתיות'!O11</f>
        <v>116971.80223430798</v>
      </c>
      <c r="D13" s="119">
        <f t="shared" si="0"/>
        <v>0.1431160868577864</v>
      </c>
    </row>
    <row r="14" spans="1:23">
      <c r="A14" s="55" t="s">
        <v>153</v>
      </c>
      <c r="B14" s="30" t="s">
        <v>78</v>
      </c>
      <c r="C14" s="118" t="s" vm="2">
        <v>2165</v>
      </c>
      <c r="D14" s="119" t="s" vm="3">
        <v>2165</v>
      </c>
    </row>
    <row r="15" spans="1:23">
      <c r="A15" s="55" t="s">
        <v>153</v>
      </c>
      <c r="B15" s="30" t="s">
        <v>79</v>
      </c>
      <c r="C15" s="118">
        <f>'אג"ח קונצרני'!R11</f>
        <v>219933.49446862299</v>
      </c>
      <c r="D15" s="119">
        <f t="shared" ref="D15:D21" si="1">C15/$C$42</f>
        <v>0.26909067395796671</v>
      </c>
    </row>
    <row r="16" spans="1:23">
      <c r="A16" s="55" t="s">
        <v>153</v>
      </c>
      <c r="B16" s="30" t="s">
        <v>80</v>
      </c>
      <c r="C16" s="118">
        <f>מניות!L11</f>
        <v>58520.711424851994</v>
      </c>
      <c r="D16" s="119">
        <f t="shared" si="1"/>
        <v>7.1600634163795904E-2</v>
      </c>
    </row>
    <row r="17" spans="1:4">
      <c r="A17" s="55" t="s">
        <v>153</v>
      </c>
      <c r="B17" s="30" t="s">
        <v>81</v>
      </c>
      <c r="C17" s="118">
        <f>'תעודות סל'!K11</f>
        <v>47526.637990996984</v>
      </c>
      <c r="D17" s="119">
        <f t="shared" si="1"/>
        <v>5.8149283167863428E-2</v>
      </c>
    </row>
    <row r="18" spans="1:4">
      <c r="A18" s="55" t="s">
        <v>153</v>
      </c>
      <c r="B18" s="30" t="s">
        <v>82</v>
      </c>
      <c r="C18" s="118">
        <f>'קרנות נאמנות'!L11</f>
        <v>19814.124793929994</v>
      </c>
      <c r="D18" s="119">
        <f t="shared" si="1"/>
        <v>2.4242765785029374E-2</v>
      </c>
    </row>
    <row r="19" spans="1:4">
      <c r="A19" s="55" t="s">
        <v>153</v>
      </c>
      <c r="B19" s="30" t="s">
        <v>83</v>
      </c>
      <c r="C19" s="118">
        <f>'כתבי אופציה'!I11</f>
        <v>0.46440059900000003</v>
      </c>
      <c r="D19" s="119">
        <f t="shared" si="1"/>
        <v>5.6819844777768403E-7</v>
      </c>
    </row>
    <row r="20" spans="1:4">
      <c r="A20" s="55" t="s">
        <v>153</v>
      </c>
      <c r="B20" s="30" t="s">
        <v>84</v>
      </c>
      <c r="C20" s="118">
        <f>אופציות!I11</f>
        <v>259.63997142699998</v>
      </c>
      <c r="D20" s="119">
        <f t="shared" si="1"/>
        <v>3.1767191744268964E-4</v>
      </c>
    </row>
    <row r="21" spans="1:4">
      <c r="A21" s="55" t="s">
        <v>153</v>
      </c>
      <c r="B21" s="30" t="s">
        <v>85</v>
      </c>
      <c r="C21" s="118">
        <f>'חוזים עתידיים'!I11</f>
        <v>1479.9724904600002</v>
      </c>
      <c r="D21" s="119">
        <f t="shared" si="1"/>
        <v>1.8107600929968771E-3</v>
      </c>
    </row>
    <row r="22" spans="1:4">
      <c r="A22" s="55" t="s">
        <v>153</v>
      </c>
      <c r="B22" s="30" t="s">
        <v>86</v>
      </c>
      <c r="C22" s="118" t="s" vm="4">
        <v>2165</v>
      </c>
      <c r="D22" s="119" t="s" vm="5">
        <v>2165</v>
      </c>
    </row>
    <row r="23" spans="1:4">
      <c r="B23" s="29" t="s">
        <v>210</v>
      </c>
      <c r="C23" s="118">
        <f>C24+C26+C27+C28+C29+C31</f>
        <v>250686.52587119403</v>
      </c>
      <c r="D23" s="119">
        <f t="shared" ref="D23:D24" si="2">C23/$C$42</f>
        <v>0.30671729361570588</v>
      </c>
    </row>
    <row r="24" spans="1:4">
      <c r="A24" s="55" t="s">
        <v>153</v>
      </c>
      <c r="B24" s="30" t="s">
        <v>87</v>
      </c>
      <c r="C24" s="118">
        <f>'לא סחיר- תעודות התחייבות ממשלתי'!M11</f>
        <v>219897.12275000004</v>
      </c>
      <c r="D24" s="119">
        <f t="shared" si="2"/>
        <v>0.26904617282228971</v>
      </c>
    </row>
    <row r="25" spans="1:4">
      <c r="A25" s="55" t="s">
        <v>153</v>
      </c>
      <c r="B25" s="30" t="s">
        <v>88</v>
      </c>
      <c r="C25" s="118" t="s" vm="6">
        <v>2165</v>
      </c>
      <c r="D25" s="119" t="s" vm="7">
        <v>2165</v>
      </c>
    </row>
    <row r="26" spans="1:4">
      <c r="A26" s="55" t="s">
        <v>153</v>
      </c>
      <c r="B26" s="30" t="s">
        <v>79</v>
      </c>
      <c r="C26" s="118">
        <f>'לא סחיר - אג"ח קונצרני'!P11</f>
        <v>5307.115780000001</v>
      </c>
      <c r="D26" s="119">
        <f t="shared" ref="D26:D29" si="3">C26/$C$42</f>
        <v>6.4933054670165344E-3</v>
      </c>
    </row>
    <row r="27" spans="1:4">
      <c r="A27" s="55" t="s">
        <v>153</v>
      </c>
      <c r="B27" s="30" t="s">
        <v>89</v>
      </c>
      <c r="C27" s="118">
        <f>'לא סחיר - מניות'!J11</f>
        <v>9998.3630199999989</v>
      </c>
      <c r="D27" s="119">
        <f t="shared" si="3"/>
        <v>1.2233090053102616E-2</v>
      </c>
    </row>
    <row r="28" spans="1:4">
      <c r="A28" s="55" t="s">
        <v>153</v>
      </c>
      <c r="B28" s="30" t="s">
        <v>90</v>
      </c>
      <c r="C28" s="118">
        <f>'לא סחיר - קרנות השקעה'!H11</f>
        <v>15180.960230000004</v>
      </c>
      <c r="D28" s="119">
        <f t="shared" si="3"/>
        <v>1.8574045892780503E-2</v>
      </c>
    </row>
    <row r="29" spans="1:4">
      <c r="A29" s="55" t="s">
        <v>153</v>
      </c>
      <c r="B29" s="30" t="s">
        <v>91</v>
      </c>
      <c r="C29" s="118">
        <f>'לא סחיר - כתבי אופציה'!I11</f>
        <v>7.8599999999999989E-2</v>
      </c>
      <c r="D29" s="119">
        <f t="shared" si="3"/>
        <v>9.6167830298870821E-8</v>
      </c>
    </row>
    <row r="30" spans="1:4">
      <c r="A30" s="55" t="s">
        <v>153</v>
      </c>
      <c r="B30" s="30" t="s">
        <v>233</v>
      </c>
      <c r="C30" s="118" t="s" vm="8">
        <v>2165</v>
      </c>
      <c r="D30" s="119" t="s" vm="9">
        <v>2165</v>
      </c>
    </row>
    <row r="31" spans="1:4">
      <c r="A31" s="55" t="s">
        <v>153</v>
      </c>
      <c r="B31" s="30" t="s">
        <v>116</v>
      </c>
      <c r="C31" s="118">
        <f>'לא סחיר - חוזים עתידיים'!I11</f>
        <v>302.88549119400005</v>
      </c>
      <c r="D31" s="119">
        <f>C31/$C$42</f>
        <v>3.7058321268619256E-4</v>
      </c>
    </row>
    <row r="32" spans="1:4">
      <c r="A32" s="55" t="s">
        <v>153</v>
      </c>
      <c r="B32" s="30" t="s">
        <v>92</v>
      </c>
      <c r="C32" s="118" t="s" vm="10">
        <v>2165</v>
      </c>
      <c r="D32" s="119" t="s" vm="11">
        <v>2165</v>
      </c>
    </row>
    <row r="33" spans="1:4">
      <c r="A33" s="55" t="s">
        <v>153</v>
      </c>
      <c r="B33" s="29" t="s">
        <v>211</v>
      </c>
      <c r="C33" s="118">
        <f>הלוואות!O10</f>
        <v>16209.665940000003</v>
      </c>
      <c r="D33" s="119">
        <f>C33/$C$42</f>
        <v>1.9832676887014081E-2</v>
      </c>
    </row>
    <row r="34" spans="1:4">
      <c r="A34" s="55" t="s">
        <v>153</v>
      </c>
      <c r="B34" s="29" t="s">
        <v>212</v>
      </c>
      <c r="C34" s="118" t="s" vm="12">
        <v>2165</v>
      </c>
      <c r="D34" s="119" t="s" vm="13">
        <v>2165</v>
      </c>
    </row>
    <row r="35" spans="1:4">
      <c r="A35" s="55" t="s">
        <v>153</v>
      </c>
      <c r="B35" s="29" t="s">
        <v>213</v>
      </c>
      <c r="C35" s="118">
        <f>'זכויות מקרקעין'!G10</f>
        <v>1432.19397</v>
      </c>
      <c r="D35" s="119">
        <f>C35/$C$42</f>
        <v>1.7523026292878641E-3</v>
      </c>
    </row>
    <row r="36" spans="1:4">
      <c r="A36" s="55" t="s">
        <v>153</v>
      </c>
      <c r="B36" s="56" t="s">
        <v>214</v>
      </c>
      <c r="C36" s="118" t="s" vm="14">
        <v>2165</v>
      </c>
      <c r="D36" s="119" t="s" vm="15">
        <v>2165</v>
      </c>
    </row>
    <row r="37" spans="1:4">
      <c r="A37" s="55" t="s">
        <v>153</v>
      </c>
      <c r="B37" s="29" t="s">
        <v>215</v>
      </c>
      <c r="C37" s="118">
        <f>'השקעות אחרות '!I10</f>
        <v>23.023499877999999</v>
      </c>
      <c r="D37" s="119">
        <f>C37/$C$42</f>
        <v>2.8169466019765614E-5</v>
      </c>
    </row>
    <row r="38" spans="1:4">
      <c r="A38" s="55"/>
      <c r="B38" s="68" t="s">
        <v>217</v>
      </c>
      <c r="C38" s="118">
        <v>0</v>
      </c>
      <c r="D38" s="119">
        <f>C38/$C$42</f>
        <v>0</v>
      </c>
    </row>
    <row r="39" spans="1:4">
      <c r="A39" s="55" t="s">
        <v>153</v>
      </c>
      <c r="B39" s="69" t="s">
        <v>218</v>
      </c>
      <c r="C39" s="118" t="s" vm="16">
        <v>2165</v>
      </c>
      <c r="D39" s="119" t="s" vm="17">
        <v>2165</v>
      </c>
    </row>
    <row r="40" spans="1:4">
      <c r="A40" s="55" t="s">
        <v>153</v>
      </c>
      <c r="B40" s="69" t="s">
        <v>253</v>
      </c>
      <c r="C40" s="118" t="s" vm="18">
        <v>2165</v>
      </c>
      <c r="D40" s="119" t="s" vm="19">
        <v>2165</v>
      </c>
    </row>
    <row r="41" spans="1:4">
      <c r="A41" s="55" t="s">
        <v>153</v>
      </c>
      <c r="B41" s="69" t="s">
        <v>219</v>
      </c>
      <c r="C41" s="118" t="s" vm="20">
        <v>2165</v>
      </c>
      <c r="D41" s="119" t="s" vm="21">
        <v>2165</v>
      </c>
    </row>
    <row r="42" spans="1:4">
      <c r="B42" s="69" t="s">
        <v>93</v>
      </c>
      <c r="C42" s="118">
        <f>C38+C10</f>
        <v>817321.13281256892</v>
      </c>
      <c r="D42" s="119">
        <f>C42/$C$42</f>
        <v>1</v>
      </c>
    </row>
    <row r="43" spans="1:4">
      <c r="A43" s="55" t="s">
        <v>153</v>
      </c>
      <c r="B43" s="69" t="s">
        <v>216</v>
      </c>
      <c r="C43" s="149">
        <f>'יתרת התחייבות להשקעה'!C10</f>
        <v>49242.761932055786</v>
      </c>
      <c r="D43" s="119"/>
    </row>
    <row r="44" spans="1:4">
      <c r="B44" s="6" t="s">
        <v>121</v>
      </c>
    </row>
    <row r="45" spans="1:4">
      <c r="C45" s="75" t="s">
        <v>198</v>
      </c>
      <c r="D45" s="36" t="s">
        <v>115</v>
      </c>
    </row>
    <row r="46" spans="1:4">
      <c r="C46" s="76" t="s">
        <v>1</v>
      </c>
      <c r="D46" s="25" t="s">
        <v>2</v>
      </c>
    </row>
    <row r="47" spans="1:4">
      <c r="C47" s="120" t="s">
        <v>179</v>
      </c>
      <c r="D47" s="121" vm="22">
        <v>2.5004</v>
      </c>
    </row>
    <row r="48" spans="1:4">
      <c r="C48" s="120" t="s">
        <v>188</v>
      </c>
      <c r="D48" s="121">
        <v>0.92966265185880392</v>
      </c>
    </row>
    <row r="49" spans="2:4">
      <c r="C49" s="120" t="s">
        <v>184</v>
      </c>
      <c r="D49" s="121" vm="23">
        <v>2.7225000000000001</v>
      </c>
    </row>
    <row r="50" spans="2:4">
      <c r="B50" s="12"/>
      <c r="C50" s="120" t="s">
        <v>2166</v>
      </c>
      <c r="D50" s="121" vm="24">
        <v>3.6610999999999998</v>
      </c>
    </row>
    <row r="51" spans="2:4">
      <c r="C51" s="120" t="s">
        <v>177</v>
      </c>
      <c r="D51" s="121" vm="25">
        <v>4.0616000000000003</v>
      </c>
    </row>
    <row r="52" spans="2:4">
      <c r="C52" s="120" t="s">
        <v>178</v>
      </c>
      <c r="D52" s="121" vm="26">
        <v>4.5216000000000003</v>
      </c>
    </row>
    <row r="53" spans="2:4">
      <c r="C53" s="120" t="s">
        <v>180</v>
      </c>
      <c r="D53" s="121">
        <v>0.45655903515735025</v>
      </c>
    </row>
    <row r="54" spans="2:4">
      <c r="C54" s="120" t="s">
        <v>185</v>
      </c>
      <c r="D54" s="121" vm="27">
        <v>3.3125</v>
      </c>
    </row>
    <row r="55" spans="2:4">
      <c r="C55" s="120" t="s">
        <v>186</v>
      </c>
      <c r="D55" s="121">
        <v>0.18583079288152377</v>
      </c>
    </row>
    <row r="56" spans="2:4">
      <c r="C56" s="120" t="s">
        <v>183</v>
      </c>
      <c r="D56" s="121" vm="28">
        <v>0.54420000000000002</v>
      </c>
    </row>
    <row r="57" spans="2:4">
      <c r="C57" s="120" t="s">
        <v>2167</v>
      </c>
      <c r="D57" s="121">
        <v>2.3949255999999997</v>
      </c>
    </row>
    <row r="58" spans="2:4">
      <c r="C58" s="120" t="s">
        <v>182</v>
      </c>
      <c r="D58" s="121" vm="29">
        <v>0.3851</v>
      </c>
    </row>
    <row r="59" spans="2:4">
      <c r="C59" s="120" t="s">
        <v>175</v>
      </c>
      <c r="D59" s="121" vm="30">
        <v>3.5659999999999998</v>
      </c>
    </row>
    <row r="60" spans="2:4">
      <c r="C60" s="120" t="s">
        <v>189</v>
      </c>
      <c r="D60" s="121" vm="31">
        <v>0.252</v>
      </c>
    </row>
    <row r="61" spans="2:4">
      <c r="C61" s="120" t="s">
        <v>2168</v>
      </c>
      <c r="D61" s="121" vm="32">
        <v>0.41880000000000001</v>
      </c>
    </row>
    <row r="62" spans="2:4">
      <c r="C62" s="120" t="s">
        <v>2169</v>
      </c>
      <c r="D62" s="121">
        <v>5.6414499443923252E-2</v>
      </c>
    </row>
    <row r="63" spans="2:4">
      <c r="C63" s="120" t="s">
        <v>176</v>
      </c>
      <c r="D63" s="121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4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>
      <selection activeCell="M21" sqref="M21"/>
    </sheetView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41.7109375" style="2" bestFit="1" customWidth="1"/>
    <col min="4" max="4" width="6.42578125" style="2" bestFit="1" customWidth="1"/>
    <col min="5" max="5" width="6.7109375" style="2" bestFit="1" customWidth="1"/>
    <col min="6" max="6" width="9" style="1" bestFit="1" customWidth="1"/>
    <col min="7" max="7" width="7.28515625" style="1" bestFit="1" customWidth="1"/>
    <col min="8" max="8" width="6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191</v>
      </c>
      <c r="C1" s="78" t="s" vm="1">
        <v>269</v>
      </c>
    </row>
    <row r="2" spans="2:60">
      <c r="B2" s="57" t="s">
        <v>190</v>
      </c>
      <c r="C2" s="78" t="s">
        <v>270</v>
      </c>
    </row>
    <row r="3" spans="2:60">
      <c r="B3" s="57" t="s">
        <v>192</v>
      </c>
      <c r="C3" s="78" t="s">
        <v>271</v>
      </c>
    </row>
    <row r="4" spans="2:60">
      <c r="B4" s="57" t="s">
        <v>193</v>
      </c>
      <c r="C4" s="78">
        <v>8803</v>
      </c>
    </row>
    <row r="6" spans="2:60" ht="26.25" customHeight="1">
      <c r="B6" s="165" t="s">
        <v>221</v>
      </c>
      <c r="C6" s="166"/>
      <c r="D6" s="166"/>
      <c r="E6" s="166"/>
      <c r="F6" s="166"/>
      <c r="G6" s="166"/>
      <c r="H6" s="166"/>
      <c r="I6" s="166"/>
      <c r="J6" s="166"/>
      <c r="K6" s="166"/>
      <c r="L6" s="167"/>
    </row>
    <row r="7" spans="2:60" ht="26.25" customHeight="1">
      <c r="B7" s="165" t="s">
        <v>104</v>
      </c>
      <c r="C7" s="166"/>
      <c r="D7" s="166"/>
      <c r="E7" s="166"/>
      <c r="F7" s="166"/>
      <c r="G7" s="166"/>
      <c r="H7" s="166"/>
      <c r="I7" s="166"/>
      <c r="J7" s="166"/>
      <c r="K7" s="166"/>
      <c r="L7" s="167"/>
      <c r="BH7" s="3"/>
    </row>
    <row r="8" spans="2:60" s="3" customFormat="1" ht="78.75">
      <c r="B8" s="23" t="s">
        <v>128</v>
      </c>
      <c r="C8" s="31" t="s">
        <v>49</v>
      </c>
      <c r="D8" s="31" t="s">
        <v>131</v>
      </c>
      <c r="E8" s="31" t="s">
        <v>70</v>
      </c>
      <c r="F8" s="31" t="s">
        <v>113</v>
      </c>
      <c r="G8" s="31" t="s">
        <v>252</v>
      </c>
      <c r="H8" s="31" t="s">
        <v>251</v>
      </c>
      <c r="I8" s="31" t="s">
        <v>67</v>
      </c>
      <c r="J8" s="31" t="s">
        <v>64</v>
      </c>
      <c r="K8" s="31" t="s">
        <v>194</v>
      </c>
      <c r="L8" s="31" t="s">
        <v>196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259</v>
      </c>
      <c r="H9" s="17"/>
      <c r="I9" s="17" t="s">
        <v>255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128" t="s">
        <v>52</v>
      </c>
      <c r="C11" s="124"/>
      <c r="D11" s="124"/>
      <c r="E11" s="124"/>
      <c r="F11" s="124"/>
      <c r="G11" s="125"/>
      <c r="H11" s="127"/>
      <c r="I11" s="125">
        <v>0.46440059900000003</v>
      </c>
      <c r="J11" s="124"/>
      <c r="K11" s="126">
        <f>I11/$I$11</f>
        <v>1</v>
      </c>
      <c r="L11" s="126">
        <f>I11/'סכום נכסי הקרן'!$C$42</f>
        <v>5.6819844777768403E-7</v>
      </c>
      <c r="BC11" s="100"/>
      <c r="BD11" s="3"/>
      <c r="BE11" s="100"/>
      <c r="BG11" s="100"/>
    </row>
    <row r="12" spans="2:60" s="4" customFormat="1" ht="18" customHeight="1">
      <c r="B12" s="129" t="s">
        <v>28</v>
      </c>
      <c r="C12" s="124"/>
      <c r="D12" s="124"/>
      <c r="E12" s="124"/>
      <c r="F12" s="124"/>
      <c r="G12" s="125"/>
      <c r="H12" s="127"/>
      <c r="I12" s="125">
        <v>0.46440059900000003</v>
      </c>
      <c r="J12" s="124"/>
      <c r="K12" s="126">
        <f t="shared" ref="K12:K14" si="0">I12/$I$11</f>
        <v>1</v>
      </c>
      <c r="L12" s="126">
        <f>I12/'סכום נכסי הקרן'!$C$42</f>
        <v>5.6819844777768403E-7</v>
      </c>
      <c r="BC12" s="100"/>
      <c r="BD12" s="3"/>
      <c r="BE12" s="100"/>
      <c r="BG12" s="100"/>
    </row>
    <row r="13" spans="2:60">
      <c r="B13" s="102" t="s">
        <v>1861</v>
      </c>
      <c r="C13" s="82"/>
      <c r="D13" s="82"/>
      <c r="E13" s="82"/>
      <c r="F13" s="82"/>
      <c r="G13" s="91"/>
      <c r="H13" s="93"/>
      <c r="I13" s="91">
        <v>0.46440059900000003</v>
      </c>
      <c r="J13" s="82"/>
      <c r="K13" s="92">
        <f t="shared" si="0"/>
        <v>1</v>
      </c>
      <c r="L13" s="92">
        <f>I13/'סכום נכסי הקרן'!$C$42</f>
        <v>5.6819844777768403E-7</v>
      </c>
      <c r="BD13" s="3"/>
    </row>
    <row r="14" spans="2:60" ht="20.25">
      <c r="B14" s="87" t="s">
        <v>1862</v>
      </c>
      <c r="C14" s="84" t="s">
        <v>1863</v>
      </c>
      <c r="D14" s="97" t="s">
        <v>132</v>
      </c>
      <c r="E14" s="97" t="s">
        <v>202</v>
      </c>
      <c r="F14" s="97" t="s">
        <v>176</v>
      </c>
      <c r="G14" s="94">
        <v>691.07231999999999</v>
      </c>
      <c r="H14" s="96">
        <v>67.2</v>
      </c>
      <c r="I14" s="94">
        <v>0.46440059900000003</v>
      </c>
      <c r="J14" s="95">
        <v>5.7615238844781116E-4</v>
      </c>
      <c r="K14" s="95">
        <f t="shared" si="0"/>
        <v>1</v>
      </c>
      <c r="L14" s="95">
        <f>I14/'סכום נכסי הקרן'!$C$42</f>
        <v>5.6819844777768403E-7</v>
      </c>
      <c r="BD14" s="4"/>
    </row>
    <row r="15" spans="2:60">
      <c r="B15" s="83"/>
      <c r="C15" s="84"/>
      <c r="D15" s="84"/>
      <c r="E15" s="84"/>
      <c r="F15" s="84"/>
      <c r="G15" s="94"/>
      <c r="H15" s="96"/>
      <c r="I15" s="84"/>
      <c r="J15" s="84"/>
      <c r="K15" s="95"/>
      <c r="L15" s="84"/>
    </row>
    <row r="16" spans="2:60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</row>
    <row r="17" spans="2:5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2:56">
      <c r="B18" s="99" t="s">
        <v>268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</row>
    <row r="19" spans="2:56" ht="20.25">
      <c r="B19" s="99" t="s">
        <v>124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BC19" s="4"/>
    </row>
    <row r="20" spans="2:56">
      <c r="B20" s="99" t="s">
        <v>250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BD20" s="3"/>
    </row>
    <row r="21" spans="2:56">
      <c r="B21" s="99" t="s">
        <v>258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5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5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5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5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5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5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5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5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5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5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5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</row>
    <row r="112" spans="2:12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</row>
    <row r="113" spans="2:12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</row>
    <row r="114" spans="2:12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</row>
    <row r="115" spans="2:12">
      <c r="D115" s="1"/>
      <c r="E115" s="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A1:A1048576 B1:B17 C5:C1048576 D1:AF1048576 AH1:XFD1048576 AG1:AG19 B19:B1048576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ColWidth="9.140625" defaultRowHeight="18"/>
  <cols>
    <col min="1" max="1" width="6.28515625" style="1" customWidth="1"/>
    <col min="2" max="2" width="31.7109375" style="2" bestFit="1" customWidth="1"/>
    <col min="3" max="3" width="41.7109375" style="2" bestFit="1" customWidth="1"/>
    <col min="4" max="4" width="6.5703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7" t="s">
        <v>191</v>
      </c>
      <c r="C1" s="78" t="s" vm="1">
        <v>269</v>
      </c>
    </row>
    <row r="2" spans="2:61">
      <c r="B2" s="57" t="s">
        <v>190</v>
      </c>
      <c r="C2" s="78" t="s">
        <v>270</v>
      </c>
    </row>
    <row r="3" spans="2:61">
      <c r="B3" s="57" t="s">
        <v>192</v>
      </c>
      <c r="C3" s="78" t="s">
        <v>271</v>
      </c>
    </row>
    <row r="4" spans="2:61">
      <c r="B4" s="57" t="s">
        <v>193</v>
      </c>
      <c r="C4" s="78">
        <v>8803</v>
      </c>
    </row>
    <row r="6" spans="2:61" ht="26.25" customHeight="1">
      <c r="B6" s="165" t="s">
        <v>221</v>
      </c>
      <c r="C6" s="166"/>
      <c r="D6" s="166"/>
      <c r="E6" s="166"/>
      <c r="F6" s="166"/>
      <c r="G6" s="166"/>
      <c r="H6" s="166"/>
      <c r="I6" s="166"/>
      <c r="J6" s="166"/>
      <c r="K6" s="166"/>
      <c r="L6" s="167"/>
    </row>
    <row r="7" spans="2:61" ht="26.25" customHeight="1">
      <c r="B7" s="165" t="s">
        <v>105</v>
      </c>
      <c r="C7" s="166"/>
      <c r="D7" s="166"/>
      <c r="E7" s="166"/>
      <c r="F7" s="166"/>
      <c r="G7" s="166"/>
      <c r="H7" s="166"/>
      <c r="I7" s="166"/>
      <c r="J7" s="166"/>
      <c r="K7" s="166"/>
      <c r="L7" s="167"/>
      <c r="BI7" s="3"/>
    </row>
    <row r="8" spans="2:61" s="3" customFormat="1" ht="78.75">
      <c r="B8" s="23" t="s">
        <v>128</v>
      </c>
      <c r="C8" s="31" t="s">
        <v>49</v>
      </c>
      <c r="D8" s="31" t="s">
        <v>131</v>
      </c>
      <c r="E8" s="31" t="s">
        <v>70</v>
      </c>
      <c r="F8" s="31" t="s">
        <v>113</v>
      </c>
      <c r="G8" s="31" t="s">
        <v>252</v>
      </c>
      <c r="H8" s="31" t="s">
        <v>251</v>
      </c>
      <c r="I8" s="31" t="s">
        <v>67</v>
      </c>
      <c r="J8" s="31" t="s">
        <v>64</v>
      </c>
      <c r="K8" s="31" t="s">
        <v>194</v>
      </c>
      <c r="L8" s="32" t="s">
        <v>196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259</v>
      </c>
      <c r="H9" s="17"/>
      <c r="I9" s="17" t="s">
        <v>255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106" t="s">
        <v>54</v>
      </c>
      <c r="C11" s="82"/>
      <c r="D11" s="82"/>
      <c r="E11" s="82"/>
      <c r="F11" s="82"/>
      <c r="G11" s="91"/>
      <c r="H11" s="93"/>
      <c r="I11" s="91">
        <v>259.63997142699998</v>
      </c>
      <c r="J11" s="82"/>
      <c r="K11" s="92">
        <f>I11/$I$11</f>
        <v>1</v>
      </c>
      <c r="L11" s="92">
        <f>I11/'סכום נכסי הקרן'!$C$42</f>
        <v>3.1767191744268964E-4</v>
      </c>
      <c r="BD11" s="1"/>
      <c r="BE11" s="3"/>
      <c r="BF11" s="1"/>
      <c r="BH11" s="1"/>
    </row>
    <row r="12" spans="2:61" s="100" customFormat="1">
      <c r="B12" s="129" t="s">
        <v>246</v>
      </c>
      <c r="C12" s="124"/>
      <c r="D12" s="124"/>
      <c r="E12" s="124"/>
      <c r="F12" s="124"/>
      <c r="G12" s="125"/>
      <c r="H12" s="127"/>
      <c r="I12" s="125">
        <v>52.510853759999996</v>
      </c>
      <c r="J12" s="124"/>
      <c r="K12" s="126">
        <f t="shared" ref="K12:K19" si="0">I12/$I$11</f>
        <v>0.20224487574619796</v>
      </c>
      <c r="L12" s="126">
        <f>I12/'סכום נכסי הקרן'!$C$42</f>
        <v>6.4247517471253222E-5</v>
      </c>
      <c r="BE12" s="3"/>
    </row>
    <row r="13" spans="2:61" ht="20.25">
      <c r="B13" s="102" t="s">
        <v>239</v>
      </c>
      <c r="C13" s="82"/>
      <c r="D13" s="82"/>
      <c r="E13" s="82"/>
      <c r="F13" s="82"/>
      <c r="G13" s="91"/>
      <c r="H13" s="93"/>
      <c r="I13" s="91">
        <v>52.510853759999996</v>
      </c>
      <c r="J13" s="82"/>
      <c r="K13" s="92">
        <f t="shared" si="0"/>
        <v>0.20224487574619796</v>
      </c>
      <c r="L13" s="92">
        <f>I13/'סכום נכסי הקרן'!$C$42</f>
        <v>6.4247517471253222E-5</v>
      </c>
      <c r="BE13" s="4"/>
    </row>
    <row r="14" spans="2:61">
      <c r="B14" s="87" t="s">
        <v>1864</v>
      </c>
      <c r="C14" s="84" t="s">
        <v>1865</v>
      </c>
      <c r="D14" s="97" t="s">
        <v>132</v>
      </c>
      <c r="E14" s="97" t="s">
        <v>1866</v>
      </c>
      <c r="F14" s="97" t="s">
        <v>176</v>
      </c>
      <c r="G14" s="94">
        <v>3.2390400000000001</v>
      </c>
      <c r="H14" s="96">
        <v>387800</v>
      </c>
      <c r="I14" s="94">
        <v>12.56099712</v>
      </c>
      <c r="J14" s="84"/>
      <c r="K14" s="95">
        <f t="shared" si="0"/>
        <v>4.8378518342009728E-2</v>
      </c>
      <c r="L14" s="95">
        <f>I14/'סכום נכסי הקרן'!$C$42</f>
        <v>1.5368496684742562E-5</v>
      </c>
    </row>
    <row r="15" spans="2:61">
      <c r="B15" s="87" t="s">
        <v>1867</v>
      </c>
      <c r="C15" s="84" t="s">
        <v>1868</v>
      </c>
      <c r="D15" s="97" t="s">
        <v>132</v>
      </c>
      <c r="E15" s="97" t="s">
        <v>1866</v>
      </c>
      <c r="F15" s="97" t="s">
        <v>176</v>
      </c>
      <c r="G15" s="94">
        <v>8.9073600000000006</v>
      </c>
      <c r="H15" s="96">
        <v>204000</v>
      </c>
      <c r="I15" s="94">
        <v>18.171014400000001</v>
      </c>
      <c r="J15" s="84"/>
      <c r="K15" s="95">
        <f t="shared" si="0"/>
        <v>6.9985427513840792E-2</v>
      </c>
      <c r="L15" s="95">
        <f>I15/'סכום נכסי הקרן'!$C$42</f>
        <v>2.2232404951368174E-5</v>
      </c>
    </row>
    <row r="16" spans="2:61">
      <c r="B16" s="87" t="s">
        <v>1869</v>
      </c>
      <c r="C16" s="84" t="s">
        <v>1870</v>
      </c>
      <c r="D16" s="97" t="s">
        <v>132</v>
      </c>
      <c r="E16" s="97" t="s">
        <v>1866</v>
      </c>
      <c r="F16" s="97" t="s">
        <v>176</v>
      </c>
      <c r="G16" s="94">
        <v>-8.9073600000000006</v>
      </c>
      <c r="H16" s="96">
        <v>18000</v>
      </c>
      <c r="I16" s="94">
        <v>-1.6033248</v>
      </c>
      <c r="J16" s="84"/>
      <c r="K16" s="95">
        <f t="shared" si="0"/>
        <v>-6.1751847806330107E-3</v>
      </c>
      <c r="L16" s="95">
        <f>I16/'סכום נכסי הקרן'!$C$42</f>
        <v>-1.9616827898266033E-6</v>
      </c>
    </row>
    <row r="17" spans="2:56">
      <c r="B17" s="87" t="s">
        <v>1871</v>
      </c>
      <c r="C17" s="84" t="s">
        <v>1872</v>
      </c>
      <c r="D17" s="97" t="s">
        <v>132</v>
      </c>
      <c r="E17" s="97" t="s">
        <v>1866</v>
      </c>
      <c r="F17" s="97" t="s">
        <v>176</v>
      </c>
      <c r="G17" s="94">
        <v>-3.2390400000000001</v>
      </c>
      <c r="H17" s="96">
        <v>93600</v>
      </c>
      <c r="I17" s="94">
        <v>-3.0317414399999998</v>
      </c>
      <c r="J17" s="84"/>
      <c r="K17" s="95">
        <f t="shared" si="0"/>
        <v>-1.1676713039742419E-2</v>
      </c>
      <c r="L17" s="95">
        <f>I17/'סכום נכסי הקרן'!$C$42</f>
        <v>-3.7093638207630315E-6</v>
      </c>
    </row>
    <row r="18" spans="2:56" ht="20.25">
      <c r="B18" s="87" t="s">
        <v>1873</v>
      </c>
      <c r="C18" s="84" t="s">
        <v>1874</v>
      </c>
      <c r="D18" s="97" t="s">
        <v>132</v>
      </c>
      <c r="E18" s="97" t="s">
        <v>1866</v>
      </c>
      <c r="F18" s="97" t="s">
        <v>176</v>
      </c>
      <c r="G18" s="94">
        <v>16.426559999999998</v>
      </c>
      <c r="H18" s="96">
        <v>183600</v>
      </c>
      <c r="I18" s="94">
        <v>30.15916416</v>
      </c>
      <c r="J18" s="84"/>
      <c r="K18" s="95">
        <f t="shared" si="0"/>
        <v>0.11615763163985522</v>
      </c>
      <c r="L18" s="95">
        <f>I18/'סכום נכסי הקרן'!$C$42</f>
        <v>3.6900017568634443E-5</v>
      </c>
      <c r="BD18" s="4"/>
    </row>
    <row r="19" spans="2:56">
      <c r="B19" s="87" t="s">
        <v>1875</v>
      </c>
      <c r="C19" s="84" t="s">
        <v>1876</v>
      </c>
      <c r="D19" s="97" t="s">
        <v>132</v>
      </c>
      <c r="E19" s="97" t="s">
        <v>1866</v>
      </c>
      <c r="F19" s="97" t="s">
        <v>176</v>
      </c>
      <c r="G19" s="94">
        <v>-16.426559999999998</v>
      </c>
      <c r="H19" s="96">
        <v>22800</v>
      </c>
      <c r="I19" s="94">
        <v>-3.7452556800000001</v>
      </c>
      <c r="J19" s="84"/>
      <c r="K19" s="95">
        <f t="shared" si="0"/>
        <v>-1.4424803929132349E-2</v>
      </c>
      <c r="L19" s="95">
        <f>I19/'סכום נכסי הקרן'!$C$42</f>
        <v>-4.5823551229023171E-6</v>
      </c>
    </row>
    <row r="20" spans="2:56">
      <c r="B20" s="83"/>
      <c r="C20" s="84"/>
      <c r="D20" s="84"/>
      <c r="E20" s="84"/>
      <c r="F20" s="84"/>
      <c r="G20" s="94"/>
      <c r="H20" s="96"/>
      <c r="I20" s="84"/>
      <c r="J20" s="84"/>
      <c r="K20" s="95"/>
      <c r="L20" s="84"/>
    </row>
    <row r="21" spans="2:56" s="100" customFormat="1">
      <c r="B21" s="129" t="s">
        <v>245</v>
      </c>
      <c r="C21" s="124"/>
      <c r="D21" s="124"/>
      <c r="E21" s="124"/>
      <c r="F21" s="124"/>
      <c r="G21" s="125"/>
      <c r="H21" s="127"/>
      <c r="I21" s="125">
        <v>207.12911766699997</v>
      </c>
      <c r="J21" s="124"/>
      <c r="K21" s="126">
        <f t="shared" ref="K21:K26" si="1">I21/$I$11</f>
        <v>0.79775512425380202</v>
      </c>
      <c r="L21" s="126">
        <f>I21/'סכום נכסי הקרן'!$C$42</f>
        <v>2.5342439997143643E-4</v>
      </c>
      <c r="BD21" s="3"/>
    </row>
    <row r="22" spans="2:56">
      <c r="B22" s="102" t="s">
        <v>239</v>
      </c>
      <c r="C22" s="82"/>
      <c r="D22" s="82"/>
      <c r="E22" s="82"/>
      <c r="F22" s="82"/>
      <c r="G22" s="91"/>
      <c r="H22" s="93"/>
      <c r="I22" s="91">
        <v>207.12911766699997</v>
      </c>
      <c r="J22" s="82"/>
      <c r="K22" s="92">
        <f t="shared" si="1"/>
        <v>0.79775512425380202</v>
      </c>
      <c r="L22" s="92">
        <f>I22/'סכום נכסי הקרן'!$C$42</f>
        <v>2.5342439997143643E-4</v>
      </c>
    </row>
    <row r="23" spans="2:56">
      <c r="B23" s="87" t="s">
        <v>1877</v>
      </c>
      <c r="C23" s="84" t="s">
        <v>1878</v>
      </c>
      <c r="D23" s="97" t="s">
        <v>1478</v>
      </c>
      <c r="E23" s="97" t="s">
        <v>1866</v>
      </c>
      <c r="F23" s="97" t="s">
        <v>175</v>
      </c>
      <c r="G23" s="94">
        <v>-2.9151989999999999</v>
      </c>
      <c r="H23" s="96">
        <v>184</v>
      </c>
      <c r="I23" s="94">
        <v>-1.912790274</v>
      </c>
      <c r="J23" s="84"/>
      <c r="K23" s="95">
        <f t="shared" si="1"/>
        <v>-7.3670870609296672E-3</v>
      </c>
      <c r="L23" s="95">
        <f>I23/'סכום נכסי הקרן'!$C$42</f>
        <v>-2.3403166726127565E-6</v>
      </c>
    </row>
    <row r="24" spans="2:56">
      <c r="B24" s="87" t="s">
        <v>1879</v>
      </c>
      <c r="C24" s="84" t="s">
        <v>1880</v>
      </c>
      <c r="D24" s="97" t="s">
        <v>1478</v>
      </c>
      <c r="E24" s="97" t="s">
        <v>1866</v>
      </c>
      <c r="F24" s="97" t="s">
        <v>175</v>
      </c>
      <c r="G24" s="94">
        <v>-8.3718529999999998</v>
      </c>
      <c r="H24" s="96">
        <v>163</v>
      </c>
      <c r="I24" s="94">
        <v>-4.8662066940000006</v>
      </c>
      <c r="J24" s="84"/>
      <c r="K24" s="95">
        <f t="shared" si="1"/>
        <v>-1.8742132296714478E-2</v>
      </c>
      <c r="L24" s="95">
        <f>I24/'סכום נכסי הקרן'!$C$42</f>
        <v>-5.9538491036618491E-6</v>
      </c>
    </row>
    <row r="25" spans="2:56">
      <c r="B25" s="87" t="s">
        <v>1881</v>
      </c>
      <c r="C25" s="84" t="s">
        <v>1882</v>
      </c>
      <c r="D25" s="97" t="s">
        <v>30</v>
      </c>
      <c r="E25" s="97" t="s">
        <v>1866</v>
      </c>
      <c r="F25" s="97" t="s">
        <v>175</v>
      </c>
      <c r="G25" s="94">
        <v>12.575221000000001</v>
      </c>
      <c r="H25" s="96">
        <v>4800</v>
      </c>
      <c r="I25" s="94">
        <v>215.247547623</v>
      </c>
      <c r="J25" s="84"/>
      <c r="K25" s="95">
        <f t="shared" si="1"/>
        <v>0.82902315248297087</v>
      </c>
      <c r="L25" s="95">
        <f>I25/'סכום נכסי הקרן'!$C$42</f>
        <v>2.6335737445364862E-4</v>
      </c>
    </row>
    <row r="26" spans="2:56">
      <c r="B26" s="87" t="s">
        <v>1883</v>
      </c>
      <c r="C26" s="84" t="s">
        <v>1884</v>
      </c>
      <c r="D26" s="97" t="s">
        <v>1478</v>
      </c>
      <c r="E26" s="97" t="s">
        <v>1866</v>
      </c>
      <c r="F26" s="97" t="s">
        <v>175</v>
      </c>
      <c r="G26" s="94">
        <v>-5.6061519999999998</v>
      </c>
      <c r="H26" s="96">
        <v>67</v>
      </c>
      <c r="I26" s="94">
        <v>-1.3394329879999998</v>
      </c>
      <c r="J26" s="84"/>
      <c r="K26" s="95">
        <f t="shared" si="1"/>
        <v>-5.1588088715245946E-3</v>
      </c>
      <c r="L26" s="95">
        <f>I26/'סכום נכסי הקרן'!$C$42</f>
        <v>-1.6388087059375761E-6</v>
      </c>
    </row>
    <row r="27" spans="2:56">
      <c r="B27" s="83"/>
      <c r="C27" s="84"/>
      <c r="D27" s="84"/>
      <c r="E27" s="84"/>
      <c r="F27" s="84"/>
      <c r="G27" s="94"/>
      <c r="H27" s="96"/>
      <c r="I27" s="84"/>
      <c r="J27" s="84"/>
      <c r="K27" s="95"/>
      <c r="L27" s="84"/>
    </row>
    <row r="28" spans="2:5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5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56">
      <c r="B30" s="99" t="s">
        <v>268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56">
      <c r="B31" s="99" t="s">
        <v>124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56">
      <c r="B32" s="99" t="s">
        <v>250</v>
      </c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99" t="s">
        <v>258</v>
      </c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</row>
    <row r="112" spans="2:12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</row>
    <row r="113" spans="2:12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</row>
    <row r="114" spans="2:12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</row>
    <row r="115" spans="2:12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</row>
    <row r="116" spans="2:12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</row>
    <row r="117" spans="2:12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</row>
    <row r="118" spans="2:12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</row>
    <row r="119" spans="2:12"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</row>
    <row r="120" spans="2:12"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</row>
    <row r="121" spans="2:12"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</row>
    <row r="122" spans="2:12"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</row>
    <row r="123" spans="2:12"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</row>
    <row r="124" spans="2:12"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</row>
    <row r="125" spans="2:12"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</row>
    <row r="126" spans="2:12"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>
      <selection activeCell="J12" sqref="J12:J15"/>
    </sheetView>
  </sheetViews>
  <sheetFormatPr defaultColWidth="9.140625" defaultRowHeight="18"/>
  <cols>
    <col min="1" max="1" width="6.28515625" style="2" customWidth="1"/>
    <col min="2" max="2" width="32.85546875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9" style="1" bestFit="1" customWidth="1"/>
    <col min="10" max="10" width="9.14062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7" t="s">
        <v>191</v>
      </c>
      <c r="C1" s="78" t="s" vm="1">
        <v>269</v>
      </c>
    </row>
    <row r="2" spans="1:60">
      <c r="B2" s="57" t="s">
        <v>190</v>
      </c>
      <c r="C2" s="78" t="s">
        <v>270</v>
      </c>
    </row>
    <row r="3" spans="1:60">
      <c r="B3" s="57" t="s">
        <v>192</v>
      </c>
      <c r="C3" s="78" t="s">
        <v>271</v>
      </c>
    </row>
    <row r="4" spans="1:60">
      <c r="B4" s="57" t="s">
        <v>193</v>
      </c>
      <c r="C4" s="78">
        <v>8803</v>
      </c>
    </row>
    <row r="6" spans="1:60" ht="26.25" customHeight="1">
      <c r="B6" s="165" t="s">
        <v>221</v>
      </c>
      <c r="C6" s="166"/>
      <c r="D6" s="166"/>
      <c r="E6" s="166"/>
      <c r="F6" s="166"/>
      <c r="G6" s="166"/>
      <c r="H6" s="166"/>
      <c r="I6" s="166"/>
      <c r="J6" s="166"/>
      <c r="K6" s="167"/>
      <c r="BD6" s="1" t="s">
        <v>132</v>
      </c>
      <c r="BF6" s="1" t="s">
        <v>199</v>
      </c>
      <c r="BH6" s="3" t="s">
        <v>176</v>
      </c>
    </row>
    <row r="7" spans="1:60" ht="26.25" customHeight="1">
      <c r="B7" s="165" t="s">
        <v>106</v>
      </c>
      <c r="C7" s="166"/>
      <c r="D7" s="166"/>
      <c r="E7" s="166"/>
      <c r="F7" s="166"/>
      <c r="G7" s="166"/>
      <c r="H7" s="166"/>
      <c r="I7" s="166"/>
      <c r="J7" s="166"/>
      <c r="K7" s="167"/>
      <c r="BD7" s="3" t="s">
        <v>134</v>
      </c>
      <c r="BF7" s="1" t="s">
        <v>154</v>
      </c>
      <c r="BH7" s="3" t="s">
        <v>175</v>
      </c>
    </row>
    <row r="8" spans="1:60" s="3" customFormat="1" ht="78.75">
      <c r="A8" s="2"/>
      <c r="B8" s="23" t="s">
        <v>128</v>
      </c>
      <c r="C8" s="31" t="s">
        <v>49</v>
      </c>
      <c r="D8" s="31" t="s">
        <v>131</v>
      </c>
      <c r="E8" s="31" t="s">
        <v>70</v>
      </c>
      <c r="F8" s="31" t="s">
        <v>113</v>
      </c>
      <c r="G8" s="31" t="s">
        <v>252</v>
      </c>
      <c r="H8" s="31" t="s">
        <v>251</v>
      </c>
      <c r="I8" s="31" t="s">
        <v>67</v>
      </c>
      <c r="J8" s="31" t="s">
        <v>194</v>
      </c>
      <c r="K8" s="31" t="s">
        <v>196</v>
      </c>
      <c r="BC8" s="1" t="s">
        <v>147</v>
      </c>
      <c r="BD8" s="1" t="s">
        <v>148</v>
      </c>
      <c r="BE8" s="1" t="s">
        <v>155</v>
      </c>
      <c r="BG8" s="4" t="s">
        <v>177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259</v>
      </c>
      <c r="H9" s="17"/>
      <c r="I9" s="17" t="s">
        <v>255</v>
      </c>
      <c r="J9" s="33" t="s">
        <v>20</v>
      </c>
      <c r="K9" s="58" t="s">
        <v>20</v>
      </c>
      <c r="BC9" s="1" t="s">
        <v>144</v>
      </c>
      <c r="BE9" s="1" t="s">
        <v>156</v>
      </c>
      <c r="BG9" s="4" t="s">
        <v>178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59" t="s">
        <v>6</v>
      </c>
      <c r="J10" s="59" t="s">
        <v>7</v>
      </c>
      <c r="K10" s="59" t="s">
        <v>8</v>
      </c>
      <c r="L10" s="3"/>
      <c r="M10" s="3"/>
      <c r="N10" s="3"/>
      <c r="O10" s="3"/>
      <c r="BC10" s="1" t="s">
        <v>140</v>
      </c>
      <c r="BD10" s="3"/>
      <c r="BE10" s="1" t="s">
        <v>200</v>
      </c>
      <c r="BG10" s="1" t="s">
        <v>184</v>
      </c>
    </row>
    <row r="11" spans="1:60" s="4" customFormat="1" ht="18" customHeight="1">
      <c r="A11" s="117"/>
      <c r="B11" s="128" t="s">
        <v>53</v>
      </c>
      <c r="C11" s="124"/>
      <c r="D11" s="124"/>
      <c r="E11" s="124"/>
      <c r="F11" s="124"/>
      <c r="G11" s="125"/>
      <c r="H11" s="127"/>
      <c r="I11" s="125">
        <v>1479.9724904600002</v>
      </c>
      <c r="J11" s="126">
        <f>I11/$I$11</f>
        <v>1</v>
      </c>
      <c r="K11" s="126">
        <f>I11/'סכום נכסי הקרן'!$C$42</f>
        <v>1.8107600929968771E-3</v>
      </c>
      <c r="L11" s="3"/>
      <c r="M11" s="3"/>
      <c r="N11" s="3"/>
      <c r="O11" s="3"/>
      <c r="BC11" s="100" t="s">
        <v>139</v>
      </c>
      <c r="BD11" s="3"/>
      <c r="BE11" s="100" t="s">
        <v>157</v>
      </c>
      <c r="BG11" s="100" t="s">
        <v>179</v>
      </c>
    </row>
    <row r="12" spans="1:60" s="100" customFormat="1" ht="20.25">
      <c r="A12" s="117"/>
      <c r="B12" s="129" t="s">
        <v>248</v>
      </c>
      <c r="C12" s="124"/>
      <c r="D12" s="124"/>
      <c r="E12" s="124"/>
      <c r="F12" s="124"/>
      <c r="G12" s="125"/>
      <c r="H12" s="127"/>
      <c r="I12" s="125">
        <v>1479.9724904600002</v>
      </c>
      <c r="J12" s="126">
        <f t="shared" ref="J12:J15" si="0">I12/$I$11</f>
        <v>1</v>
      </c>
      <c r="K12" s="126">
        <f>I12/'סכום נכסי הקרן'!$C$42</f>
        <v>1.8107600929968771E-3</v>
      </c>
      <c r="L12" s="3"/>
      <c r="M12" s="3"/>
      <c r="N12" s="3"/>
      <c r="O12" s="3"/>
      <c r="BC12" s="100" t="s">
        <v>137</v>
      </c>
      <c r="BD12" s="4"/>
      <c r="BE12" s="100" t="s">
        <v>158</v>
      </c>
      <c r="BG12" s="100" t="s">
        <v>180</v>
      </c>
    </row>
    <row r="13" spans="1:60">
      <c r="B13" s="83" t="s">
        <v>1885</v>
      </c>
      <c r="C13" s="84" t="s">
        <v>1886</v>
      </c>
      <c r="D13" s="97" t="s">
        <v>30</v>
      </c>
      <c r="E13" s="97" t="s">
        <v>1866</v>
      </c>
      <c r="F13" s="97" t="s">
        <v>175</v>
      </c>
      <c r="G13" s="94">
        <v>88.572214000000002</v>
      </c>
      <c r="H13" s="96">
        <v>294425</v>
      </c>
      <c r="I13" s="94">
        <v>1243.1307770410001</v>
      </c>
      <c r="J13" s="95">
        <f t="shared" si="0"/>
        <v>0.83996884067393318</v>
      </c>
      <c r="K13" s="95">
        <f>I13/'סכום נכסי הקרן'!$C$42</f>
        <v>1.5209820560532104E-3</v>
      </c>
      <c r="P13" s="1"/>
      <c r="BC13" s="1" t="s">
        <v>141</v>
      </c>
      <c r="BE13" s="1" t="s">
        <v>159</v>
      </c>
      <c r="BG13" s="1" t="s">
        <v>181</v>
      </c>
    </row>
    <row r="14" spans="1:60">
      <c r="B14" s="83" t="s">
        <v>1887</v>
      </c>
      <c r="C14" s="84" t="s">
        <v>1888</v>
      </c>
      <c r="D14" s="97" t="s">
        <v>30</v>
      </c>
      <c r="E14" s="97" t="s">
        <v>1866</v>
      </c>
      <c r="F14" s="97" t="s">
        <v>177</v>
      </c>
      <c r="G14" s="94">
        <v>123.893462</v>
      </c>
      <c r="H14" s="96">
        <v>38300</v>
      </c>
      <c r="I14" s="94">
        <v>206.40773662100003</v>
      </c>
      <c r="J14" s="95">
        <f t="shared" si="0"/>
        <v>0.13946727925790367</v>
      </c>
      <c r="K14" s="95">
        <f>I14/'סכום נכסי הקרן'!$C$42</f>
        <v>2.5254178355906307E-4</v>
      </c>
      <c r="P14" s="1"/>
      <c r="BC14" s="1" t="s">
        <v>138</v>
      </c>
      <c r="BE14" s="1" t="s">
        <v>160</v>
      </c>
      <c r="BG14" s="1" t="s">
        <v>183</v>
      </c>
    </row>
    <row r="15" spans="1:60">
      <c r="B15" s="83" t="s">
        <v>1889</v>
      </c>
      <c r="C15" s="84" t="s">
        <v>1890</v>
      </c>
      <c r="D15" s="97" t="s">
        <v>30</v>
      </c>
      <c r="E15" s="97" t="s">
        <v>1866</v>
      </c>
      <c r="F15" s="97" t="s">
        <v>185</v>
      </c>
      <c r="G15" s="94">
        <v>3.9641719999999996</v>
      </c>
      <c r="H15" s="96">
        <v>155100</v>
      </c>
      <c r="I15" s="94">
        <v>30.433976798</v>
      </c>
      <c r="J15" s="95">
        <f t="shared" si="0"/>
        <v>2.056388006816303E-2</v>
      </c>
      <c r="K15" s="95">
        <f>I15/'סכום נכסי הקרן'!$C$42</f>
        <v>3.7236253384603515E-5</v>
      </c>
      <c r="P15" s="1"/>
      <c r="BC15" s="1" t="s">
        <v>149</v>
      </c>
      <c r="BE15" s="1" t="s">
        <v>201</v>
      </c>
      <c r="BG15" s="1" t="s">
        <v>185</v>
      </c>
    </row>
    <row r="16" spans="1:60" ht="20.25">
      <c r="B16" s="105"/>
      <c r="C16" s="84"/>
      <c r="D16" s="84"/>
      <c r="E16" s="84"/>
      <c r="F16" s="84"/>
      <c r="G16" s="94"/>
      <c r="H16" s="96"/>
      <c r="I16" s="84"/>
      <c r="J16" s="95"/>
      <c r="K16" s="84"/>
      <c r="P16" s="1"/>
      <c r="BC16" s="4" t="s">
        <v>135</v>
      </c>
      <c r="BD16" s="1" t="s">
        <v>150</v>
      </c>
      <c r="BE16" s="1" t="s">
        <v>161</v>
      </c>
      <c r="BG16" s="1" t="s">
        <v>186</v>
      </c>
    </row>
    <row r="17" spans="2:60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P17" s="1"/>
      <c r="BC17" s="1" t="s">
        <v>145</v>
      </c>
      <c r="BE17" s="1" t="s">
        <v>162</v>
      </c>
      <c r="BG17" s="1" t="s">
        <v>187</v>
      </c>
    </row>
    <row r="18" spans="2:60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BD18" s="1" t="s">
        <v>133</v>
      </c>
      <c r="BF18" s="1" t="s">
        <v>163</v>
      </c>
      <c r="BH18" s="1" t="s">
        <v>30</v>
      </c>
    </row>
    <row r="19" spans="2:60">
      <c r="B19" s="99" t="s">
        <v>268</v>
      </c>
      <c r="C19" s="101"/>
      <c r="D19" s="101"/>
      <c r="E19" s="101"/>
      <c r="F19" s="101"/>
      <c r="G19" s="101"/>
      <c r="H19" s="101"/>
      <c r="I19" s="101"/>
      <c r="J19" s="101"/>
      <c r="K19" s="101"/>
      <c r="BD19" s="1" t="s">
        <v>146</v>
      </c>
      <c r="BF19" s="1" t="s">
        <v>164</v>
      </c>
    </row>
    <row r="20" spans="2:60">
      <c r="B20" s="99" t="s">
        <v>124</v>
      </c>
      <c r="C20" s="101"/>
      <c r="D20" s="101"/>
      <c r="E20" s="101"/>
      <c r="F20" s="101"/>
      <c r="G20" s="101"/>
      <c r="H20" s="101"/>
      <c r="I20" s="101"/>
      <c r="J20" s="101"/>
      <c r="K20" s="101"/>
      <c r="BD20" s="1" t="s">
        <v>151</v>
      </c>
      <c r="BF20" s="1" t="s">
        <v>165</v>
      </c>
    </row>
    <row r="21" spans="2:60">
      <c r="B21" s="99" t="s">
        <v>250</v>
      </c>
      <c r="C21" s="101"/>
      <c r="D21" s="101"/>
      <c r="E21" s="101"/>
      <c r="F21" s="101"/>
      <c r="G21" s="101"/>
      <c r="H21" s="101"/>
      <c r="I21" s="101"/>
      <c r="J21" s="101"/>
      <c r="K21" s="101"/>
      <c r="BD21" s="1" t="s">
        <v>136</v>
      </c>
      <c r="BE21" s="1" t="s">
        <v>152</v>
      </c>
      <c r="BF21" s="1" t="s">
        <v>166</v>
      </c>
    </row>
    <row r="22" spans="2:60">
      <c r="B22" s="99" t="s">
        <v>258</v>
      </c>
      <c r="C22" s="101"/>
      <c r="D22" s="101"/>
      <c r="E22" s="101"/>
      <c r="F22" s="101"/>
      <c r="G22" s="101"/>
      <c r="H22" s="101"/>
      <c r="I22" s="101"/>
      <c r="J22" s="101"/>
      <c r="K22" s="101"/>
      <c r="BD22" s="1" t="s">
        <v>142</v>
      </c>
      <c r="BF22" s="1" t="s">
        <v>167</v>
      </c>
    </row>
    <row r="23" spans="2:60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BD23" s="1" t="s">
        <v>30</v>
      </c>
      <c r="BE23" s="1" t="s">
        <v>143</v>
      </c>
      <c r="BF23" s="1" t="s">
        <v>202</v>
      </c>
    </row>
    <row r="24" spans="2:60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BF24" s="1" t="s">
        <v>205</v>
      </c>
    </row>
    <row r="25" spans="2:60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BF25" s="1" t="s">
        <v>168</v>
      </c>
    </row>
    <row r="26" spans="2:60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BF26" s="1" t="s">
        <v>169</v>
      </c>
    </row>
    <row r="27" spans="2:60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BF27" s="1" t="s">
        <v>204</v>
      </c>
    </row>
    <row r="28" spans="2:60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BF28" s="1" t="s">
        <v>170</v>
      </c>
    </row>
    <row r="29" spans="2:60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BF29" s="1" t="s">
        <v>171</v>
      </c>
    </row>
    <row r="30" spans="2:60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BF30" s="1" t="s">
        <v>203</v>
      </c>
    </row>
    <row r="31" spans="2:60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BF31" s="1" t="s">
        <v>30</v>
      </c>
    </row>
    <row r="32" spans="2:60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2:11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</row>
    <row r="112" spans="2:11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</row>
    <row r="113" spans="2:11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</row>
    <row r="114" spans="2:11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</row>
    <row r="115" spans="2:11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</row>
    <row r="116" spans="2:11">
      <c r="C116" s="3"/>
      <c r="D116" s="3"/>
      <c r="E116" s="3"/>
      <c r="F116" s="3"/>
      <c r="G116" s="3"/>
      <c r="H116" s="3"/>
    </row>
    <row r="117" spans="2:11">
      <c r="C117" s="3"/>
      <c r="D117" s="3"/>
      <c r="E117" s="3"/>
      <c r="F117" s="3"/>
      <c r="G117" s="3"/>
      <c r="H117" s="3"/>
    </row>
    <row r="118" spans="2:11">
      <c r="C118" s="3"/>
      <c r="D118" s="3"/>
      <c r="E118" s="3"/>
      <c r="F118" s="3"/>
      <c r="G118" s="3"/>
      <c r="H118" s="3"/>
    </row>
    <row r="119" spans="2:11">
      <c r="C119" s="3"/>
      <c r="D119" s="3"/>
      <c r="E119" s="3"/>
      <c r="F119" s="3"/>
      <c r="G119" s="3"/>
      <c r="H119" s="3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7" t="s">
        <v>191</v>
      </c>
      <c r="C1" s="78" t="s" vm="1">
        <v>269</v>
      </c>
    </row>
    <row r="2" spans="2:81">
      <c r="B2" s="57" t="s">
        <v>190</v>
      </c>
      <c r="C2" s="78" t="s">
        <v>270</v>
      </c>
    </row>
    <row r="3" spans="2:81">
      <c r="B3" s="57" t="s">
        <v>192</v>
      </c>
      <c r="C3" s="78" t="s">
        <v>271</v>
      </c>
      <c r="E3" s="2"/>
    </row>
    <row r="4" spans="2:81">
      <c r="B4" s="57" t="s">
        <v>193</v>
      </c>
      <c r="C4" s="78">
        <v>8803</v>
      </c>
    </row>
    <row r="6" spans="2:81" ht="26.25" customHeight="1">
      <c r="B6" s="165" t="s">
        <v>221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7"/>
    </row>
    <row r="7" spans="2:81" ht="26.25" customHeight="1">
      <c r="B7" s="165" t="s">
        <v>107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7"/>
    </row>
    <row r="8" spans="2:81" s="3" customFormat="1" ht="47.25">
      <c r="B8" s="23" t="s">
        <v>128</v>
      </c>
      <c r="C8" s="31" t="s">
        <v>49</v>
      </c>
      <c r="D8" s="14" t="s">
        <v>55</v>
      </c>
      <c r="E8" s="31" t="s">
        <v>15</v>
      </c>
      <c r="F8" s="31" t="s">
        <v>71</v>
      </c>
      <c r="G8" s="31" t="s">
        <v>114</v>
      </c>
      <c r="H8" s="31" t="s">
        <v>18</v>
      </c>
      <c r="I8" s="31" t="s">
        <v>113</v>
      </c>
      <c r="J8" s="31" t="s">
        <v>17</v>
      </c>
      <c r="K8" s="31" t="s">
        <v>19</v>
      </c>
      <c r="L8" s="31" t="s">
        <v>252</v>
      </c>
      <c r="M8" s="31" t="s">
        <v>251</v>
      </c>
      <c r="N8" s="31" t="s">
        <v>67</v>
      </c>
      <c r="O8" s="31" t="s">
        <v>64</v>
      </c>
      <c r="P8" s="31" t="s">
        <v>194</v>
      </c>
      <c r="Q8" s="32" t="s">
        <v>196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259</v>
      </c>
      <c r="M9" s="33"/>
      <c r="N9" s="33" t="s">
        <v>255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125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99" t="s">
        <v>268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</row>
    <row r="13" spans="2:81">
      <c r="B13" s="99" t="s">
        <v>124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</row>
    <row r="14" spans="2:81">
      <c r="B14" s="99" t="s">
        <v>250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</row>
    <row r="15" spans="2:81">
      <c r="B15" s="99" t="s">
        <v>258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</row>
    <row r="16" spans="2:8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</row>
    <row r="17" spans="2:17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</row>
    <row r="18" spans="2:17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</row>
    <row r="19" spans="2:17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</row>
    <row r="20" spans="2:17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</row>
    <row r="21" spans="2:17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</row>
    <row r="22" spans="2:17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</row>
    <row r="23" spans="2:17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</row>
    <row r="24" spans="2:17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</row>
    <row r="25" spans="2:17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</row>
    <row r="26" spans="2:17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</row>
    <row r="27" spans="2:17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2:17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2:17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2:17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</row>
    <row r="31" spans="2:17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2:17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2:17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</row>
    <row r="34" spans="2:17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</row>
    <row r="35" spans="2:17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</row>
    <row r="36" spans="2:17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</row>
    <row r="37" spans="2:17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</row>
    <row r="38" spans="2:17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</row>
    <row r="39" spans="2:17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</row>
    <row r="40" spans="2:17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</row>
    <row r="41" spans="2:17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</row>
    <row r="42" spans="2:17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</row>
    <row r="43" spans="2:17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</row>
    <row r="44" spans="2:17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</row>
    <row r="45" spans="2:17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</row>
    <row r="46" spans="2:17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</row>
    <row r="47" spans="2:17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</row>
    <row r="48" spans="2:17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</row>
    <row r="49" spans="2:17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</row>
    <row r="50" spans="2:17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</row>
    <row r="51" spans="2:17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</row>
    <row r="52" spans="2:17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</row>
    <row r="53" spans="2:17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</row>
    <row r="54" spans="2:17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</row>
    <row r="55" spans="2:17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</row>
    <row r="56" spans="2:17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</row>
    <row r="57" spans="2:17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</row>
    <row r="58" spans="2:17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</row>
    <row r="59" spans="2:17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</row>
    <row r="60" spans="2:17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</row>
    <row r="61" spans="2:17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</row>
    <row r="62" spans="2:17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</row>
    <row r="63" spans="2:17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</row>
    <row r="64" spans="2:17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</row>
    <row r="65" spans="2:17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</row>
    <row r="66" spans="2:17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</row>
    <row r="67" spans="2:17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</row>
    <row r="68" spans="2:17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</row>
    <row r="69" spans="2:17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</row>
    <row r="70" spans="2:17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</row>
    <row r="71" spans="2:17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</row>
    <row r="72" spans="2:17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</row>
    <row r="73" spans="2:17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</row>
    <row r="74" spans="2:17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</row>
    <row r="75" spans="2:17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</row>
    <row r="76" spans="2:17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</row>
    <row r="77" spans="2:17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</row>
    <row r="78" spans="2:17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</row>
    <row r="79" spans="2:17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</row>
    <row r="80" spans="2:17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</row>
    <row r="81" spans="2:17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</row>
    <row r="82" spans="2:17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</row>
    <row r="83" spans="2:17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</row>
    <row r="84" spans="2:17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</row>
    <row r="85" spans="2:17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2:17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2:17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</row>
    <row r="88" spans="2:17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</row>
    <row r="89" spans="2:17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</row>
    <row r="90" spans="2:17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</row>
    <row r="91" spans="2:17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</row>
    <row r="92" spans="2:17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</row>
    <row r="93" spans="2:17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</row>
    <row r="94" spans="2:17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</row>
    <row r="95" spans="2:17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</row>
    <row r="96" spans="2:17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</row>
    <row r="97" spans="2:17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</row>
    <row r="98" spans="2:17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</row>
    <row r="99" spans="2:17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</row>
    <row r="100" spans="2:17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</row>
    <row r="101" spans="2:17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</row>
    <row r="102" spans="2:17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</row>
    <row r="103" spans="2:17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</row>
    <row r="104" spans="2:17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</row>
    <row r="105" spans="2:17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</row>
    <row r="106" spans="2:17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</row>
    <row r="107" spans="2:17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</row>
    <row r="108" spans="2:17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</row>
    <row r="109" spans="2:17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</row>
    <row r="110" spans="2:17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</row>
  </sheetData>
  <sheetProtection sheet="1" objects="1" scenarios="1"/>
  <mergeCells count="2">
    <mergeCell ref="B6:Q6"/>
    <mergeCell ref="B7:Q7"/>
  </mergeCells>
  <phoneticPr fontId="4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60"/>
  <sheetViews>
    <sheetView rightToLeft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ColWidth="9.140625" defaultRowHeight="18"/>
  <cols>
    <col min="1" max="1" width="3" style="1" customWidth="1"/>
    <col min="2" max="2" width="32" style="2" bestFit="1" customWidth="1"/>
    <col min="3" max="3" width="41.710937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4.28515625" style="1" bestFit="1" customWidth="1"/>
    <col min="12" max="12" width="9.5703125" style="1" bestFit="1" customWidth="1"/>
    <col min="13" max="13" width="11.28515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7" t="s">
        <v>191</v>
      </c>
      <c r="C1" s="78" t="s" vm="1">
        <v>269</v>
      </c>
    </row>
    <row r="2" spans="2:72">
      <c r="B2" s="57" t="s">
        <v>190</v>
      </c>
      <c r="C2" s="78" t="s">
        <v>270</v>
      </c>
    </row>
    <row r="3" spans="2:72">
      <c r="B3" s="57" t="s">
        <v>192</v>
      </c>
      <c r="C3" s="78" t="s">
        <v>271</v>
      </c>
    </row>
    <row r="4" spans="2:72">
      <c r="B4" s="57" t="s">
        <v>193</v>
      </c>
      <c r="C4" s="78">
        <v>8803</v>
      </c>
    </row>
    <row r="6" spans="2:72" ht="26.25" customHeight="1">
      <c r="B6" s="165" t="s">
        <v>222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7"/>
    </row>
    <row r="7" spans="2:72" ht="26.25" customHeight="1">
      <c r="B7" s="165" t="s">
        <v>98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7"/>
    </row>
    <row r="8" spans="2:72" s="3" customFormat="1" ht="78.75">
      <c r="B8" s="23" t="s">
        <v>128</v>
      </c>
      <c r="C8" s="31" t="s">
        <v>49</v>
      </c>
      <c r="D8" s="31" t="s">
        <v>15</v>
      </c>
      <c r="E8" s="31" t="s">
        <v>71</v>
      </c>
      <c r="F8" s="31" t="s">
        <v>114</v>
      </c>
      <c r="G8" s="31" t="s">
        <v>18</v>
      </c>
      <c r="H8" s="31" t="s">
        <v>113</v>
      </c>
      <c r="I8" s="31" t="s">
        <v>17</v>
      </c>
      <c r="J8" s="31" t="s">
        <v>19</v>
      </c>
      <c r="K8" s="31" t="s">
        <v>252</v>
      </c>
      <c r="L8" s="31" t="s">
        <v>251</v>
      </c>
      <c r="M8" s="31" t="s">
        <v>122</v>
      </c>
      <c r="N8" s="31" t="s">
        <v>64</v>
      </c>
      <c r="O8" s="31" t="s">
        <v>194</v>
      </c>
      <c r="P8" s="32" t="s">
        <v>196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259</v>
      </c>
      <c r="L9" s="33"/>
      <c r="M9" s="33" t="s">
        <v>255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79" t="s">
        <v>29</v>
      </c>
      <c r="C11" s="80"/>
      <c r="D11" s="80"/>
      <c r="E11" s="80"/>
      <c r="F11" s="80"/>
      <c r="G11" s="88">
        <v>9.6701036639207203</v>
      </c>
      <c r="H11" s="80"/>
      <c r="I11" s="80"/>
      <c r="J11" s="103">
        <v>4.850194876980491E-2</v>
      </c>
      <c r="K11" s="88"/>
      <c r="L11" s="80"/>
      <c r="M11" s="88">
        <v>219897.12275000004</v>
      </c>
      <c r="N11" s="80"/>
      <c r="O11" s="89">
        <f>M11/$M$11</f>
        <v>1</v>
      </c>
      <c r="P11" s="89">
        <f>M11/'סכום נכסי הקרן'!$C$42</f>
        <v>0.26904617282228971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81" t="s">
        <v>246</v>
      </c>
      <c r="C12" s="82"/>
      <c r="D12" s="82"/>
      <c r="E12" s="82"/>
      <c r="F12" s="82"/>
      <c r="G12" s="91">
        <v>9.6701036639207203</v>
      </c>
      <c r="H12" s="82"/>
      <c r="I12" s="82"/>
      <c r="J12" s="104">
        <v>4.850194876980491E-2</v>
      </c>
      <c r="K12" s="91"/>
      <c r="L12" s="82"/>
      <c r="M12" s="91">
        <v>219897.12275000004</v>
      </c>
      <c r="N12" s="82"/>
      <c r="O12" s="92">
        <f t="shared" ref="O12:O54" si="0">M12/$M$11</f>
        <v>1</v>
      </c>
      <c r="P12" s="92">
        <f>M12/'סכום נכסי הקרן'!$C$42</f>
        <v>0.26904617282228971</v>
      </c>
    </row>
    <row r="13" spans="2:72">
      <c r="B13" s="102" t="s">
        <v>76</v>
      </c>
      <c r="C13" s="82"/>
      <c r="D13" s="82"/>
      <c r="E13" s="82"/>
      <c r="F13" s="82"/>
      <c r="G13" s="91">
        <v>9.6701036639207203</v>
      </c>
      <c r="H13" s="82"/>
      <c r="I13" s="82"/>
      <c r="J13" s="104">
        <v>4.850194876980491E-2</v>
      </c>
      <c r="K13" s="91"/>
      <c r="L13" s="82"/>
      <c r="M13" s="91">
        <v>219897.12275000004</v>
      </c>
      <c r="N13" s="82"/>
      <c r="O13" s="92">
        <f t="shared" si="0"/>
        <v>1</v>
      </c>
      <c r="P13" s="92">
        <f>M13/'סכום נכסי הקרן'!$C$42</f>
        <v>0.26904617282228971</v>
      </c>
    </row>
    <row r="14" spans="2:72">
      <c r="B14" s="87" t="s">
        <v>1891</v>
      </c>
      <c r="C14" s="84" t="s">
        <v>1892</v>
      </c>
      <c r="D14" s="84" t="s">
        <v>274</v>
      </c>
      <c r="E14" s="84"/>
      <c r="F14" s="107">
        <v>40909</v>
      </c>
      <c r="G14" s="94">
        <v>6.25</v>
      </c>
      <c r="H14" s="97" t="s">
        <v>176</v>
      </c>
      <c r="I14" s="98">
        <v>4.8000000000000001E-2</v>
      </c>
      <c r="J14" s="98">
        <v>4.8600000000000004E-2</v>
      </c>
      <c r="K14" s="94">
        <v>28000</v>
      </c>
      <c r="L14" s="108">
        <v>107.3283</v>
      </c>
      <c r="M14" s="94">
        <v>30.04203</v>
      </c>
      <c r="N14" s="84"/>
      <c r="O14" s="95">
        <f t="shared" si="0"/>
        <v>1.3661856792075738E-4</v>
      </c>
      <c r="P14" s="95">
        <f>M14/'סכום נכסי הקרן'!$C$42</f>
        <v>3.6756702835541812E-5</v>
      </c>
    </row>
    <row r="15" spans="2:72">
      <c r="B15" s="87" t="s">
        <v>1893</v>
      </c>
      <c r="C15" s="84">
        <v>8790</v>
      </c>
      <c r="D15" s="84" t="s">
        <v>274</v>
      </c>
      <c r="E15" s="84"/>
      <c r="F15" s="107">
        <v>41030</v>
      </c>
      <c r="G15" s="94">
        <v>6.58</v>
      </c>
      <c r="H15" s="97" t="s">
        <v>176</v>
      </c>
      <c r="I15" s="98">
        <v>4.8000000000000001E-2</v>
      </c>
      <c r="J15" s="98">
        <v>4.8600000000000011E-2</v>
      </c>
      <c r="K15" s="94">
        <v>1074000</v>
      </c>
      <c r="L15" s="108">
        <v>105.1935</v>
      </c>
      <c r="M15" s="94">
        <v>1129.7934299999999</v>
      </c>
      <c r="N15" s="84"/>
      <c r="O15" s="95">
        <f t="shared" si="0"/>
        <v>5.1378272524486672E-3</v>
      </c>
      <c r="P15" s="95">
        <f>M15/'סכום נכסי הקרן'!$C$42</f>
        <v>1.382312758893374E-3</v>
      </c>
    </row>
    <row r="16" spans="2:72">
      <c r="B16" s="87" t="s">
        <v>1894</v>
      </c>
      <c r="C16" s="84">
        <v>8805</v>
      </c>
      <c r="D16" s="84" t="s">
        <v>274</v>
      </c>
      <c r="E16" s="84"/>
      <c r="F16" s="107">
        <v>41487</v>
      </c>
      <c r="G16" s="94">
        <v>7.33</v>
      </c>
      <c r="H16" s="97" t="s">
        <v>176</v>
      </c>
      <c r="I16" s="98">
        <v>4.8000000000000001E-2</v>
      </c>
      <c r="J16" s="98">
        <v>4.8499999999999995E-2</v>
      </c>
      <c r="K16" s="94">
        <v>507000</v>
      </c>
      <c r="L16" s="108">
        <v>103.8043</v>
      </c>
      <c r="M16" s="94">
        <v>526.26390000000004</v>
      </c>
      <c r="N16" s="84"/>
      <c r="O16" s="95">
        <f t="shared" si="0"/>
        <v>2.3932277667784987E-3</v>
      </c>
      <c r="P16" s="95">
        <f>M16/'סכום נכסי הקרן'!$C$42</f>
        <v>6.438887713437905E-4</v>
      </c>
    </row>
    <row r="17" spans="2:16">
      <c r="B17" s="87" t="s">
        <v>1895</v>
      </c>
      <c r="C17" s="84" t="s">
        <v>1896</v>
      </c>
      <c r="D17" s="84" t="s">
        <v>274</v>
      </c>
      <c r="E17" s="84"/>
      <c r="F17" s="107">
        <v>42218</v>
      </c>
      <c r="G17" s="94">
        <v>8.5699999999999985</v>
      </c>
      <c r="H17" s="97" t="s">
        <v>176</v>
      </c>
      <c r="I17" s="98">
        <v>4.8000000000000001E-2</v>
      </c>
      <c r="J17" s="98">
        <v>4.8499999999999995E-2</v>
      </c>
      <c r="K17" s="94">
        <v>3000</v>
      </c>
      <c r="L17" s="108">
        <v>103.6942</v>
      </c>
      <c r="M17" s="94">
        <v>3.1109</v>
      </c>
      <c r="N17" s="84"/>
      <c r="O17" s="95">
        <f t="shared" si="0"/>
        <v>1.4147070053011867E-5</v>
      </c>
      <c r="P17" s="95">
        <f>M17/'סכום נכסי הקרן'!$C$42</f>
        <v>3.8062150544116701E-6</v>
      </c>
    </row>
    <row r="18" spans="2:16">
      <c r="B18" s="87" t="s">
        <v>1897</v>
      </c>
      <c r="C18" s="84" t="s">
        <v>1898</v>
      </c>
      <c r="D18" s="84" t="s">
        <v>274</v>
      </c>
      <c r="E18" s="84"/>
      <c r="F18" s="107">
        <v>42309</v>
      </c>
      <c r="G18" s="94">
        <v>8.82</v>
      </c>
      <c r="H18" s="97" t="s">
        <v>176</v>
      </c>
      <c r="I18" s="98">
        <v>4.8000000000000001E-2</v>
      </c>
      <c r="J18" s="98">
        <v>4.8500000000000008E-2</v>
      </c>
      <c r="K18" s="94">
        <v>180000</v>
      </c>
      <c r="L18" s="108">
        <v>102.89700000000001</v>
      </c>
      <c r="M18" s="94">
        <v>185.21460000000002</v>
      </c>
      <c r="N18" s="84"/>
      <c r="O18" s="95">
        <f t="shared" si="0"/>
        <v>8.4227841494119774E-4</v>
      </c>
      <c r="P18" s="95">
        <f>M18/'סכום נכסי הקרן'!$C$42</f>
        <v>2.2661178399075373E-4</v>
      </c>
    </row>
    <row r="19" spans="2:16">
      <c r="B19" s="87" t="s">
        <v>1899</v>
      </c>
      <c r="C19" s="84" t="s">
        <v>1900</v>
      </c>
      <c r="D19" s="84" t="s">
        <v>274</v>
      </c>
      <c r="E19" s="84"/>
      <c r="F19" s="107">
        <v>42370</v>
      </c>
      <c r="G19" s="94">
        <v>8.77</v>
      </c>
      <c r="H19" s="97" t="s">
        <v>176</v>
      </c>
      <c r="I19" s="98">
        <v>4.8000000000000001E-2</v>
      </c>
      <c r="J19" s="98">
        <v>4.8499999999999995E-2</v>
      </c>
      <c r="K19" s="94">
        <v>107000</v>
      </c>
      <c r="L19" s="108">
        <v>104.85299999999999</v>
      </c>
      <c r="M19" s="94">
        <v>112.19280999999999</v>
      </c>
      <c r="N19" s="84"/>
      <c r="O19" s="95">
        <f t="shared" si="0"/>
        <v>5.1020590263725933E-4</v>
      </c>
      <c r="P19" s="95">
        <f>M19/'סכום נכסי הקרן'!$C$42</f>
        <v>1.3726894545589642E-4</v>
      </c>
    </row>
    <row r="20" spans="2:16">
      <c r="B20" s="87" t="s">
        <v>1901</v>
      </c>
      <c r="C20" s="84" t="s">
        <v>1902</v>
      </c>
      <c r="D20" s="84" t="s">
        <v>274</v>
      </c>
      <c r="E20" s="84"/>
      <c r="F20" s="107">
        <v>42461</v>
      </c>
      <c r="G20" s="94">
        <v>9.02</v>
      </c>
      <c r="H20" s="97" t="s">
        <v>176</v>
      </c>
      <c r="I20" s="98">
        <v>4.8000000000000001E-2</v>
      </c>
      <c r="J20" s="98">
        <v>4.8499999999999995E-2</v>
      </c>
      <c r="K20" s="94">
        <v>1612000</v>
      </c>
      <c r="L20" s="108">
        <v>104.56529999999999</v>
      </c>
      <c r="M20" s="94">
        <v>1685.5933500000001</v>
      </c>
      <c r="N20" s="84"/>
      <c r="O20" s="95">
        <f t="shared" si="0"/>
        <v>7.6653724656340454E-3</v>
      </c>
      <c r="P20" s="95">
        <f>M20/'סכום נכסי הקרן'!$C$42</f>
        <v>2.0623391251361986E-3</v>
      </c>
    </row>
    <row r="21" spans="2:16">
      <c r="B21" s="87" t="s">
        <v>1903</v>
      </c>
      <c r="C21" s="84" t="s">
        <v>1904</v>
      </c>
      <c r="D21" s="84" t="s">
        <v>274</v>
      </c>
      <c r="E21" s="84"/>
      <c r="F21" s="107">
        <v>42491</v>
      </c>
      <c r="G21" s="94">
        <v>9.1</v>
      </c>
      <c r="H21" s="97" t="s">
        <v>176</v>
      </c>
      <c r="I21" s="98">
        <v>4.8000000000000001E-2</v>
      </c>
      <c r="J21" s="98">
        <v>4.8499999999999995E-2</v>
      </c>
      <c r="K21" s="94">
        <v>2873000</v>
      </c>
      <c r="L21" s="108">
        <v>104.3651</v>
      </c>
      <c r="M21" s="94">
        <v>2998.4086699999998</v>
      </c>
      <c r="N21" s="84"/>
      <c r="O21" s="95">
        <f t="shared" si="0"/>
        <v>1.3635506606463768E-2</v>
      </c>
      <c r="P21" s="95">
        <f>M21/'סכום נכסי הקרן'!$C$42</f>
        <v>3.6685808669621243E-3</v>
      </c>
    </row>
    <row r="22" spans="2:16">
      <c r="B22" s="87" t="s">
        <v>1905</v>
      </c>
      <c r="C22" s="84" t="s">
        <v>1906</v>
      </c>
      <c r="D22" s="84" t="s">
        <v>274</v>
      </c>
      <c r="E22" s="84"/>
      <c r="F22" s="107">
        <v>42522</v>
      </c>
      <c r="G22" s="94">
        <v>9.19</v>
      </c>
      <c r="H22" s="97" t="s">
        <v>176</v>
      </c>
      <c r="I22" s="98">
        <v>4.8000000000000001E-2</v>
      </c>
      <c r="J22" s="98">
        <v>4.8499999999999995E-2</v>
      </c>
      <c r="K22" s="94">
        <v>3590000</v>
      </c>
      <c r="L22" s="108">
        <v>103.5311</v>
      </c>
      <c r="M22" s="94">
        <v>3716.7669300000002</v>
      </c>
      <c r="N22" s="84"/>
      <c r="O22" s="95">
        <f t="shared" si="0"/>
        <v>1.6902299054751956E-2</v>
      </c>
      <c r="P22" s="95">
        <f>M22/'סכום נכסי הקרן'!$C$42</f>
        <v>4.5474988725788187E-3</v>
      </c>
    </row>
    <row r="23" spans="2:16">
      <c r="B23" s="87" t="s">
        <v>1907</v>
      </c>
      <c r="C23" s="84" t="s">
        <v>1908</v>
      </c>
      <c r="D23" s="84" t="s">
        <v>274</v>
      </c>
      <c r="E23" s="84"/>
      <c r="F23" s="107">
        <v>42552</v>
      </c>
      <c r="G23" s="94">
        <v>9.0500000000000007</v>
      </c>
      <c r="H23" s="97" t="s">
        <v>176</v>
      </c>
      <c r="I23" s="98">
        <v>4.8000000000000001E-2</v>
      </c>
      <c r="J23" s="98">
        <v>4.8500000000000008E-2</v>
      </c>
      <c r="K23" s="94">
        <v>4923000</v>
      </c>
      <c r="L23" s="108">
        <v>105.2766</v>
      </c>
      <c r="M23" s="94">
        <v>5182.7945999999993</v>
      </c>
      <c r="N23" s="84"/>
      <c r="O23" s="95">
        <f t="shared" si="0"/>
        <v>2.3569178783172589E-2</v>
      </c>
      <c r="P23" s="95">
        <f>M23/'סכום נכסי הקרן'!$C$42</f>
        <v>6.3411973481768968E-3</v>
      </c>
    </row>
    <row r="24" spans="2:16">
      <c r="B24" s="87" t="s">
        <v>1909</v>
      </c>
      <c r="C24" s="84" t="s">
        <v>1910</v>
      </c>
      <c r="D24" s="84" t="s">
        <v>274</v>
      </c>
      <c r="E24" s="84"/>
      <c r="F24" s="107">
        <v>42583</v>
      </c>
      <c r="G24" s="94">
        <v>9.14</v>
      </c>
      <c r="H24" s="97" t="s">
        <v>176</v>
      </c>
      <c r="I24" s="98">
        <v>4.8000000000000001E-2</v>
      </c>
      <c r="J24" s="98">
        <v>4.8500000000000008E-2</v>
      </c>
      <c r="K24" s="94">
        <v>37044000</v>
      </c>
      <c r="L24" s="108">
        <v>104.5561</v>
      </c>
      <c r="M24" s="94">
        <v>38731.729909999995</v>
      </c>
      <c r="N24" s="84"/>
      <c r="O24" s="95">
        <f t="shared" si="0"/>
        <v>0.17613568302134588</v>
      </c>
      <c r="P24" s="95">
        <f>M24/'סכום נכסי הקרן'!$C$42</f>
        <v>4.7388631414333068E-2</v>
      </c>
    </row>
    <row r="25" spans="2:16">
      <c r="B25" s="87" t="s">
        <v>1911</v>
      </c>
      <c r="C25" s="84" t="s">
        <v>1912</v>
      </c>
      <c r="D25" s="84" t="s">
        <v>274</v>
      </c>
      <c r="E25" s="84"/>
      <c r="F25" s="107">
        <v>42614</v>
      </c>
      <c r="G25" s="94">
        <v>9.2199999999999989</v>
      </c>
      <c r="H25" s="97" t="s">
        <v>176</v>
      </c>
      <c r="I25" s="98">
        <v>4.8000000000000001E-2</v>
      </c>
      <c r="J25" s="98">
        <v>4.8499999999999995E-2</v>
      </c>
      <c r="K25" s="94">
        <v>27007000</v>
      </c>
      <c r="L25" s="108">
        <v>103.714</v>
      </c>
      <c r="M25" s="94">
        <v>28009.810989999998</v>
      </c>
      <c r="N25" s="84"/>
      <c r="O25" s="95">
        <f t="shared" si="0"/>
        <v>0.12737688715392703</v>
      </c>
      <c r="P25" s="95">
        <f>M25/'סכום נכסי הקרן'!$C$42</f>
        <v>3.4270263994780753E-2</v>
      </c>
    </row>
    <row r="26" spans="2:16">
      <c r="B26" s="87" t="s">
        <v>1913</v>
      </c>
      <c r="C26" s="84" t="s">
        <v>1914</v>
      </c>
      <c r="D26" s="84" t="s">
        <v>274</v>
      </c>
      <c r="E26" s="84"/>
      <c r="F26" s="107">
        <v>42644</v>
      </c>
      <c r="G26" s="94">
        <v>9.2999999999999989</v>
      </c>
      <c r="H26" s="97" t="s">
        <v>176</v>
      </c>
      <c r="I26" s="98">
        <v>4.8000000000000001E-2</v>
      </c>
      <c r="J26" s="98">
        <v>4.8500000000000008E-2</v>
      </c>
      <c r="K26" s="94">
        <v>4931000</v>
      </c>
      <c r="L26" s="108">
        <v>103.6169</v>
      </c>
      <c r="M26" s="94">
        <v>5109.3206300000002</v>
      </c>
      <c r="N26" s="84"/>
      <c r="O26" s="95">
        <f t="shared" si="0"/>
        <v>2.3235049945645545E-2</v>
      </c>
      <c r="P26" s="95">
        <f>M26/'סכום נכסי הקרן'!$C$42</f>
        <v>6.2513012632106849E-3</v>
      </c>
    </row>
    <row r="27" spans="2:16">
      <c r="B27" s="87" t="s">
        <v>1915</v>
      </c>
      <c r="C27" s="84" t="s">
        <v>1916</v>
      </c>
      <c r="D27" s="84" t="s">
        <v>274</v>
      </c>
      <c r="E27" s="84"/>
      <c r="F27" s="107">
        <v>42675</v>
      </c>
      <c r="G27" s="94">
        <v>9.39</v>
      </c>
      <c r="H27" s="97" t="s">
        <v>176</v>
      </c>
      <c r="I27" s="98">
        <v>4.8000000000000001E-2</v>
      </c>
      <c r="J27" s="98">
        <v>4.8500000000000008E-2</v>
      </c>
      <c r="K27" s="94">
        <v>1958000</v>
      </c>
      <c r="L27" s="108">
        <v>103.3113</v>
      </c>
      <c r="M27" s="94">
        <v>2022.8410200000001</v>
      </c>
      <c r="N27" s="84"/>
      <c r="O27" s="95">
        <f t="shared" si="0"/>
        <v>9.1990335967231281E-3</v>
      </c>
      <c r="P27" s="95">
        <f>M27/'סכום נכסי הקרן'!$C$42</f>
        <v>2.4749647828620201E-3</v>
      </c>
    </row>
    <row r="28" spans="2:16">
      <c r="B28" s="87" t="s">
        <v>1917</v>
      </c>
      <c r="C28" s="84" t="s">
        <v>1918</v>
      </c>
      <c r="D28" s="84" t="s">
        <v>274</v>
      </c>
      <c r="E28" s="84"/>
      <c r="F28" s="107">
        <v>42705</v>
      </c>
      <c r="G28" s="94">
        <v>9.4700000000000006</v>
      </c>
      <c r="H28" s="97" t="s">
        <v>176</v>
      </c>
      <c r="I28" s="98">
        <v>4.8000000000000001E-2</v>
      </c>
      <c r="J28" s="98">
        <v>4.8499999999999995E-2</v>
      </c>
      <c r="K28" s="94">
        <v>2986000</v>
      </c>
      <c r="L28" s="108">
        <v>102.6965</v>
      </c>
      <c r="M28" s="94">
        <v>3066.5227400000003</v>
      </c>
      <c r="N28" s="84"/>
      <c r="O28" s="95">
        <f t="shared" si="0"/>
        <v>1.3945260864037384E-2</v>
      </c>
      <c r="P28" s="95">
        <f>M28/'סכום נכסי הקרן'!$C$42</f>
        <v>3.7519190644777155E-3</v>
      </c>
    </row>
    <row r="29" spans="2:16">
      <c r="B29" s="87" t="s">
        <v>1919</v>
      </c>
      <c r="C29" s="84" t="s">
        <v>1920</v>
      </c>
      <c r="D29" s="84" t="s">
        <v>274</v>
      </c>
      <c r="E29" s="84"/>
      <c r="F29" s="107">
        <v>42736</v>
      </c>
      <c r="G29" s="94">
        <v>9.33</v>
      </c>
      <c r="H29" s="97" t="s">
        <v>176</v>
      </c>
      <c r="I29" s="98">
        <v>4.8000000000000001E-2</v>
      </c>
      <c r="J29" s="98">
        <v>4.8499999999999995E-2</v>
      </c>
      <c r="K29" s="94">
        <v>936000</v>
      </c>
      <c r="L29" s="108">
        <v>105.1704</v>
      </c>
      <c r="M29" s="94">
        <v>984.39453000000003</v>
      </c>
      <c r="N29" s="84"/>
      <c r="O29" s="95">
        <f t="shared" si="0"/>
        <v>4.4766139624262081E-3</v>
      </c>
      <c r="P29" s="95">
        <f>M29/'סכום נכסי הקרן'!$C$42</f>
        <v>1.2044158537935969E-3</v>
      </c>
    </row>
    <row r="30" spans="2:16">
      <c r="B30" s="87" t="s">
        <v>1921</v>
      </c>
      <c r="C30" s="84" t="s">
        <v>1922</v>
      </c>
      <c r="D30" s="84" t="s">
        <v>274</v>
      </c>
      <c r="E30" s="84"/>
      <c r="F30" s="107">
        <v>42767</v>
      </c>
      <c r="G30" s="94">
        <v>9.41</v>
      </c>
      <c r="H30" s="97" t="s">
        <v>176</v>
      </c>
      <c r="I30" s="98">
        <v>4.8000000000000001E-2</v>
      </c>
      <c r="J30" s="98">
        <v>4.8499999999999995E-2</v>
      </c>
      <c r="K30" s="94">
        <v>2040000</v>
      </c>
      <c r="L30" s="108">
        <v>104.75539999999999</v>
      </c>
      <c r="M30" s="94">
        <v>2137.0094599999998</v>
      </c>
      <c r="N30" s="84"/>
      <c r="O30" s="95">
        <f t="shared" si="0"/>
        <v>9.7182238370147091E-3</v>
      </c>
      <c r="P30" s="95">
        <f>M30/'סכום נכסי הקרן'!$C$42</f>
        <v>2.6146509299791549E-3</v>
      </c>
    </row>
    <row r="31" spans="2:16">
      <c r="B31" s="87" t="s">
        <v>1923</v>
      </c>
      <c r="C31" s="84" t="s">
        <v>1924</v>
      </c>
      <c r="D31" s="84" t="s">
        <v>274</v>
      </c>
      <c r="E31" s="84"/>
      <c r="F31" s="107">
        <v>42795</v>
      </c>
      <c r="G31" s="94">
        <v>9.5</v>
      </c>
      <c r="H31" s="97" t="s">
        <v>176</v>
      </c>
      <c r="I31" s="98">
        <v>4.8000000000000001E-2</v>
      </c>
      <c r="J31" s="98">
        <v>4.8499999999999995E-2</v>
      </c>
      <c r="K31" s="94">
        <v>3984000</v>
      </c>
      <c r="L31" s="108">
        <v>104.55110000000001</v>
      </c>
      <c r="M31" s="94">
        <v>4165.3178100000005</v>
      </c>
      <c r="N31" s="84"/>
      <c r="O31" s="95">
        <f t="shared" si="0"/>
        <v>1.8942120560329158E-2</v>
      </c>
      <c r="P31" s="95">
        <f>M31/'סכום נכסי הקרן'!$C$42</f>
        <v>5.0963050418949664E-3</v>
      </c>
    </row>
    <row r="32" spans="2:16">
      <c r="B32" s="87" t="s">
        <v>1925</v>
      </c>
      <c r="C32" s="84" t="s">
        <v>1926</v>
      </c>
      <c r="D32" s="84" t="s">
        <v>274</v>
      </c>
      <c r="E32" s="84"/>
      <c r="F32" s="107">
        <v>42826</v>
      </c>
      <c r="G32" s="94">
        <v>9.58</v>
      </c>
      <c r="H32" s="97" t="s">
        <v>176</v>
      </c>
      <c r="I32" s="98">
        <v>4.8000000000000001E-2</v>
      </c>
      <c r="J32" s="98">
        <v>4.8499999999999995E-2</v>
      </c>
      <c r="K32" s="94">
        <v>4341000</v>
      </c>
      <c r="L32" s="108">
        <v>104.1386</v>
      </c>
      <c r="M32" s="94">
        <v>4520.6563599999999</v>
      </c>
      <c r="N32" s="84"/>
      <c r="O32" s="95">
        <f t="shared" si="0"/>
        <v>2.0558051435441073E-2</v>
      </c>
      <c r="P32" s="95">
        <f>M32/'סכום נכסי הקרן'!$C$42</f>
        <v>5.5310650593892001E-3</v>
      </c>
    </row>
    <row r="33" spans="2:16">
      <c r="B33" s="87" t="s">
        <v>1927</v>
      </c>
      <c r="C33" s="84" t="s">
        <v>1928</v>
      </c>
      <c r="D33" s="84" t="s">
        <v>274</v>
      </c>
      <c r="E33" s="84"/>
      <c r="F33" s="107">
        <v>42856</v>
      </c>
      <c r="G33" s="94">
        <v>9.66</v>
      </c>
      <c r="H33" s="97" t="s">
        <v>176</v>
      </c>
      <c r="I33" s="98">
        <v>4.8000000000000001E-2</v>
      </c>
      <c r="J33" s="98">
        <v>4.8500000000000008E-2</v>
      </c>
      <c r="K33" s="94">
        <v>3371731</v>
      </c>
      <c r="L33" s="108">
        <v>103.41289999999999</v>
      </c>
      <c r="M33" s="94">
        <v>3486.5724599999999</v>
      </c>
      <c r="N33" s="84"/>
      <c r="O33" s="95">
        <f t="shared" si="0"/>
        <v>1.5855471032987851E-2</v>
      </c>
      <c r="P33" s="95">
        <f>M33/'סכום נכסי הקרן'!$C$42</f>
        <v>4.2658537997200584E-3</v>
      </c>
    </row>
    <row r="34" spans="2:16">
      <c r="B34" s="87" t="s">
        <v>1929</v>
      </c>
      <c r="C34" s="84" t="s">
        <v>1930</v>
      </c>
      <c r="D34" s="84" t="s">
        <v>274</v>
      </c>
      <c r="E34" s="84"/>
      <c r="F34" s="107">
        <v>42887</v>
      </c>
      <c r="G34" s="94">
        <v>9.75</v>
      </c>
      <c r="H34" s="97" t="s">
        <v>176</v>
      </c>
      <c r="I34" s="98">
        <v>4.8000000000000001E-2</v>
      </c>
      <c r="J34" s="98">
        <v>4.8500000000000008E-2</v>
      </c>
      <c r="K34" s="94">
        <v>11736000</v>
      </c>
      <c r="L34" s="108">
        <v>102.8027</v>
      </c>
      <c r="M34" s="94">
        <v>12064.01367</v>
      </c>
      <c r="N34" s="84"/>
      <c r="O34" s="95">
        <f t="shared" si="0"/>
        <v>5.4862080590820275E-2</v>
      </c>
      <c r="P34" s="95">
        <f>M34/'סכום נכסי הקרן'!$C$42</f>
        <v>1.4760432816028219E-2</v>
      </c>
    </row>
    <row r="35" spans="2:16">
      <c r="B35" s="87" t="s">
        <v>1931</v>
      </c>
      <c r="C35" s="84" t="s">
        <v>1932</v>
      </c>
      <c r="D35" s="84" t="s">
        <v>274</v>
      </c>
      <c r="E35" s="84"/>
      <c r="F35" s="107">
        <v>42949</v>
      </c>
      <c r="G35" s="94">
        <v>9.69</v>
      </c>
      <c r="H35" s="97" t="s">
        <v>176</v>
      </c>
      <c r="I35" s="98">
        <v>4.8000000000000001E-2</v>
      </c>
      <c r="J35" s="98">
        <v>4.8500000000000008E-2</v>
      </c>
      <c r="K35" s="94">
        <v>2609000</v>
      </c>
      <c r="L35" s="108">
        <v>104.75369999999999</v>
      </c>
      <c r="M35" s="94">
        <v>2733.0229599999998</v>
      </c>
      <c r="N35" s="84"/>
      <c r="O35" s="95">
        <f t="shared" si="0"/>
        <v>1.2428643566688047E-2</v>
      </c>
      <c r="P35" s="95">
        <f>M35/'סכום נכסי הקרן'!$C$42</f>
        <v>3.3438789849897918E-3</v>
      </c>
    </row>
    <row r="36" spans="2:16">
      <c r="B36" s="87" t="s">
        <v>1933</v>
      </c>
      <c r="C36" s="84" t="s">
        <v>1934</v>
      </c>
      <c r="D36" s="84" t="s">
        <v>274</v>
      </c>
      <c r="E36" s="84"/>
      <c r="F36" s="107">
        <v>42979</v>
      </c>
      <c r="G36" s="94">
        <v>9.77</v>
      </c>
      <c r="H36" s="97" t="s">
        <v>176</v>
      </c>
      <c r="I36" s="98">
        <v>4.8000000000000001E-2</v>
      </c>
      <c r="J36" s="98">
        <v>4.8499999999999995E-2</v>
      </c>
      <c r="K36" s="94">
        <v>4767000</v>
      </c>
      <c r="L36" s="108">
        <v>104.4586</v>
      </c>
      <c r="M36" s="94">
        <v>4979.5433800000001</v>
      </c>
      <c r="N36" s="84"/>
      <c r="O36" s="95">
        <f t="shared" si="0"/>
        <v>2.2644877375959205E-2</v>
      </c>
      <c r="P36" s="95">
        <f>M36/'סכום נכסי הקרן'!$C$42</f>
        <v>6.0925175920318788E-3</v>
      </c>
    </row>
    <row r="37" spans="2:16">
      <c r="B37" s="87" t="s">
        <v>1935</v>
      </c>
      <c r="C37" s="84" t="s">
        <v>1936</v>
      </c>
      <c r="D37" s="84" t="s">
        <v>274</v>
      </c>
      <c r="E37" s="84"/>
      <c r="F37" s="107">
        <v>43009</v>
      </c>
      <c r="G37" s="94">
        <v>9.85</v>
      </c>
      <c r="H37" s="97" t="s">
        <v>176</v>
      </c>
      <c r="I37" s="98">
        <v>4.8000000000000001E-2</v>
      </c>
      <c r="J37" s="98">
        <v>4.8499999999999995E-2</v>
      </c>
      <c r="K37" s="94">
        <v>4151000</v>
      </c>
      <c r="L37" s="108">
        <v>103.735</v>
      </c>
      <c r="M37" s="94">
        <v>4306.0387300000002</v>
      </c>
      <c r="N37" s="84"/>
      <c r="O37" s="95">
        <f t="shared" si="0"/>
        <v>1.9582060356903873E-2</v>
      </c>
      <c r="P37" s="95">
        <f>M37/'סכום נכסי הקרן'!$C$42</f>
        <v>5.2684783950000674E-3</v>
      </c>
    </row>
    <row r="38" spans="2:16">
      <c r="B38" s="87" t="s">
        <v>1937</v>
      </c>
      <c r="C38" s="84" t="s">
        <v>1938</v>
      </c>
      <c r="D38" s="84" t="s">
        <v>274</v>
      </c>
      <c r="E38" s="84"/>
      <c r="F38" s="107">
        <v>43040</v>
      </c>
      <c r="G38" s="94">
        <v>9.9400000000000013</v>
      </c>
      <c r="H38" s="97" t="s">
        <v>176</v>
      </c>
      <c r="I38" s="98">
        <v>4.8000000000000001E-2</v>
      </c>
      <c r="J38" s="98">
        <v>4.8499999999999988E-2</v>
      </c>
      <c r="K38" s="94">
        <v>2418000</v>
      </c>
      <c r="L38" s="108">
        <v>103.2227</v>
      </c>
      <c r="M38" s="94">
        <v>2495.9275200000002</v>
      </c>
      <c r="N38" s="84"/>
      <c r="O38" s="95">
        <f t="shared" si="0"/>
        <v>1.1350432824160268E-2</v>
      </c>
      <c r="P38" s="95">
        <f>M38/'סכום נכסי הקרן'!$C$42</f>
        <v>3.0537905112168139E-3</v>
      </c>
    </row>
    <row r="39" spans="2:16">
      <c r="B39" s="87" t="s">
        <v>1939</v>
      </c>
      <c r="C39" s="84" t="s">
        <v>1940</v>
      </c>
      <c r="D39" s="84" t="s">
        <v>274</v>
      </c>
      <c r="E39" s="84"/>
      <c r="F39" s="107">
        <v>43070</v>
      </c>
      <c r="G39" s="94">
        <v>10.02</v>
      </c>
      <c r="H39" s="97" t="s">
        <v>176</v>
      </c>
      <c r="I39" s="98">
        <v>4.8000000000000001E-2</v>
      </c>
      <c r="J39" s="98">
        <v>4.8499999999999995E-2</v>
      </c>
      <c r="K39" s="94">
        <v>5183000</v>
      </c>
      <c r="L39" s="108">
        <v>102.5089</v>
      </c>
      <c r="M39" s="94">
        <v>5313.0376100000003</v>
      </c>
      <c r="N39" s="84"/>
      <c r="O39" s="95">
        <f t="shared" si="0"/>
        <v>2.4161469434233421E-2</v>
      </c>
      <c r="P39" s="95">
        <f>M39/'סכום נכסי הקרן'!$C$42</f>
        <v>6.5005508810432357E-3</v>
      </c>
    </row>
    <row r="40" spans="2:16">
      <c r="B40" s="87" t="s">
        <v>1941</v>
      </c>
      <c r="C40" s="84" t="s">
        <v>1942</v>
      </c>
      <c r="D40" s="84" t="s">
        <v>274</v>
      </c>
      <c r="E40" s="84"/>
      <c r="F40" s="107">
        <v>43101</v>
      </c>
      <c r="G40" s="94">
        <v>9.870000000000001</v>
      </c>
      <c r="H40" s="97" t="s">
        <v>176</v>
      </c>
      <c r="I40" s="98">
        <v>4.8000000000000001E-2</v>
      </c>
      <c r="J40" s="98">
        <v>4.8499999999999995E-2</v>
      </c>
      <c r="K40" s="94">
        <v>4713000</v>
      </c>
      <c r="L40" s="108">
        <v>104.8678</v>
      </c>
      <c r="M40" s="94">
        <v>4942.4209600000004</v>
      </c>
      <c r="N40" s="84"/>
      <c r="O40" s="95">
        <f t="shared" si="0"/>
        <v>2.2476060160273287E-2</v>
      </c>
      <c r="P40" s="95">
        <f>M40/'סכום נכסי הקרן'!$C$42</f>
        <v>6.0470979662450679E-3</v>
      </c>
    </row>
    <row r="41" spans="2:16">
      <c r="B41" s="87" t="s">
        <v>1943</v>
      </c>
      <c r="C41" s="84" t="s">
        <v>1944</v>
      </c>
      <c r="D41" s="84" t="s">
        <v>274</v>
      </c>
      <c r="E41" s="84"/>
      <c r="F41" s="107">
        <v>43132</v>
      </c>
      <c r="G41" s="94">
        <v>9.9499999999999993</v>
      </c>
      <c r="H41" s="97" t="s">
        <v>176</v>
      </c>
      <c r="I41" s="98">
        <v>4.8000000000000001E-2</v>
      </c>
      <c r="J41" s="98">
        <v>4.8500000000000008E-2</v>
      </c>
      <c r="K41" s="94">
        <v>3304000</v>
      </c>
      <c r="L41" s="108">
        <v>104.34480000000001</v>
      </c>
      <c r="M41" s="94">
        <v>3447.7265200000002</v>
      </c>
      <c r="N41" s="84"/>
      <c r="O41" s="95">
        <f t="shared" si="0"/>
        <v>1.5678815970319462E-2</v>
      </c>
      <c r="P41" s="95">
        <f>M41/'סכום נכסי הקרן'!$C$42</f>
        <v>4.218325431199447E-3</v>
      </c>
    </row>
    <row r="42" spans="2:16">
      <c r="B42" s="87" t="s">
        <v>1945</v>
      </c>
      <c r="C42" s="84" t="s">
        <v>1946</v>
      </c>
      <c r="D42" s="84" t="s">
        <v>274</v>
      </c>
      <c r="E42" s="84"/>
      <c r="F42" s="107">
        <v>43161</v>
      </c>
      <c r="G42" s="94">
        <v>10.040000000000001</v>
      </c>
      <c r="H42" s="97" t="s">
        <v>176</v>
      </c>
      <c r="I42" s="98">
        <v>4.8000000000000001E-2</v>
      </c>
      <c r="J42" s="98">
        <v>4.8500000000000008E-2</v>
      </c>
      <c r="K42" s="94">
        <v>3485000</v>
      </c>
      <c r="L42" s="108">
        <v>104.4449</v>
      </c>
      <c r="M42" s="94">
        <v>3639.9041499999998</v>
      </c>
      <c r="N42" s="84"/>
      <c r="O42" s="95">
        <f t="shared" si="0"/>
        <v>1.6552759328907585E-2</v>
      </c>
      <c r="P42" s="95">
        <f>M42/'סכום נכסי הקרן'!$C$42</f>
        <v>4.4534565470910389E-3</v>
      </c>
    </row>
    <row r="43" spans="2:16">
      <c r="B43" s="87" t="s">
        <v>1947</v>
      </c>
      <c r="C43" s="84" t="s">
        <v>1948</v>
      </c>
      <c r="D43" s="84" t="s">
        <v>274</v>
      </c>
      <c r="E43" s="84"/>
      <c r="F43" s="107">
        <v>43221</v>
      </c>
      <c r="G43" s="94">
        <v>10.200000000000001</v>
      </c>
      <c r="H43" s="97" t="s">
        <v>176</v>
      </c>
      <c r="I43" s="98">
        <v>4.8000000000000001E-2</v>
      </c>
      <c r="J43" s="98">
        <v>4.8499999999999995E-2</v>
      </c>
      <c r="K43" s="94">
        <v>138000</v>
      </c>
      <c r="L43" s="108">
        <v>103.21120000000001</v>
      </c>
      <c r="M43" s="94">
        <v>142.44748999999999</v>
      </c>
      <c r="N43" s="84"/>
      <c r="O43" s="95">
        <f t="shared" si="0"/>
        <v>6.4779151367954843E-4</v>
      </c>
      <c r="P43" s="95">
        <f>M43/'סכום נכסי הקרן'!$C$42</f>
        <v>1.7428582754224045E-4</v>
      </c>
    </row>
    <row r="44" spans="2:16">
      <c r="B44" s="87" t="s">
        <v>1949</v>
      </c>
      <c r="C44" s="84" t="s">
        <v>1950</v>
      </c>
      <c r="D44" s="84" t="s">
        <v>274</v>
      </c>
      <c r="E44" s="84"/>
      <c r="F44" s="107">
        <v>43252</v>
      </c>
      <c r="G44" s="94">
        <v>10.279999999999998</v>
      </c>
      <c r="H44" s="97" t="s">
        <v>176</v>
      </c>
      <c r="I44" s="98">
        <v>4.8000000000000001E-2</v>
      </c>
      <c r="J44" s="98">
        <v>4.8499999999999988E-2</v>
      </c>
      <c r="K44" s="94">
        <v>2416000</v>
      </c>
      <c r="L44" s="108">
        <v>102.40600000000001</v>
      </c>
      <c r="M44" s="94">
        <v>2474.1582400000002</v>
      </c>
      <c r="N44" s="84"/>
      <c r="O44" s="95">
        <f t="shared" si="0"/>
        <v>1.1251435257808529E-2</v>
      </c>
      <c r="P44" s="95">
        <f>M44/'סכום נכסי הקרן'!$C$42</f>
        <v>3.0271555948711572E-3</v>
      </c>
    </row>
    <row r="45" spans="2:16">
      <c r="B45" s="87" t="s">
        <v>1951</v>
      </c>
      <c r="C45" s="84" t="s">
        <v>1952</v>
      </c>
      <c r="D45" s="84" t="s">
        <v>274</v>
      </c>
      <c r="E45" s="84"/>
      <c r="F45" s="107">
        <v>43282</v>
      </c>
      <c r="G45" s="94">
        <v>10.119999999999997</v>
      </c>
      <c r="H45" s="97" t="s">
        <v>176</v>
      </c>
      <c r="I45" s="98">
        <v>4.8000000000000001E-2</v>
      </c>
      <c r="J45" s="98">
        <v>4.8500000000000008E-2</v>
      </c>
      <c r="K45" s="94">
        <v>2594000</v>
      </c>
      <c r="L45" s="108">
        <v>103.9355</v>
      </c>
      <c r="M45" s="94">
        <v>2696.0796800000003</v>
      </c>
      <c r="N45" s="84"/>
      <c r="O45" s="95">
        <f t="shared" si="0"/>
        <v>1.2260641004680902E-2</v>
      </c>
      <c r="P45" s="95">
        <f>M45/'סכום נכסי הקרן'!$C$42</f>
        <v>3.2986785386574301E-3</v>
      </c>
    </row>
    <row r="46" spans="2:16">
      <c r="B46" s="87" t="s">
        <v>1953</v>
      </c>
      <c r="C46" s="84" t="s">
        <v>1954</v>
      </c>
      <c r="D46" s="84" t="s">
        <v>274</v>
      </c>
      <c r="E46" s="84"/>
      <c r="F46" s="107">
        <v>43313</v>
      </c>
      <c r="G46" s="94">
        <v>10.209999999999999</v>
      </c>
      <c r="H46" s="97" t="s">
        <v>176</v>
      </c>
      <c r="I46" s="98">
        <v>4.8000000000000001E-2</v>
      </c>
      <c r="J46" s="98">
        <v>4.8499999999999995E-2</v>
      </c>
      <c r="K46" s="94">
        <v>768000</v>
      </c>
      <c r="L46" s="108">
        <v>103.40179999999999</v>
      </c>
      <c r="M46" s="94">
        <v>794.28854000000001</v>
      </c>
      <c r="N46" s="84"/>
      <c r="O46" s="95">
        <f t="shared" si="0"/>
        <v>3.6120915547540964E-3</v>
      </c>
      <c r="P46" s="95">
        <f>M46/'סכום נכסי הקרן'!$C$42</f>
        <v>9.7181940869030378E-4</v>
      </c>
    </row>
    <row r="47" spans="2:16">
      <c r="B47" s="87" t="s">
        <v>1955</v>
      </c>
      <c r="C47" s="84" t="s">
        <v>1956</v>
      </c>
      <c r="D47" s="84" t="s">
        <v>274</v>
      </c>
      <c r="E47" s="84"/>
      <c r="F47" s="107">
        <v>43345</v>
      </c>
      <c r="G47" s="94">
        <v>10.290000000000001</v>
      </c>
      <c r="H47" s="97" t="s">
        <v>176</v>
      </c>
      <c r="I47" s="98">
        <v>4.8000000000000001E-2</v>
      </c>
      <c r="J47" s="98">
        <v>4.8499999999999995E-2</v>
      </c>
      <c r="K47" s="94">
        <v>6994000</v>
      </c>
      <c r="L47" s="108">
        <v>102.9936</v>
      </c>
      <c r="M47" s="94">
        <v>7203.9189100000003</v>
      </c>
      <c r="N47" s="84"/>
      <c r="O47" s="95">
        <f t="shared" si="0"/>
        <v>3.2760405501940565E-2</v>
      </c>
      <c r="P47" s="95">
        <f>M47/'סכום נכסי הקרן'!$C$42</f>
        <v>8.8140617204033912E-3</v>
      </c>
    </row>
    <row r="48" spans="2:16">
      <c r="B48" s="87" t="s">
        <v>1957</v>
      </c>
      <c r="C48" s="84" t="s">
        <v>1958</v>
      </c>
      <c r="D48" s="84" t="s">
        <v>274</v>
      </c>
      <c r="E48" s="84"/>
      <c r="F48" s="107">
        <v>43375</v>
      </c>
      <c r="G48" s="94">
        <v>10.370000000000001</v>
      </c>
      <c r="H48" s="97" t="s">
        <v>176</v>
      </c>
      <c r="I48" s="98">
        <v>4.8000000000000001E-2</v>
      </c>
      <c r="J48" s="98">
        <v>4.8500000000000008E-2</v>
      </c>
      <c r="K48" s="94">
        <v>2401000</v>
      </c>
      <c r="L48" s="108">
        <v>102.49379999999999</v>
      </c>
      <c r="M48" s="94">
        <v>2460.8780499999998</v>
      </c>
      <c r="N48" s="84"/>
      <c r="O48" s="95">
        <f t="shared" si="0"/>
        <v>1.1191042516721603E-2</v>
      </c>
      <c r="P48" s="95">
        <f>M48/'סכום נכסי הקרן'!$C$42</f>
        <v>3.0109071590154728E-3</v>
      </c>
    </row>
    <row r="49" spans="2:16">
      <c r="B49" s="87" t="s">
        <v>1959</v>
      </c>
      <c r="C49" s="84" t="s">
        <v>1960</v>
      </c>
      <c r="D49" s="84" t="s">
        <v>274</v>
      </c>
      <c r="E49" s="84"/>
      <c r="F49" s="107">
        <v>43435</v>
      </c>
      <c r="G49" s="94">
        <v>10.540000000000001</v>
      </c>
      <c r="H49" s="97" t="s">
        <v>176</v>
      </c>
      <c r="I49" s="98">
        <v>4.8000000000000001E-2</v>
      </c>
      <c r="J49" s="98">
        <v>4.8500000000000008E-2</v>
      </c>
      <c r="K49" s="94">
        <v>4620000</v>
      </c>
      <c r="L49" s="108">
        <v>101.3004</v>
      </c>
      <c r="M49" s="94">
        <v>4680.0883099999992</v>
      </c>
      <c r="N49" s="84"/>
      <c r="O49" s="95">
        <f t="shared" si="0"/>
        <v>2.1283081158459581E-2</v>
      </c>
      <c r="P49" s="95">
        <f>M49/'סכום נכסי הקרן'!$C$42</f>
        <v>5.7261315315497345E-3</v>
      </c>
    </row>
    <row r="50" spans="2:16">
      <c r="B50" s="87" t="s">
        <v>1961</v>
      </c>
      <c r="C50" s="84" t="s">
        <v>1962</v>
      </c>
      <c r="D50" s="84" t="s">
        <v>274</v>
      </c>
      <c r="E50" s="84"/>
      <c r="F50" s="107">
        <v>43497</v>
      </c>
      <c r="G50" s="94">
        <v>10.459999999999999</v>
      </c>
      <c r="H50" s="97" t="s">
        <v>176</v>
      </c>
      <c r="I50" s="98">
        <v>4.8000000000000001E-2</v>
      </c>
      <c r="J50" s="98">
        <v>4.8500000000000008E-2</v>
      </c>
      <c r="K50" s="94">
        <v>14249000</v>
      </c>
      <c r="L50" s="108">
        <v>103.52500000000001</v>
      </c>
      <c r="M50" s="94">
        <v>14751.30668</v>
      </c>
      <c r="N50" s="84"/>
      <c r="O50" s="95">
        <f t="shared" si="0"/>
        <v>6.7082763501051759E-2</v>
      </c>
      <c r="P50" s="95">
        <f>M50/'סכום נכסי הקרן'!$C$42</f>
        <v>1.8048360782300758E-2</v>
      </c>
    </row>
    <row r="51" spans="2:16">
      <c r="B51" s="87" t="s">
        <v>1963</v>
      </c>
      <c r="C51" s="84" t="s">
        <v>1964</v>
      </c>
      <c r="D51" s="84" t="s">
        <v>274</v>
      </c>
      <c r="E51" s="84"/>
      <c r="F51" s="107">
        <v>43525</v>
      </c>
      <c r="G51" s="94">
        <v>10.54</v>
      </c>
      <c r="H51" s="97" t="s">
        <v>176</v>
      </c>
      <c r="I51" s="98">
        <v>4.8000000000000001E-2</v>
      </c>
      <c r="J51" s="98">
        <v>4.8500000000000008E-2</v>
      </c>
      <c r="K51" s="94">
        <v>12632000</v>
      </c>
      <c r="L51" s="108">
        <v>103.21769999999999</v>
      </c>
      <c r="M51" s="94">
        <v>13038.4611</v>
      </c>
      <c r="N51" s="84"/>
      <c r="O51" s="95">
        <f t="shared" si="0"/>
        <v>5.9293459309257827E-2</v>
      </c>
      <c r="P51" s="95">
        <f>M51/'סכום נכסי הקרן'!$C$42</f>
        <v>1.5952678300549986E-2</v>
      </c>
    </row>
    <row r="52" spans="2:16">
      <c r="B52" s="87" t="s">
        <v>1965</v>
      </c>
      <c r="C52" s="84" t="s">
        <v>1966</v>
      </c>
      <c r="D52" s="84" t="s">
        <v>274</v>
      </c>
      <c r="E52" s="84"/>
      <c r="F52" s="107">
        <v>43556</v>
      </c>
      <c r="G52" s="94">
        <v>10.62</v>
      </c>
      <c r="H52" s="97" t="s">
        <v>176</v>
      </c>
      <c r="I52" s="98">
        <v>4.8000000000000001E-2</v>
      </c>
      <c r="J52" s="98">
        <v>4.8499999999999995E-2</v>
      </c>
      <c r="K52" s="94">
        <v>8051000</v>
      </c>
      <c r="L52" s="108">
        <v>102.7079</v>
      </c>
      <c r="M52" s="94">
        <v>8269.01332</v>
      </c>
      <c r="N52" s="84"/>
      <c r="O52" s="95">
        <f t="shared" si="0"/>
        <v>3.7604008713661076E-2</v>
      </c>
      <c r="P52" s="95">
        <f>M52/'סכום נכסי הקרן'!$C$42</f>
        <v>1.0117214627186547E-2</v>
      </c>
    </row>
    <row r="53" spans="2:16">
      <c r="B53" s="87" t="s">
        <v>1967</v>
      </c>
      <c r="C53" s="84" t="s">
        <v>1968</v>
      </c>
      <c r="D53" s="84" t="s">
        <v>274</v>
      </c>
      <c r="E53" s="84"/>
      <c r="F53" s="107">
        <v>43586</v>
      </c>
      <c r="G53" s="94">
        <v>10.71</v>
      </c>
      <c r="H53" s="97" t="s">
        <v>176</v>
      </c>
      <c r="I53" s="98">
        <v>4.8000000000000001E-2</v>
      </c>
      <c r="J53" s="98">
        <v>4.8500000000000008E-2</v>
      </c>
      <c r="K53" s="94">
        <v>8385000</v>
      </c>
      <c r="L53" s="108">
        <v>101.7927</v>
      </c>
      <c r="M53" s="94">
        <v>8535.0365299999994</v>
      </c>
      <c r="N53" s="84"/>
      <c r="O53" s="95">
        <f t="shared" si="0"/>
        <v>3.8813770836389892E-2</v>
      </c>
      <c r="P53" s="95">
        <f>M53/'סכום נכסי הקרן'!$C$42</f>
        <v>1.0442696496332103E-2</v>
      </c>
    </row>
    <row r="54" spans="2:16">
      <c r="B54" s="87" t="s">
        <v>1969</v>
      </c>
      <c r="C54" s="84" t="s">
        <v>1970</v>
      </c>
      <c r="D54" s="84" t="s">
        <v>274</v>
      </c>
      <c r="E54" s="84"/>
      <c r="F54" s="107">
        <v>40969</v>
      </c>
      <c r="G54" s="94">
        <v>6.41</v>
      </c>
      <c r="H54" s="97" t="s">
        <v>176</v>
      </c>
      <c r="I54" s="98">
        <v>4.8000000000000001E-2</v>
      </c>
      <c r="J54" s="98">
        <v>4.8600000000000004E-2</v>
      </c>
      <c r="K54" s="94">
        <v>2937000</v>
      </c>
      <c r="L54" s="108">
        <v>106.46720000000001</v>
      </c>
      <c r="M54" s="94">
        <v>3125.45327</v>
      </c>
      <c r="N54" s="84"/>
      <c r="O54" s="95">
        <f t="shared" si="0"/>
        <v>1.4213252228649269E-2</v>
      </c>
      <c r="P54" s="95">
        <f>M54/'סכום נכסי הקרן'!$C$42</f>
        <v>3.824021115475966E-3</v>
      </c>
    </row>
    <row r="58" spans="2:16">
      <c r="B58" s="99" t="s">
        <v>124</v>
      </c>
    </row>
    <row r="59" spans="2:16">
      <c r="B59" s="99" t="s">
        <v>250</v>
      </c>
    </row>
    <row r="60" spans="2:16">
      <c r="B60" s="99" t="s">
        <v>258</v>
      </c>
    </row>
  </sheetData>
  <sheetProtection sheet="1" objects="1" scenarios="1"/>
  <mergeCells count="2">
    <mergeCell ref="B6:P6"/>
    <mergeCell ref="B7:P7"/>
  </mergeCells>
  <phoneticPr fontId="4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7" t="s">
        <v>191</v>
      </c>
      <c r="C1" s="78" t="s" vm="1">
        <v>269</v>
      </c>
    </row>
    <row r="2" spans="2:65">
      <c r="B2" s="57" t="s">
        <v>190</v>
      </c>
      <c r="C2" s="78" t="s">
        <v>270</v>
      </c>
    </row>
    <row r="3" spans="2:65">
      <c r="B3" s="57" t="s">
        <v>192</v>
      </c>
      <c r="C3" s="78" t="s">
        <v>271</v>
      </c>
    </row>
    <row r="4" spans="2:65">
      <c r="B4" s="57" t="s">
        <v>193</v>
      </c>
      <c r="C4" s="78">
        <v>8803</v>
      </c>
    </row>
    <row r="6" spans="2:65" ht="26.25" customHeight="1">
      <c r="B6" s="165" t="s">
        <v>222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7"/>
    </row>
    <row r="7" spans="2:65" ht="26.25" customHeight="1">
      <c r="B7" s="165" t="s">
        <v>99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7"/>
    </row>
    <row r="8" spans="2:65" s="3" customFormat="1" ht="78.75">
      <c r="B8" s="23" t="s">
        <v>128</v>
      </c>
      <c r="C8" s="31" t="s">
        <v>49</v>
      </c>
      <c r="D8" s="31" t="s">
        <v>130</v>
      </c>
      <c r="E8" s="31" t="s">
        <v>129</v>
      </c>
      <c r="F8" s="31" t="s">
        <v>70</v>
      </c>
      <c r="G8" s="31" t="s">
        <v>15</v>
      </c>
      <c r="H8" s="31" t="s">
        <v>71</v>
      </c>
      <c r="I8" s="31" t="s">
        <v>114</v>
      </c>
      <c r="J8" s="31" t="s">
        <v>18</v>
      </c>
      <c r="K8" s="31" t="s">
        <v>113</v>
      </c>
      <c r="L8" s="31" t="s">
        <v>17</v>
      </c>
      <c r="M8" s="71" t="s">
        <v>19</v>
      </c>
      <c r="N8" s="31" t="s">
        <v>252</v>
      </c>
      <c r="O8" s="31" t="s">
        <v>251</v>
      </c>
      <c r="P8" s="31" t="s">
        <v>122</v>
      </c>
      <c r="Q8" s="31" t="s">
        <v>64</v>
      </c>
      <c r="R8" s="31" t="s">
        <v>194</v>
      </c>
      <c r="S8" s="32" t="s">
        <v>196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259</v>
      </c>
      <c r="O9" s="33"/>
      <c r="P9" s="33" t="s">
        <v>255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125</v>
      </c>
      <c r="R10" s="21" t="s">
        <v>126</v>
      </c>
      <c r="S10" s="21" t="s">
        <v>197</v>
      </c>
      <c r="T10" s="5"/>
      <c r="BJ10" s="1"/>
    </row>
    <row r="11" spans="2:65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5"/>
      <c r="BJ11" s="1"/>
      <c r="BM11" s="1"/>
    </row>
    <row r="12" spans="2:65" ht="20.25" customHeight="1">
      <c r="B12" s="99" t="s">
        <v>268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</row>
    <row r="13" spans="2:65">
      <c r="B13" s="99" t="s">
        <v>124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</row>
    <row r="14" spans="2:65">
      <c r="B14" s="99" t="s">
        <v>250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</row>
    <row r="15" spans="2:65">
      <c r="B15" s="99" t="s">
        <v>258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</row>
    <row r="16" spans="2:6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</row>
    <row r="17" spans="2:19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</row>
    <row r="18" spans="2:19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</row>
    <row r="19" spans="2:19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</row>
    <row r="20" spans="2:19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</row>
    <row r="21" spans="2:19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</row>
    <row r="22" spans="2:19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</row>
    <row r="23" spans="2:19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</row>
    <row r="24" spans="2:19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</row>
    <row r="25" spans="2:19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</row>
    <row r="26" spans="2:19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</row>
    <row r="27" spans="2:19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</row>
    <row r="28" spans="2:19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</row>
    <row r="29" spans="2:19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</row>
    <row r="30" spans="2:19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</row>
    <row r="31" spans="2:19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</row>
    <row r="32" spans="2:19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</row>
    <row r="33" spans="2:19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</row>
    <row r="34" spans="2:19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</row>
    <row r="35" spans="2:19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</row>
    <row r="36" spans="2:19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</row>
    <row r="37" spans="2:19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</row>
    <row r="38" spans="2:19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</row>
    <row r="39" spans="2:19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</row>
    <row r="40" spans="2:19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</row>
    <row r="41" spans="2:19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</row>
    <row r="42" spans="2:19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</row>
    <row r="43" spans="2:19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</row>
    <row r="44" spans="2:19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</row>
    <row r="45" spans="2:19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</row>
    <row r="46" spans="2:19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</row>
    <row r="47" spans="2:19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</row>
    <row r="48" spans="2:19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</row>
    <row r="49" spans="2:19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</row>
    <row r="50" spans="2:19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</row>
    <row r="51" spans="2:19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</row>
    <row r="52" spans="2:19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</row>
    <row r="53" spans="2:19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</row>
    <row r="54" spans="2:19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</row>
    <row r="55" spans="2:19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</row>
    <row r="56" spans="2:19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</row>
    <row r="57" spans="2:19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</row>
    <row r="58" spans="2:19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</row>
    <row r="59" spans="2:19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</row>
    <row r="60" spans="2:19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</row>
    <row r="61" spans="2:19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</row>
    <row r="62" spans="2:19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</row>
    <row r="63" spans="2:19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</row>
    <row r="64" spans="2:19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</row>
    <row r="65" spans="2:19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</row>
    <row r="66" spans="2:19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</row>
    <row r="67" spans="2:19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</row>
    <row r="68" spans="2:19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</row>
    <row r="69" spans="2:19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</row>
    <row r="70" spans="2:19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</row>
    <row r="71" spans="2:19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</row>
    <row r="72" spans="2:19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</row>
    <row r="73" spans="2:19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</row>
    <row r="74" spans="2:19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</row>
    <row r="75" spans="2:19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</row>
    <row r="76" spans="2:19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</row>
    <row r="77" spans="2:19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</row>
    <row r="78" spans="2:19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</row>
    <row r="79" spans="2:19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</row>
    <row r="80" spans="2:19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</row>
    <row r="81" spans="2:19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</row>
    <row r="82" spans="2:19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</row>
    <row r="83" spans="2:19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</row>
    <row r="84" spans="2:19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</row>
    <row r="85" spans="2:19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</row>
    <row r="86" spans="2:19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</row>
    <row r="87" spans="2:19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</row>
    <row r="88" spans="2:19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</row>
    <row r="89" spans="2:19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</row>
    <row r="90" spans="2:19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</row>
    <row r="91" spans="2:19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</row>
    <row r="92" spans="2:19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</row>
    <row r="93" spans="2:19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</row>
    <row r="94" spans="2:19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</row>
    <row r="95" spans="2:19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</row>
    <row r="96" spans="2:19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</row>
    <row r="97" spans="2:19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</row>
    <row r="98" spans="2:19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</row>
    <row r="99" spans="2:19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</row>
    <row r="100" spans="2:19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</row>
    <row r="101" spans="2:19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</row>
    <row r="102" spans="2:19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</row>
    <row r="103" spans="2:19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</row>
    <row r="104" spans="2:19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</row>
    <row r="105" spans="2:19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</row>
    <row r="106" spans="2:19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</row>
    <row r="107" spans="2:19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</row>
    <row r="108" spans="2:19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</row>
    <row r="109" spans="2:19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</row>
    <row r="110" spans="2:19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4"/>
      <c r="D398" s="1"/>
      <c r="E398" s="1"/>
      <c r="F398" s="1"/>
    </row>
    <row r="399" spans="2:6">
      <c r="B399" s="44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4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ColWidth="9.140625" defaultRowHeight="18"/>
  <cols>
    <col min="1" max="1" width="6.28515625" style="1" customWidth="1"/>
    <col min="2" max="2" width="31.140625" style="2" bestFit="1" customWidth="1"/>
    <col min="3" max="3" width="41.7109375" style="2" bestFit="1" customWidth="1"/>
    <col min="4" max="4" width="9.28515625" style="2" bestFit="1" customWidth="1"/>
    <col min="5" max="5" width="11.28515625" style="2" bestFit="1" customWidth="1"/>
    <col min="6" max="6" width="9.140625" style="1" bestFit="1" customWidth="1"/>
    <col min="7" max="7" width="7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9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7" t="s">
        <v>191</v>
      </c>
      <c r="C1" s="78" t="s" vm="1">
        <v>269</v>
      </c>
    </row>
    <row r="2" spans="2:81">
      <c r="B2" s="57" t="s">
        <v>190</v>
      </c>
      <c r="C2" s="78" t="s">
        <v>270</v>
      </c>
    </row>
    <row r="3" spans="2:81">
      <c r="B3" s="57" t="s">
        <v>192</v>
      </c>
      <c r="C3" s="78" t="s">
        <v>271</v>
      </c>
    </row>
    <row r="4" spans="2:81">
      <c r="B4" s="57" t="s">
        <v>193</v>
      </c>
      <c r="C4" s="78">
        <v>8803</v>
      </c>
    </row>
    <row r="6" spans="2:81" ht="26.25" customHeight="1">
      <c r="B6" s="165" t="s">
        <v>222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7"/>
    </row>
    <row r="7" spans="2:81" ht="26.25" customHeight="1">
      <c r="B7" s="165" t="s">
        <v>100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7"/>
    </row>
    <row r="8" spans="2:81" s="3" customFormat="1" ht="78.75">
      <c r="B8" s="23" t="s">
        <v>128</v>
      </c>
      <c r="C8" s="31" t="s">
        <v>49</v>
      </c>
      <c r="D8" s="31" t="s">
        <v>130</v>
      </c>
      <c r="E8" s="31" t="s">
        <v>129</v>
      </c>
      <c r="F8" s="31" t="s">
        <v>70</v>
      </c>
      <c r="G8" s="31" t="s">
        <v>15</v>
      </c>
      <c r="H8" s="31" t="s">
        <v>71</v>
      </c>
      <c r="I8" s="31" t="s">
        <v>114</v>
      </c>
      <c r="J8" s="31" t="s">
        <v>18</v>
      </c>
      <c r="K8" s="31" t="s">
        <v>113</v>
      </c>
      <c r="L8" s="31" t="s">
        <v>17</v>
      </c>
      <c r="M8" s="71" t="s">
        <v>19</v>
      </c>
      <c r="N8" s="71" t="s">
        <v>252</v>
      </c>
      <c r="O8" s="31" t="s">
        <v>251</v>
      </c>
      <c r="P8" s="31" t="s">
        <v>122</v>
      </c>
      <c r="Q8" s="31" t="s">
        <v>64</v>
      </c>
      <c r="R8" s="31" t="s">
        <v>194</v>
      </c>
      <c r="S8" s="32" t="s">
        <v>196</v>
      </c>
      <c r="U8" s="1"/>
      <c r="BZ8" s="1"/>
    </row>
    <row r="9" spans="2:81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259</v>
      </c>
      <c r="O9" s="33"/>
      <c r="P9" s="33" t="s">
        <v>255</v>
      </c>
      <c r="Q9" s="33" t="s">
        <v>20</v>
      </c>
      <c r="R9" s="33" t="s">
        <v>20</v>
      </c>
      <c r="S9" s="34" t="s">
        <v>20</v>
      </c>
      <c r="BZ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125</v>
      </c>
      <c r="R10" s="21" t="s">
        <v>126</v>
      </c>
      <c r="S10" s="21" t="s">
        <v>197</v>
      </c>
      <c r="T10" s="5"/>
      <c r="BZ10" s="1"/>
    </row>
    <row r="11" spans="2:81" s="4" customFormat="1" ht="18" customHeight="1">
      <c r="B11" s="130" t="s">
        <v>56</v>
      </c>
      <c r="C11" s="82"/>
      <c r="D11" s="82"/>
      <c r="E11" s="82"/>
      <c r="F11" s="82"/>
      <c r="G11" s="82"/>
      <c r="H11" s="82"/>
      <c r="I11" s="82"/>
      <c r="J11" s="93">
        <v>7.7086753741973162</v>
      </c>
      <c r="K11" s="82"/>
      <c r="L11" s="82"/>
      <c r="M11" s="92">
        <v>1.8096288067225845E-2</v>
      </c>
      <c r="N11" s="91"/>
      <c r="O11" s="93"/>
      <c r="P11" s="91">
        <v>5307.115780000001</v>
      </c>
      <c r="Q11" s="82"/>
      <c r="R11" s="92">
        <f>P11/$P$11</f>
        <v>1</v>
      </c>
      <c r="S11" s="92">
        <f>P11/'סכום נכסי הקרן'!$C$42</f>
        <v>6.4933054670165344E-3</v>
      </c>
      <c r="T11" s="5"/>
      <c r="BZ11" s="100"/>
      <c r="CC11" s="100"/>
    </row>
    <row r="12" spans="2:81" s="100" customFormat="1" ht="17.25" customHeight="1">
      <c r="B12" s="131" t="s">
        <v>246</v>
      </c>
      <c r="C12" s="82"/>
      <c r="D12" s="82"/>
      <c r="E12" s="82"/>
      <c r="F12" s="82"/>
      <c r="G12" s="82"/>
      <c r="H12" s="82"/>
      <c r="I12" s="82"/>
      <c r="J12" s="93">
        <v>7.7086753741973162</v>
      </c>
      <c r="K12" s="82"/>
      <c r="L12" s="82"/>
      <c r="M12" s="92">
        <v>1.8096288067225845E-2</v>
      </c>
      <c r="N12" s="91"/>
      <c r="O12" s="93"/>
      <c r="P12" s="91">
        <v>5307.115780000001</v>
      </c>
      <c r="Q12" s="82"/>
      <c r="R12" s="92">
        <f t="shared" ref="R12:R19" si="0">P12/$P$11</f>
        <v>1</v>
      </c>
      <c r="S12" s="92">
        <f>P12/'סכום נכסי הקרן'!$C$42</f>
        <v>6.4933054670165344E-3</v>
      </c>
    </row>
    <row r="13" spans="2:81">
      <c r="B13" s="109" t="s">
        <v>65</v>
      </c>
      <c r="C13" s="82"/>
      <c r="D13" s="82"/>
      <c r="E13" s="82"/>
      <c r="F13" s="82"/>
      <c r="G13" s="82"/>
      <c r="H13" s="82"/>
      <c r="I13" s="82"/>
      <c r="J13" s="93">
        <v>9.6641560370983779</v>
      </c>
      <c r="K13" s="82"/>
      <c r="L13" s="82"/>
      <c r="M13" s="92">
        <v>1.412104391444453E-2</v>
      </c>
      <c r="N13" s="91"/>
      <c r="O13" s="93"/>
      <c r="P13" s="91">
        <v>3227.7627900000002</v>
      </c>
      <c r="Q13" s="82"/>
      <c r="R13" s="92">
        <f t="shared" si="0"/>
        <v>0.60819528418126945</v>
      </c>
      <c r="S13" s="92">
        <f>P13/'סכום נכסי הקרן'!$C$42</f>
        <v>3.949197763787912E-3</v>
      </c>
    </row>
    <row r="14" spans="2:81">
      <c r="B14" s="110" t="s">
        <v>1971</v>
      </c>
      <c r="C14" s="84" t="s">
        <v>1972</v>
      </c>
      <c r="D14" s="97" t="s">
        <v>1973</v>
      </c>
      <c r="E14" s="84" t="s">
        <v>389</v>
      </c>
      <c r="F14" s="97" t="s">
        <v>390</v>
      </c>
      <c r="G14" s="84" t="s">
        <v>362</v>
      </c>
      <c r="H14" s="84" t="s">
        <v>363</v>
      </c>
      <c r="I14" s="107">
        <v>42639</v>
      </c>
      <c r="J14" s="96">
        <v>8.120000000000001</v>
      </c>
      <c r="K14" s="97" t="s">
        <v>176</v>
      </c>
      <c r="L14" s="98">
        <v>4.9000000000000002E-2</v>
      </c>
      <c r="M14" s="95">
        <v>1.2E-2</v>
      </c>
      <c r="N14" s="94">
        <v>242358</v>
      </c>
      <c r="O14" s="96">
        <v>165.58</v>
      </c>
      <c r="P14" s="94">
        <v>401.29635999999999</v>
      </c>
      <c r="Q14" s="95">
        <v>1.2345703765386773E-4</v>
      </c>
      <c r="R14" s="95">
        <f t="shared" si="0"/>
        <v>7.5614773944125246E-2</v>
      </c>
      <c r="S14" s="95">
        <f>P14/'סכום נכסי הקרן'!$C$42</f>
        <v>4.9098982503860791E-4</v>
      </c>
    </row>
    <row r="15" spans="2:81">
      <c r="B15" s="110" t="s">
        <v>1974</v>
      </c>
      <c r="C15" s="84" t="s">
        <v>1975</v>
      </c>
      <c r="D15" s="97" t="s">
        <v>1973</v>
      </c>
      <c r="E15" s="84" t="s">
        <v>389</v>
      </c>
      <c r="F15" s="97" t="s">
        <v>390</v>
      </c>
      <c r="G15" s="84" t="s">
        <v>362</v>
      </c>
      <c r="H15" s="84" t="s">
        <v>363</v>
      </c>
      <c r="I15" s="107">
        <v>42639</v>
      </c>
      <c r="J15" s="96">
        <v>11.45</v>
      </c>
      <c r="K15" s="97" t="s">
        <v>176</v>
      </c>
      <c r="L15" s="98">
        <v>4.0999999999999995E-2</v>
      </c>
      <c r="M15" s="95">
        <v>1.7600000000000001E-2</v>
      </c>
      <c r="N15" s="94">
        <v>1519392.46</v>
      </c>
      <c r="O15" s="96">
        <v>139.47999999999999</v>
      </c>
      <c r="P15" s="94">
        <v>2119.2486200000003</v>
      </c>
      <c r="Q15" s="95">
        <v>3.486813492327426E-4</v>
      </c>
      <c r="R15" s="95">
        <f t="shared" si="0"/>
        <v>0.39932210033676707</v>
      </c>
      <c r="S15" s="95">
        <f>P15/'סכום נכסי הקרן'!$C$42</f>
        <v>2.5929203772172551E-3</v>
      </c>
    </row>
    <row r="16" spans="2:81">
      <c r="B16" s="110" t="s">
        <v>1976</v>
      </c>
      <c r="C16" s="84" t="s">
        <v>1977</v>
      </c>
      <c r="D16" s="97" t="s">
        <v>1973</v>
      </c>
      <c r="E16" s="84" t="s">
        <v>1978</v>
      </c>
      <c r="F16" s="97" t="s">
        <v>390</v>
      </c>
      <c r="G16" s="84" t="s">
        <v>362</v>
      </c>
      <c r="H16" s="84" t="s">
        <v>172</v>
      </c>
      <c r="I16" s="107">
        <v>42796</v>
      </c>
      <c r="J16" s="96">
        <v>7.62</v>
      </c>
      <c r="K16" s="97" t="s">
        <v>176</v>
      </c>
      <c r="L16" s="98">
        <v>2.1400000000000002E-2</v>
      </c>
      <c r="M16" s="95">
        <v>8.3000000000000001E-3</v>
      </c>
      <c r="N16" s="94">
        <v>318000</v>
      </c>
      <c r="O16" s="96">
        <v>114.19</v>
      </c>
      <c r="P16" s="94">
        <v>363.12419</v>
      </c>
      <c r="Q16" s="95">
        <v>1.2247444597644486E-3</v>
      </c>
      <c r="R16" s="95">
        <f t="shared" si="0"/>
        <v>6.8422134555353523E-2</v>
      </c>
      <c r="S16" s="95">
        <f>P16/'סכום נכסי הקרן'!$C$42</f>
        <v>4.4428582037321792E-4</v>
      </c>
    </row>
    <row r="17" spans="2:19">
      <c r="B17" s="110" t="s">
        <v>1979</v>
      </c>
      <c r="C17" s="84" t="s">
        <v>1980</v>
      </c>
      <c r="D17" s="97" t="s">
        <v>1973</v>
      </c>
      <c r="E17" s="84" t="s">
        <v>493</v>
      </c>
      <c r="F17" s="97" t="s">
        <v>494</v>
      </c>
      <c r="G17" s="84" t="s">
        <v>405</v>
      </c>
      <c r="H17" s="84" t="s">
        <v>363</v>
      </c>
      <c r="I17" s="107">
        <v>42768</v>
      </c>
      <c r="J17" s="96">
        <v>0.61</v>
      </c>
      <c r="K17" s="97" t="s">
        <v>176</v>
      </c>
      <c r="L17" s="98">
        <v>6.8499999999999991E-2</v>
      </c>
      <c r="M17" s="95">
        <v>6.0000000000000001E-3</v>
      </c>
      <c r="N17" s="94">
        <v>25700</v>
      </c>
      <c r="O17" s="96">
        <v>121.62</v>
      </c>
      <c r="P17" s="94">
        <v>31.256340000000002</v>
      </c>
      <c r="Q17" s="95">
        <v>5.0885950131768874E-5</v>
      </c>
      <c r="R17" s="95">
        <f t="shared" si="0"/>
        <v>5.8895153781627118E-3</v>
      </c>
      <c r="S17" s="95">
        <f>P17/'סכום נכסי הקרן'!$C$42</f>
        <v>3.8242422403101894E-5</v>
      </c>
    </row>
    <row r="18" spans="2:19">
      <c r="B18" s="110" t="s">
        <v>1981</v>
      </c>
      <c r="C18" s="84" t="s">
        <v>1982</v>
      </c>
      <c r="D18" s="97" t="s">
        <v>1973</v>
      </c>
      <c r="E18" s="84" t="s">
        <v>422</v>
      </c>
      <c r="F18" s="97" t="s">
        <v>390</v>
      </c>
      <c r="G18" s="84" t="s">
        <v>405</v>
      </c>
      <c r="H18" s="84" t="s">
        <v>172</v>
      </c>
      <c r="I18" s="107">
        <v>42835</v>
      </c>
      <c r="J18" s="96">
        <v>4.09</v>
      </c>
      <c r="K18" s="97" t="s">
        <v>176</v>
      </c>
      <c r="L18" s="98">
        <v>5.5999999999999994E-2</v>
      </c>
      <c r="M18" s="95">
        <v>-5.9999999999999995E-4</v>
      </c>
      <c r="N18" s="94">
        <v>70398.210000000006</v>
      </c>
      <c r="O18" s="96">
        <v>153</v>
      </c>
      <c r="P18" s="94">
        <v>107.70927</v>
      </c>
      <c r="Q18" s="95">
        <v>8.9855529962430344E-5</v>
      </c>
      <c r="R18" s="95">
        <f t="shared" si="0"/>
        <v>2.0295255363733555E-2</v>
      </c>
      <c r="S18" s="95">
        <f>P18/'סכום נכסי הקרן'!$C$42</f>
        <v>1.3178329260782773E-4</v>
      </c>
    </row>
    <row r="19" spans="2:19">
      <c r="B19" s="110" t="s">
        <v>1983</v>
      </c>
      <c r="C19" s="84" t="s">
        <v>1984</v>
      </c>
      <c r="D19" s="97" t="s">
        <v>1973</v>
      </c>
      <c r="E19" s="84" t="s">
        <v>493</v>
      </c>
      <c r="F19" s="97" t="s">
        <v>494</v>
      </c>
      <c r="G19" s="84" t="s">
        <v>443</v>
      </c>
      <c r="H19" s="84" t="s">
        <v>172</v>
      </c>
      <c r="I19" s="107">
        <v>42935</v>
      </c>
      <c r="J19" s="96">
        <v>2.16</v>
      </c>
      <c r="K19" s="97" t="s">
        <v>176</v>
      </c>
      <c r="L19" s="98">
        <v>0.06</v>
      </c>
      <c r="M19" s="95">
        <v>1.5999999999999999E-3</v>
      </c>
      <c r="N19" s="94">
        <v>165000</v>
      </c>
      <c r="O19" s="96">
        <v>124.32</v>
      </c>
      <c r="P19" s="94">
        <v>205.12801000000002</v>
      </c>
      <c r="Q19" s="95">
        <v>4.4585571583520302E-5</v>
      </c>
      <c r="R19" s="95">
        <f t="shared" si="0"/>
        <v>3.8651504603127385E-2</v>
      </c>
      <c r="S19" s="95">
        <f>P19/'סכום נכסי הקרן'!$C$42</f>
        <v>2.509760261479018E-4</v>
      </c>
    </row>
    <row r="20" spans="2:19">
      <c r="B20" s="111"/>
      <c r="C20" s="84"/>
      <c r="D20" s="84"/>
      <c r="E20" s="84"/>
      <c r="F20" s="84"/>
      <c r="G20" s="84"/>
      <c r="H20" s="84"/>
      <c r="I20" s="84"/>
      <c r="J20" s="96"/>
      <c r="K20" s="84"/>
      <c r="L20" s="84"/>
      <c r="M20" s="95"/>
      <c r="N20" s="94"/>
      <c r="O20" s="96"/>
      <c r="P20" s="84"/>
      <c r="Q20" s="84"/>
      <c r="R20" s="95"/>
      <c r="S20" s="84"/>
    </row>
    <row r="21" spans="2:19">
      <c r="B21" s="109" t="s">
        <v>66</v>
      </c>
      <c r="C21" s="82"/>
      <c r="D21" s="82"/>
      <c r="E21" s="82"/>
      <c r="F21" s="82"/>
      <c r="G21" s="82"/>
      <c r="H21" s="82"/>
      <c r="I21" s="82"/>
      <c r="J21" s="93">
        <v>5.0851315185709103</v>
      </c>
      <c r="K21" s="82"/>
      <c r="L21" s="82"/>
      <c r="M21" s="92">
        <v>2.1561791870187391E-2</v>
      </c>
      <c r="N21" s="91"/>
      <c r="O21" s="93"/>
      <c r="P21" s="91">
        <v>1726.4048600000001</v>
      </c>
      <c r="Q21" s="82"/>
      <c r="R21" s="92">
        <f t="shared" ref="R21:R25" si="1">P21/$P$11</f>
        <v>0.32530001823325583</v>
      </c>
      <c r="S21" s="92">
        <f>P21/'סכום נכסי הקרן'!$C$42</f>
        <v>2.1122723868145787E-3</v>
      </c>
    </row>
    <row r="22" spans="2:19">
      <c r="B22" s="110" t="s">
        <v>1985</v>
      </c>
      <c r="C22" s="84" t="s">
        <v>1986</v>
      </c>
      <c r="D22" s="97" t="s">
        <v>1973</v>
      </c>
      <c r="E22" s="84" t="s">
        <v>1978</v>
      </c>
      <c r="F22" s="97" t="s">
        <v>390</v>
      </c>
      <c r="G22" s="84" t="s">
        <v>362</v>
      </c>
      <c r="H22" s="84" t="s">
        <v>172</v>
      </c>
      <c r="I22" s="107">
        <v>42796</v>
      </c>
      <c r="J22" s="96">
        <v>7.0600000000000005</v>
      </c>
      <c r="K22" s="97" t="s">
        <v>176</v>
      </c>
      <c r="L22" s="98">
        <v>3.7400000000000003E-2</v>
      </c>
      <c r="M22" s="95">
        <v>2.4799999999999999E-2</v>
      </c>
      <c r="N22" s="94">
        <v>441670</v>
      </c>
      <c r="O22" s="96">
        <v>110.29</v>
      </c>
      <c r="P22" s="94">
        <v>487.11784999999998</v>
      </c>
      <c r="Q22" s="95">
        <v>8.575150759720264E-4</v>
      </c>
      <c r="R22" s="95">
        <f t="shared" si="1"/>
        <v>9.1785796691249102E-2</v>
      </c>
      <c r="S22" s="95">
        <f>P22/'סכום נכסי הקרן'!$C$42</f>
        <v>5.9599321544975597E-4</v>
      </c>
    </row>
    <row r="23" spans="2:19">
      <c r="B23" s="110" t="s">
        <v>1987</v>
      </c>
      <c r="C23" s="84" t="s">
        <v>1988</v>
      </c>
      <c r="D23" s="97" t="s">
        <v>1973</v>
      </c>
      <c r="E23" s="84" t="s">
        <v>1978</v>
      </c>
      <c r="F23" s="97" t="s">
        <v>390</v>
      </c>
      <c r="G23" s="84" t="s">
        <v>362</v>
      </c>
      <c r="H23" s="84" t="s">
        <v>172</v>
      </c>
      <c r="I23" s="107">
        <v>42796</v>
      </c>
      <c r="J23" s="96">
        <v>3.5400000000000005</v>
      </c>
      <c r="K23" s="97" t="s">
        <v>176</v>
      </c>
      <c r="L23" s="98">
        <v>2.5000000000000001E-2</v>
      </c>
      <c r="M23" s="95">
        <v>1.5500000000000003E-2</v>
      </c>
      <c r="N23" s="94">
        <v>538740</v>
      </c>
      <c r="O23" s="96">
        <v>104.14</v>
      </c>
      <c r="P23" s="94">
        <v>561.04383999999993</v>
      </c>
      <c r="Q23" s="95">
        <v>7.4278639341730822E-4</v>
      </c>
      <c r="R23" s="95">
        <f t="shared" si="1"/>
        <v>0.10571539481281109</v>
      </c>
      <c r="S23" s="95">
        <f>P23/'סכום נכסי הקרן'!$C$42</f>
        <v>6.8644235108583759E-4</v>
      </c>
    </row>
    <row r="24" spans="2:19">
      <c r="B24" s="110" t="s">
        <v>1989</v>
      </c>
      <c r="C24" s="84" t="s">
        <v>1990</v>
      </c>
      <c r="D24" s="97" t="s">
        <v>1973</v>
      </c>
      <c r="E24" s="84" t="s">
        <v>1991</v>
      </c>
      <c r="F24" s="97" t="s">
        <v>409</v>
      </c>
      <c r="G24" s="84" t="s">
        <v>443</v>
      </c>
      <c r="H24" s="84" t="s">
        <v>172</v>
      </c>
      <c r="I24" s="107">
        <v>42598</v>
      </c>
      <c r="J24" s="96">
        <v>5.34</v>
      </c>
      <c r="K24" s="97" t="s">
        <v>176</v>
      </c>
      <c r="L24" s="98">
        <v>3.1E-2</v>
      </c>
      <c r="M24" s="95">
        <v>2.2499999999999999E-2</v>
      </c>
      <c r="N24" s="94">
        <v>323944.84000000003</v>
      </c>
      <c r="O24" s="96">
        <v>104.66</v>
      </c>
      <c r="P24" s="94">
        <v>339.04066999999998</v>
      </c>
      <c r="Q24" s="95">
        <v>4.8309918184183864E-4</v>
      </c>
      <c r="R24" s="95">
        <f t="shared" si="1"/>
        <v>6.3884166853431623E-2</v>
      </c>
      <c r="S24" s="95">
        <f>P24/'סכום נכסי הקרן'!$C$42</f>
        <v>4.1481940988518404E-4</v>
      </c>
    </row>
    <row r="25" spans="2:19">
      <c r="B25" s="110" t="s">
        <v>1992</v>
      </c>
      <c r="C25" s="84" t="s">
        <v>1993</v>
      </c>
      <c r="D25" s="97" t="s">
        <v>1973</v>
      </c>
      <c r="E25" s="84" t="s">
        <v>1994</v>
      </c>
      <c r="F25" s="97" t="s">
        <v>409</v>
      </c>
      <c r="G25" s="84" t="s">
        <v>639</v>
      </c>
      <c r="H25" s="84" t="s">
        <v>363</v>
      </c>
      <c r="I25" s="107">
        <v>43312</v>
      </c>
      <c r="J25" s="96">
        <v>4.55</v>
      </c>
      <c r="K25" s="97" t="s">
        <v>176</v>
      </c>
      <c r="L25" s="98">
        <v>3.5499999999999997E-2</v>
      </c>
      <c r="M25" s="95">
        <v>2.6000000000000002E-2</v>
      </c>
      <c r="N25" s="94">
        <v>325000</v>
      </c>
      <c r="O25" s="96">
        <v>104.37</v>
      </c>
      <c r="P25" s="94">
        <v>339.20249999999999</v>
      </c>
      <c r="Q25" s="95">
        <v>1.015625E-3</v>
      </c>
      <c r="R25" s="95">
        <f t="shared" si="1"/>
        <v>6.3914659875763988E-2</v>
      </c>
      <c r="S25" s="95">
        <f>P25/'סכום נכסי הקרן'!$C$42</f>
        <v>4.150174103938007E-4</v>
      </c>
    </row>
    <row r="26" spans="2:19">
      <c r="B26" s="111"/>
      <c r="C26" s="84"/>
      <c r="D26" s="84"/>
      <c r="E26" s="84"/>
      <c r="F26" s="84"/>
      <c r="G26" s="84"/>
      <c r="H26" s="84"/>
      <c r="I26" s="84"/>
      <c r="J26" s="96"/>
      <c r="K26" s="84"/>
      <c r="L26" s="84"/>
      <c r="M26" s="95"/>
      <c r="N26" s="94"/>
      <c r="O26" s="96"/>
      <c r="P26" s="84"/>
      <c r="Q26" s="84"/>
      <c r="R26" s="95"/>
      <c r="S26" s="84"/>
    </row>
    <row r="27" spans="2:19">
      <c r="B27" s="109" t="s">
        <v>51</v>
      </c>
      <c r="C27" s="82"/>
      <c r="D27" s="82"/>
      <c r="E27" s="82"/>
      <c r="F27" s="82"/>
      <c r="G27" s="82"/>
      <c r="H27" s="82"/>
      <c r="I27" s="82"/>
      <c r="J27" s="93">
        <v>2.6582764458902219</v>
      </c>
      <c r="K27" s="82"/>
      <c r="L27" s="82"/>
      <c r="M27" s="92">
        <v>3.7499373018352579E-2</v>
      </c>
      <c r="N27" s="91"/>
      <c r="O27" s="93"/>
      <c r="P27" s="91">
        <v>352.94812999999999</v>
      </c>
      <c r="Q27" s="82"/>
      <c r="R27" s="92">
        <f t="shared" ref="R27:R28" si="2">P27/$P$11</f>
        <v>6.6504697585474559E-2</v>
      </c>
      <c r="S27" s="92">
        <f>P27/'סכום נכסי הקרן'!$C$42</f>
        <v>4.3183531641404328E-4</v>
      </c>
    </row>
    <row r="28" spans="2:19">
      <c r="B28" s="110" t="s">
        <v>1995</v>
      </c>
      <c r="C28" s="84" t="s">
        <v>1996</v>
      </c>
      <c r="D28" s="97" t="s">
        <v>1973</v>
      </c>
      <c r="E28" s="84" t="s">
        <v>1189</v>
      </c>
      <c r="F28" s="97" t="s">
        <v>202</v>
      </c>
      <c r="G28" s="84" t="s">
        <v>539</v>
      </c>
      <c r="H28" s="84" t="s">
        <v>363</v>
      </c>
      <c r="I28" s="107">
        <v>42954</v>
      </c>
      <c r="J28" s="96">
        <v>1.19</v>
      </c>
      <c r="K28" s="97" t="s">
        <v>175</v>
      </c>
      <c r="L28" s="98">
        <v>3.7000000000000005E-2</v>
      </c>
      <c r="M28" s="95">
        <v>3.32E-2</v>
      </c>
      <c r="N28" s="94">
        <v>18403</v>
      </c>
      <c r="O28" s="96">
        <v>101.54</v>
      </c>
      <c r="P28" s="94">
        <v>66.635739999999998</v>
      </c>
      <c r="Q28" s="95">
        <v>2.7383786679364324E-4</v>
      </c>
      <c r="R28" s="95">
        <f t="shared" si="2"/>
        <v>1.2555923549118423E-2</v>
      </c>
      <c r="S28" s="95">
        <f>P28/'סכום נכסי הקרן'!$C$42</f>
        <v>8.1529447024932301E-5</v>
      </c>
    </row>
    <row r="29" spans="2:19">
      <c r="B29" s="110" t="s">
        <v>1997</v>
      </c>
      <c r="C29" s="84" t="s">
        <v>1998</v>
      </c>
      <c r="D29" s="97" t="s">
        <v>1973</v>
      </c>
      <c r="E29" s="84" t="s">
        <v>1189</v>
      </c>
      <c r="F29" s="97" t="s">
        <v>202</v>
      </c>
      <c r="G29" s="84" t="s">
        <v>539</v>
      </c>
      <c r="H29" s="84" t="s">
        <v>363</v>
      </c>
      <c r="I29" s="107">
        <v>42625</v>
      </c>
      <c r="J29" s="96">
        <v>3</v>
      </c>
      <c r="K29" s="97" t="s">
        <v>175</v>
      </c>
      <c r="L29" s="98">
        <v>4.4500000000000005E-2</v>
      </c>
      <c r="M29" s="95">
        <v>3.85E-2</v>
      </c>
      <c r="N29" s="94">
        <v>77815</v>
      </c>
      <c r="O29" s="96">
        <v>103.18</v>
      </c>
      <c r="P29" s="94">
        <v>286.31238999999999</v>
      </c>
      <c r="Q29" s="95">
        <v>5.6746172637834919E-4</v>
      </c>
      <c r="R29" s="95">
        <f>P29/$P$11</f>
        <v>5.3948774036356138E-2</v>
      </c>
      <c r="S29" s="95">
        <f>P29/'סכום נכסי הקרן'!$C$42</f>
        <v>3.5030586938911097E-4</v>
      </c>
    </row>
    <row r="30" spans="2:19">
      <c r="B30" s="112"/>
      <c r="C30" s="113"/>
      <c r="D30" s="113"/>
      <c r="E30" s="113"/>
      <c r="F30" s="113"/>
      <c r="G30" s="113"/>
      <c r="H30" s="113"/>
      <c r="I30" s="113"/>
      <c r="J30" s="114"/>
      <c r="K30" s="113"/>
      <c r="L30" s="113"/>
      <c r="M30" s="115"/>
      <c r="N30" s="116"/>
      <c r="O30" s="114"/>
      <c r="P30" s="113"/>
      <c r="Q30" s="113"/>
      <c r="R30" s="115"/>
      <c r="S30" s="113"/>
    </row>
    <row r="31" spans="2:19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</row>
    <row r="32" spans="2:19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</row>
    <row r="33" spans="2:19">
      <c r="B33" s="99" t="s">
        <v>268</v>
      </c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</row>
    <row r="34" spans="2:19">
      <c r="B34" s="99" t="s">
        <v>124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</row>
    <row r="35" spans="2:19">
      <c r="B35" s="99" t="s">
        <v>250</v>
      </c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</row>
    <row r="36" spans="2:19">
      <c r="B36" s="99" t="s">
        <v>258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</row>
    <row r="37" spans="2:19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</row>
    <row r="38" spans="2:19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</row>
    <row r="39" spans="2:19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</row>
    <row r="40" spans="2:19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</row>
    <row r="41" spans="2:19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</row>
    <row r="42" spans="2:19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</row>
    <row r="43" spans="2:19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</row>
    <row r="44" spans="2:19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</row>
    <row r="45" spans="2:19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</row>
    <row r="46" spans="2:19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</row>
    <row r="47" spans="2:19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</row>
    <row r="48" spans="2:19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</row>
    <row r="49" spans="2:19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</row>
    <row r="50" spans="2:19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</row>
    <row r="51" spans="2:19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</row>
    <row r="52" spans="2:19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</row>
    <row r="53" spans="2:19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</row>
    <row r="54" spans="2:19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</row>
    <row r="55" spans="2:19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</row>
    <row r="56" spans="2:19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</row>
    <row r="57" spans="2:19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</row>
    <row r="58" spans="2:19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</row>
    <row r="59" spans="2:19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</row>
    <row r="60" spans="2:19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</row>
    <row r="61" spans="2:19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</row>
    <row r="62" spans="2:19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</row>
    <row r="63" spans="2:19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</row>
    <row r="64" spans="2:19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</row>
    <row r="65" spans="2:19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</row>
    <row r="66" spans="2:19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</row>
    <row r="67" spans="2:19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</row>
    <row r="68" spans="2:19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</row>
    <row r="69" spans="2:19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</row>
    <row r="70" spans="2:19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</row>
    <row r="71" spans="2:19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</row>
    <row r="72" spans="2:19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</row>
    <row r="73" spans="2:19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</row>
    <row r="74" spans="2:19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</row>
    <row r="75" spans="2:19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</row>
    <row r="76" spans="2:19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</row>
    <row r="77" spans="2:19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</row>
    <row r="78" spans="2:19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</row>
    <row r="79" spans="2:19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</row>
    <row r="80" spans="2:19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</row>
    <row r="81" spans="2:19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</row>
    <row r="82" spans="2:19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</row>
    <row r="83" spans="2:19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</row>
    <row r="84" spans="2:19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</row>
    <row r="85" spans="2:19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</row>
    <row r="86" spans="2:19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</row>
    <row r="87" spans="2:19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</row>
    <row r="88" spans="2:19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</row>
    <row r="89" spans="2:19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</row>
    <row r="90" spans="2:19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</row>
    <row r="91" spans="2:19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</row>
    <row r="92" spans="2:19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</row>
    <row r="93" spans="2:19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</row>
    <row r="94" spans="2:19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</row>
    <row r="95" spans="2:19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</row>
    <row r="96" spans="2:19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</row>
    <row r="97" spans="2:19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</row>
    <row r="98" spans="2:19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</row>
    <row r="99" spans="2:19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</row>
    <row r="100" spans="2:19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</row>
    <row r="101" spans="2:19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</row>
    <row r="102" spans="2:19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</row>
    <row r="103" spans="2:19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</row>
    <row r="104" spans="2:19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</row>
    <row r="105" spans="2:19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</row>
    <row r="106" spans="2:19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</row>
    <row r="107" spans="2:19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</row>
    <row r="108" spans="2:19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</row>
    <row r="109" spans="2:19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</row>
    <row r="110" spans="2:19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</row>
    <row r="111" spans="2:19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</row>
    <row r="112" spans="2:19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</row>
    <row r="113" spans="2:19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</row>
    <row r="114" spans="2:19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</row>
    <row r="115" spans="2:19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</row>
    <row r="116" spans="2:19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</row>
    <row r="117" spans="2:19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</row>
    <row r="118" spans="2:19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</row>
    <row r="119" spans="2:19"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</row>
    <row r="120" spans="2:19"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</row>
    <row r="121" spans="2:19"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</row>
    <row r="122" spans="2:19"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</row>
    <row r="123" spans="2:19"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</row>
    <row r="124" spans="2:19"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</row>
    <row r="125" spans="2:19"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</row>
    <row r="126" spans="2:19"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</row>
    <row r="127" spans="2:19"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</row>
    <row r="128" spans="2:19"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</row>
    <row r="129" spans="2:19"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</row>
    <row r="130" spans="2:19">
      <c r="C130" s="1"/>
      <c r="D130" s="1"/>
      <c r="E130" s="1"/>
    </row>
    <row r="131" spans="2:19">
      <c r="C131" s="1"/>
      <c r="D131" s="1"/>
      <c r="E131" s="1"/>
    </row>
    <row r="132" spans="2:19">
      <c r="C132" s="1"/>
      <c r="D132" s="1"/>
      <c r="E132" s="1"/>
    </row>
    <row r="133" spans="2:19">
      <c r="C133" s="1"/>
      <c r="D133" s="1"/>
      <c r="E133" s="1"/>
    </row>
    <row r="134" spans="2:19">
      <c r="C134" s="1"/>
      <c r="D134" s="1"/>
      <c r="E134" s="1"/>
    </row>
    <row r="135" spans="2:19">
      <c r="C135" s="1"/>
      <c r="D135" s="1"/>
      <c r="E135" s="1"/>
    </row>
    <row r="136" spans="2:19">
      <c r="C136" s="1"/>
      <c r="D136" s="1"/>
      <c r="E136" s="1"/>
    </row>
    <row r="137" spans="2:19">
      <c r="C137" s="1"/>
      <c r="D137" s="1"/>
      <c r="E137" s="1"/>
    </row>
    <row r="138" spans="2:19">
      <c r="C138" s="1"/>
      <c r="D138" s="1"/>
      <c r="E138" s="1"/>
    </row>
    <row r="139" spans="2:19">
      <c r="C139" s="1"/>
      <c r="D139" s="1"/>
      <c r="E139" s="1"/>
    </row>
    <row r="140" spans="2:19">
      <c r="C140" s="1"/>
      <c r="D140" s="1"/>
      <c r="E140" s="1"/>
    </row>
    <row r="141" spans="2:19">
      <c r="C141" s="1"/>
      <c r="D141" s="1"/>
      <c r="E141" s="1"/>
    </row>
    <row r="142" spans="2:19">
      <c r="C142" s="1"/>
      <c r="D142" s="1"/>
      <c r="E142" s="1"/>
    </row>
    <row r="143" spans="2:19">
      <c r="C143" s="1"/>
      <c r="D143" s="1"/>
      <c r="E143" s="1"/>
    </row>
    <row r="144" spans="2:19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4"/>
    </row>
    <row r="539" spans="2:5">
      <c r="B539" s="44"/>
    </row>
    <row r="540" spans="2:5">
      <c r="B540" s="3"/>
    </row>
  </sheetData>
  <sheetProtection sheet="1" objects="1" scenarios="1"/>
  <mergeCells count="2">
    <mergeCell ref="B6:S6"/>
    <mergeCell ref="B7:S7"/>
  </mergeCells>
  <phoneticPr fontId="4" type="noConversion"/>
  <conditionalFormatting sqref="B12:B32 B37:B129">
    <cfRule type="cellIs" dxfId="12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2"/>
  <sheetViews>
    <sheetView rightToLeft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ColWidth="9.140625" defaultRowHeight="18"/>
  <cols>
    <col min="1" max="1" width="6.28515625" style="1" customWidth="1"/>
    <col min="2" max="2" width="51.5703125" style="2" bestFit="1" customWidth="1"/>
    <col min="3" max="3" width="41.7109375" style="2" bestFit="1" customWidth="1"/>
    <col min="4" max="4" width="5.7109375" style="2" bestFit="1" customWidth="1"/>
    <col min="5" max="5" width="9" style="2" bestFit="1" customWidth="1"/>
    <col min="6" max="6" width="11.85546875" style="1" bestFit="1" customWidth="1"/>
    <col min="7" max="7" width="12.28515625" style="1" bestFit="1" customWidth="1"/>
    <col min="8" max="8" width="11.28515625" style="1" bestFit="1" customWidth="1"/>
    <col min="9" max="9" width="10.140625" style="1" bestFit="1" customWidth="1"/>
    <col min="10" max="10" width="9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7" t="s">
        <v>191</v>
      </c>
      <c r="C1" s="78" t="s" vm="1">
        <v>269</v>
      </c>
    </row>
    <row r="2" spans="2:98">
      <c r="B2" s="57" t="s">
        <v>190</v>
      </c>
      <c r="C2" s="78" t="s">
        <v>270</v>
      </c>
    </row>
    <row r="3" spans="2:98">
      <c r="B3" s="57" t="s">
        <v>192</v>
      </c>
      <c r="C3" s="78" t="s">
        <v>271</v>
      </c>
    </row>
    <row r="4" spans="2:98">
      <c r="B4" s="57" t="s">
        <v>193</v>
      </c>
      <c r="C4" s="78">
        <v>8803</v>
      </c>
    </row>
    <row r="6" spans="2:98" ht="26.25" customHeight="1">
      <c r="B6" s="165" t="s">
        <v>222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7"/>
    </row>
    <row r="7" spans="2:98" ht="26.25" customHeight="1">
      <c r="B7" s="165" t="s">
        <v>101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7"/>
    </row>
    <row r="8" spans="2:98" s="3" customFormat="1" ht="63">
      <c r="B8" s="23" t="s">
        <v>128</v>
      </c>
      <c r="C8" s="31" t="s">
        <v>49</v>
      </c>
      <c r="D8" s="31" t="s">
        <v>130</v>
      </c>
      <c r="E8" s="31" t="s">
        <v>129</v>
      </c>
      <c r="F8" s="31" t="s">
        <v>70</v>
      </c>
      <c r="G8" s="31" t="s">
        <v>113</v>
      </c>
      <c r="H8" s="31" t="s">
        <v>252</v>
      </c>
      <c r="I8" s="31" t="s">
        <v>251</v>
      </c>
      <c r="J8" s="31" t="s">
        <v>122</v>
      </c>
      <c r="K8" s="31" t="s">
        <v>64</v>
      </c>
      <c r="L8" s="31" t="s">
        <v>194</v>
      </c>
      <c r="M8" s="32" t="s">
        <v>196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6"/>
      <c r="C9" s="33"/>
      <c r="D9" s="17"/>
      <c r="E9" s="17"/>
      <c r="F9" s="33"/>
      <c r="G9" s="33"/>
      <c r="H9" s="33" t="s">
        <v>259</v>
      </c>
      <c r="I9" s="33"/>
      <c r="J9" s="33" t="s">
        <v>255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128" t="s">
        <v>32</v>
      </c>
      <c r="C11" s="124"/>
      <c r="D11" s="124"/>
      <c r="E11" s="124"/>
      <c r="F11" s="124"/>
      <c r="G11" s="124"/>
      <c r="H11" s="125"/>
      <c r="I11" s="125"/>
      <c r="J11" s="125">
        <v>9998.3630199999989</v>
      </c>
      <c r="K11" s="124"/>
      <c r="L11" s="126">
        <f>J11/$J$11</f>
        <v>1</v>
      </c>
      <c r="M11" s="126">
        <f>J11/'סכום נכסי הקרן'!$C$42</f>
        <v>1.2233090053102616E-2</v>
      </c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CT11" s="100"/>
    </row>
    <row r="12" spans="2:98" s="100" customFormat="1">
      <c r="B12" s="129" t="s">
        <v>245</v>
      </c>
      <c r="C12" s="124"/>
      <c r="D12" s="124"/>
      <c r="E12" s="124"/>
      <c r="F12" s="124"/>
      <c r="G12" s="124"/>
      <c r="H12" s="125"/>
      <c r="I12" s="125"/>
      <c r="J12" s="125">
        <v>9998.3630199999989</v>
      </c>
      <c r="K12" s="124"/>
      <c r="L12" s="126">
        <f>J12/$J$11</f>
        <v>1</v>
      </c>
      <c r="M12" s="126">
        <f>J12/'סכום נכסי הקרן'!$C$42</f>
        <v>1.2233090053102616E-2</v>
      </c>
    </row>
    <row r="13" spans="2:98">
      <c r="B13" s="102" t="s">
        <v>68</v>
      </c>
      <c r="C13" s="82"/>
      <c r="D13" s="82"/>
      <c r="E13" s="82"/>
      <c r="F13" s="82"/>
      <c r="G13" s="82"/>
      <c r="H13" s="91"/>
      <c r="I13" s="91"/>
      <c r="J13" s="91">
        <v>9998.3630199999989</v>
      </c>
      <c r="K13" s="82"/>
      <c r="L13" s="92">
        <f t="shared" ref="L13:L24" si="0">J13/$J$11</f>
        <v>1</v>
      </c>
      <c r="M13" s="92">
        <f>J13/'סכום נכסי הקרן'!$C$42</f>
        <v>1.2233090053102616E-2</v>
      </c>
    </row>
    <row r="14" spans="2:98">
      <c r="B14" s="87" t="s">
        <v>1999</v>
      </c>
      <c r="C14" s="84">
        <v>6824</v>
      </c>
      <c r="D14" s="97" t="s">
        <v>30</v>
      </c>
      <c r="E14" s="84"/>
      <c r="F14" s="97" t="s">
        <v>1133</v>
      </c>
      <c r="G14" s="97" t="s">
        <v>175</v>
      </c>
      <c r="H14" s="94">
        <v>4565.37</v>
      </c>
      <c r="I14" s="94">
        <v>9242.4130000000005</v>
      </c>
      <c r="J14" s="94">
        <v>1504.6749499999999</v>
      </c>
      <c r="K14" s="95">
        <v>2.7732767569980002E-3</v>
      </c>
      <c r="L14" s="95">
        <f t="shared" si="0"/>
        <v>0.15049213026073943</v>
      </c>
      <c r="M14" s="95">
        <f>J14/'סכום נכסי הקרן'!$C$42</f>
        <v>1.8409837817628747E-3</v>
      </c>
    </row>
    <row r="15" spans="2:98">
      <c r="B15" s="87" t="s">
        <v>2000</v>
      </c>
      <c r="C15" s="84" t="s">
        <v>2001</v>
      </c>
      <c r="D15" s="97" t="s">
        <v>30</v>
      </c>
      <c r="E15" s="84"/>
      <c r="F15" s="97" t="s">
        <v>1133</v>
      </c>
      <c r="G15" s="97" t="s">
        <v>175</v>
      </c>
      <c r="H15" s="94">
        <v>47629.440000000002</v>
      </c>
      <c r="I15" s="94">
        <v>115.71510000000001</v>
      </c>
      <c r="J15" s="94">
        <v>196.53813</v>
      </c>
      <c r="K15" s="95">
        <v>1.1028223687803451E-3</v>
      </c>
      <c r="L15" s="95">
        <f t="shared" si="0"/>
        <v>1.9657030816630623E-2</v>
      </c>
      <c r="M15" s="95">
        <f>J15/'סכום נכסי הקרן'!$C$42</f>
        <v>2.4046622815645567E-4</v>
      </c>
    </row>
    <row r="16" spans="2:98">
      <c r="B16" s="87" t="s">
        <v>2002</v>
      </c>
      <c r="C16" s="84">
        <v>6900</v>
      </c>
      <c r="D16" s="97" t="s">
        <v>30</v>
      </c>
      <c r="E16" s="84"/>
      <c r="F16" s="97" t="s">
        <v>1133</v>
      </c>
      <c r="G16" s="97" t="s">
        <v>175</v>
      </c>
      <c r="H16" s="94">
        <v>6313.47</v>
      </c>
      <c r="I16" s="94">
        <v>9875.2199999999993</v>
      </c>
      <c r="J16" s="94">
        <v>2223.29135</v>
      </c>
      <c r="K16" s="95">
        <v>1.7612117484526316E-3</v>
      </c>
      <c r="L16" s="95">
        <f t="shared" si="0"/>
        <v>0.22236553579347834</v>
      </c>
      <c r="M16" s="95">
        <f>J16/'סכום נכסי הקרן'!$C$42</f>
        <v>2.7202176240680334E-3</v>
      </c>
    </row>
    <row r="17" spans="2:13">
      <c r="B17" s="87" t="s">
        <v>2003</v>
      </c>
      <c r="C17" s="84">
        <v>7019</v>
      </c>
      <c r="D17" s="97" t="s">
        <v>30</v>
      </c>
      <c r="E17" s="84"/>
      <c r="F17" s="97" t="s">
        <v>1133</v>
      </c>
      <c r="G17" s="97" t="s">
        <v>175</v>
      </c>
      <c r="H17" s="94">
        <v>4230.18</v>
      </c>
      <c r="I17" s="94">
        <v>9854.5624000000007</v>
      </c>
      <c r="J17" s="94">
        <v>1486.5431999999998</v>
      </c>
      <c r="K17" s="95">
        <v>1.7057699605062104E-3</v>
      </c>
      <c r="L17" s="95">
        <f t="shared" si="0"/>
        <v>0.14867865839902261</v>
      </c>
      <c r="M17" s="95">
        <f>J17/'סכום נכסי הקרן'!$C$42</f>
        <v>1.818799417169725E-3</v>
      </c>
    </row>
    <row r="18" spans="2:13">
      <c r="B18" s="87" t="s">
        <v>2004</v>
      </c>
      <c r="C18" s="84">
        <v>5771</v>
      </c>
      <c r="D18" s="97" t="s">
        <v>30</v>
      </c>
      <c r="E18" s="84"/>
      <c r="F18" s="97" t="s">
        <v>1133</v>
      </c>
      <c r="G18" s="97" t="s">
        <v>177</v>
      </c>
      <c r="H18" s="94">
        <v>125725.02</v>
      </c>
      <c r="I18" s="94">
        <v>105.42610000000001</v>
      </c>
      <c r="J18" s="94">
        <v>538.35285999999996</v>
      </c>
      <c r="K18" s="95">
        <v>1.209712935553821E-3</v>
      </c>
      <c r="L18" s="95">
        <f t="shared" si="0"/>
        <v>5.3844100171509882E-2</v>
      </c>
      <c r="M18" s="95">
        <f>J18/'סכום נכסי הקרן'!$C$42</f>
        <v>6.5867972622635836E-4</v>
      </c>
    </row>
    <row r="19" spans="2:13">
      <c r="B19" s="87" t="s">
        <v>2005</v>
      </c>
      <c r="C19" s="84" t="s">
        <v>2006</v>
      </c>
      <c r="D19" s="97" t="s">
        <v>30</v>
      </c>
      <c r="E19" s="84"/>
      <c r="F19" s="97" t="s">
        <v>1133</v>
      </c>
      <c r="G19" s="97" t="s">
        <v>175</v>
      </c>
      <c r="H19" s="94">
        <v>1434.41</v>
      </c>
      <c r="I19" s="94">
        <v>10623.663500000001</v>
      </c>
      <c r="J19" s="94">
        <v>543.41118999999992</v>
      </c>
      <c r="K19" s="95">
        <v>1.7219808750050841E-3</v>
      </c>
      <c r="L19" s="95">
        <f t="shared" si="0"/>
        <v>5.4350015988917352E-2</v>
      </c>
      <c r="M19" s="95">
        <f>J19/'סכום נכסי הקרן'!$C$42</f>
        <v>6.6486863997999304E-4</v>
      </c>
    </row>
    <row r="20" spans="2:13">
      <c r="B20" s="87" t="s">
        <v>2007</v>
      </c>
      <c r="C20" s="84" t="s">
        <v>2008</v>
      </c>
      <c r="D20" s="97" t="s">
        <v>30</v>
      </c>
      <c r="E20" s="84"/>
      <c r="F20" s="97" t="s">
        <v>1133</v>
      </c>
      <c r="G20" s="97" t="s">
        <v>177</v>
      </c>
      <c r="H20" s="94">
        <v>213837.04</v>
      </c>
      <c r="I20" s="94">
        <v>104.9843</v>
      </c>
      <c r="J20" s="94">
        <v>911.81020000000001</v>
      </c>
      <c r="K20" s="95">
        <v>3.8332518941266128E-3</v>
      </c>
      <c r="L20" s="95">
        <f t="shared" si="0"/>
        <v>9.119594859439302E-2</v>
      </c>
      <c r="M20" s="95">
        <f>J20/'סכום נכסי הקרן'!$C$42</f>
        <v>1.1156082516333267E-3</v>
      </c>
    </row>
    <row r="21" spans="2:13">
      <c r="B21" s="87" t="s">
        <v>2009</v>
      </c>
      <c r="C21" s="84">
        <v>5691</v>
      </c>
      <c r="D21" s="97" t="s">
        <v>30</v>
      </c>
      <c r="E21" s="84"/>
      <c r="F21" s="97" t="s">
        <v>1133</v>
      </c>
      <c r="G21" s="97" t="s">
        <v>175</v>
      </c>
      <c r="H21" s="94">
        <v>91207.21</v>
      </c>
      <c r="I21" s="94">
        <v>102.3364</v>
      </c>
      <c r="J21" s="94">
        <v>332.84395000000001</v>
      </c>
      <c r="K21" s="95">
        <v>1.0382638145908383E-3</v>
      </c>
      <c r="L21" s="95">
        <f t="shared" si="0"/>
        <v>3.3289844480961846E-2</v>
      </c>
      <c r="M21" s="95">
        <f>J21/'סכום נכסי הקרן'!$C$42</f>
        <v>4.0723766538938743E-4</v>
      </c>
    </row>
    <row r="22" spans="2:13">
      <c r="B22" s="87" t="s">
        <v>2010</v>
      </c>
      <c r="C22" s="84">
        <v>6629</v>
      </c>
      <c r="D22" s="97" t="s">
        <v>30</v>
      </c>
      <c r="E22" s="84"/>
      <c r="F22" s="97" t="s">
        <v>1133</v>
      </c>
      <c r="G22" s="97" t="s">
        <v>178</v>
      </c>
      <c r="H22" s="94">
        <v>3185.4</v>
      </c>
      <c r="I22" s="94">
        <v>9696.1769000000004</v>
      </c>
      <c r="J22" s="94">
        <v>1396.5511399999998</v>
      </c>
      <c r="K22" s="95">
        <v>4.6982300884955757E-3</v>
      </c>
      <c r="L22" s="95">
        <f t="shared" si="0"/>
        <v>0.13967797900580728</v>
      </c>
      <c r="M22" s="95">
        <f>J22/'סכום נכסי הקרן'!$C$42</f>
        <v>1.7086932956134171E-3</v>
      </c>
    </row>
    <row r="23" spans="2:13">
      <c r="B23" s="87" t="s">
        <v>2011</v>
      </c>
      <c r="C23" s="84">
        <v>5356</v>
      </c>
      <c r="D23" s="97" t="s">
        <v>30</v>
      </c>
      <c r="E23" s="84"/>
      <c r="F23" s="97" t="s">
        <v>1133</v>
      </c>
      <c r="G23" s="97" t="s">
        <v>175</v>
      </c>
      <c r="H23" s="94">
        <v>26121</v>
      </c>
      <c r="I23" s="94">
        <v>309.34559999999999</v>
      </c>
      <c r="J23" s="94">
        <v>288.14762999999999</v>
      </c>
      <c r="K23" s="95">
        <v>1.1022470984673306E-3</v>
      </c>
      <c r="L23" s="95">
        <f t="shared" si="0"/>
        <v>2.8819480691350215E-2</v>
      </c>
      <c r="M23" s="95">
        <f>J23/'סכום נכסי הקרן'!$C$42</f>
        <v>3.5255130258093919E-4</v>
      </c>
    </row>
    <row r="24" spans="2:13">
      <c r="B24" s="87" t="s">
        <v>2012</v>
      </c>
      <c r="C24" s="84" t="s">
        <v>2013</v>
      </c>
      <c r="D24" s="97" t="s">
        <v>30</v>
      </c>
      <c r="E24" s="84"/>
      <c r="F24" s="97" t="s">
        <v>1133</v>
      </c>
      <c r="G24" s="97" t="s">
        <v>175</v>
      </c>
      <c r="H24" s="94">
        <v>159803.66</v>
      </c>
      <c r="I24" s="94">
        <v>101.1123</v>
      </c>
      <c r="J24" s="94">
        <v>576.19842000000006</v>
      </c>
      <c r="K24" s="95">
        <v>1.8734255711232344E-3</v>
      </c>
      <c r="L24" s="95">
        <f t="shared" si="0"/>
        <v>5.7629275797189461E-2</v>
      </c>
      <c r="M24" s="95">
        <f>J24/'סכום נכסי הקרן'!$C$42</f>
        <v>7.0498412052210572E-4</v>
      </c>
    </row>
    <row r="25" spans="2:13">
      <c r="B25" s="83"/>
      <c r="C25" s="84"/>
      <c r="D25" s="84"/>
      <c r="E25" s="84"/>
      <c r="F25" s="84"/>
      <c r="G25" s="84"/>
      <c r="H25" s="94"/>
      <c r="I25" s="94"/>
      <c r="J25" s="84"/>
      <c r="K25" s="84"/>
      <c r="L25" s="95"/>
      <c r="M25" s="84"/>
    </row>
    <row r="26" spans="2:13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</row>
    <row r="27" spans="2:13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</row>
    <row r="28" spans="2:13">
      <c r="B28" s="99" t="s">
        <v>268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</row>
    <row r="29" spans="2:13">
      <c r="B29" s="99" t="s">
        <v>124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</row>
    <row r="30" spans="2:13">
      <c r="B30" s="99" t="s">
        <v>250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</row>
    <row r="31" spans="2:13">
      <c r="B31" s="99" t="s">
        <v>258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</row>
    <row r="32" spans="2:13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</row>
    <row r="33" spans="2:13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</row>
    <row r="34" spans="2:13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</row>
    <row r="35" spans="2:13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</row>
    <row r="36" spans="2:13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</row>
    <row r="37" spans="2:13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</row>
    <row r="38" spans="2:13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</row>
    <row r="39" spans="2:13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</row>
    <row r="40" spans="2:13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</row>
    <row r="41" spans="2:13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</row>
    <row r="42" spans="2:13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</row>
    <row r="43" spans="2:13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</row>
    <row r="44" spans="2:13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</row>
    <row r="45" spans="2:13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</row>
    <row r="46" spans="2:13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</row>
    <row r="47" spans="2:13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</row>
    <row r="48" spans="2:13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</row>
    <row r="49" spans="2:13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</row>
    <row r="50" spans="2:13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</row>
    <row r="51" spans="2:13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</row>
    <row r="52" spans="2:13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</row>
    <row r="53" spans="2:13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</row>
    <row r="54" spans="2:13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</row>
    <row r="55" spans="2:13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</row>
    <row r="56" spans="2:13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</row>
    <row r="57" spans="2:13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</row>
    <row r="58" spans="2:13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</row>
    <row r="59" spans="2:13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</row>
    <row r="60" spans="2:13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</row>
    <row r="61" spans="2:13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</row>
    <row r="62" spans="2:13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</row>
    <row r="63" spans="2:13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</row>
    <row r="64" spans="2:13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</row>
    <row r="65" spans="2:13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2:13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</row>
    <row r="67" spans="2:13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</row>
    <row r="68" spans="2:13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</row>
    <row r="69" spans="2:13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</row>
    <row r="70" spans="2:13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</row>
    <row r="71" spans="2:13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</row>
    <row r="72" spans="2:13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</row>
    <row r="73" spans="2:13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</row>
    <row r="74" spans="2:13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</row>
    <row r="75" spans="2:13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</row>
    <row r="76" spans="2:13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</row>
    <row r="77" spans="2:13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</row>
    <row r="78" spans="2:13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</row>
    <row r="79" spans="2:13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</row>
    <row r="80" spans="2:13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</row>
    <row r="81" spans="2:13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</row>
    <row r="82" spans="2:13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</row>
    <row r="83" spans="2:13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</row>
    <row r="84" spans="2:13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</row>
    <row r="85" spans="2:13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</row>
    <row r="86" spans="2:13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</row>
    <row r="87" spans="2:13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</row>
    <row r="88" spans="2:13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</row>
    <row r="89" spans="2:13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</row>
    <row r="90" spans="2:13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</row>
    <row r="91" spans="2:13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</row>
    <row r="92" spans="2:13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</row>
    <row r="93" spans="2:13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</row>
    <row r="94" spans="2:13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</row>
    <row r="95" spans="2:13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</row>
    <row r="96" spans="2:13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</row>
    <row r="97" spans="2:13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</row>
    <row r="98" spans="2:13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</row>
    <row r="99" spans="2:13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</row>
    <row r="100" spans="2:13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</row>
    <row r="101" spans="2:13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</row>
    <row r="102" spans="2:13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</row>
    <row r="103" spans="2:13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</row>
    <row r="104" spans="2:13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</row>
    <row r="105" spans="2:13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</row>
    <row r="106" spans="2:13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</row>
    <row r="107" spans="2:13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</row>
    <row r="108" spans="2:13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</row>
    <row r="109" spans="2:13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</row>
    <row r="110" spans="2:13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</row>
    <row r="111" spans="2:13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</row>
    <row r="112" spans="2:13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</row>
    <row r="113" spans="2:13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</row>
    <row r="114" spans="2:13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</row>
    <row r="115" spans="2:13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</row>
    <row r="116" spans="2:13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</row>
    <row r="117" spans="2:13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</row>
    <row r="118" spans="2:13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</row>
    <row r="119" spans="2:13"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</row>
    <row r="120" spans="2:13"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</row>
    <row r="121" spans="2:13"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</row>
    <row r="122" spans="2:13"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</row>
    <row r="123" spans="2:13"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</row>
    <row r="124" spans="2:13"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</row>
    <row r="125" spans="2:13">
      <c r="C125" s="1"/>
      <c r="D125" s="1"/>
      <c r="E125" s="1"/>
    </row>
    <row r="126" spans="2:13">
      <c r="C126" s="1"/>
      <c r="D126" s="1"/>
      <c r="E126" s="1"/>
    </row>
    <row r="127" spans="2:13">
      <c r="C127" s="1"/>
      <c r="D127" s="1"/>
      <c r="E127" s="1"/>
    </row>
    <row r="128" spans="2:13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C399" s="1"/>
      <c r="D399" s="1"/>
      <c r="E399" s="1"/>
    </row>
    <row r="400" spans="2:5">
      <c r="B400" s="44"/>
      <c r="C400" s="1"/>
      <c r="D400" s="1"/>
      <c r="E400" s="1"/>
    </row>
    <row r="401" spans="2:5">
      <c r="B401" s="44"/>
      <c r="C401" s="1"/>
      <c r="D401" s="1"/>
      <c r="E401" s="1"/>
    </row>
    <row r="402" spans="2:5">
      <c r="B402" s="3"/>
      <c r="C402" s="1"/>
      <c r="D402" s="1"/>
      <c r="E402" s="1"/>
    </row>
  </sheetData>
  <sheetProtection sheet="1" objects="1" scenarios="1"/>
  <mergeCells count="2">
    <mergeCell ref="B6:M6"/>
    <mergeCell ref="B7:M7"/>
  </mergeCells>
  <phoneticPr fontId="4" type="noConversion"/>
  <dataValidations count="1">
    <dataValidation allowBlank="1" showInputMessage="1" showErrorMessage="1" sqref="D22:XFD1048576 D18:AF21 AH18:XFD21 C5:C1048576 A1:B1048576 D1:XFD17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AV637"/>
  <sheetViews>
    <sheetView rightToLeft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ColWidth="9.140625" defaultRowHeight="18"/>
  <cols>
    <col min="1" max="1" width="6.28515625" style="1" customWidth="1"/>
    <col min="2" max="2" width="53.42578125" style="2" bestFit="1" customWidth="1"/>
    <col min="3" max="3" width="41.7109375" style="2" bestFit="1" customWidth="1"/>
    <col min="4" max="4" width="12.28515625" style="1" bestFit="1" customWidth="1"/>
    <col min="5" max="6" width="11.28515625" style="1" bestFit="1" customWidth="1"/>
    <col min="7" max="7" width="7.28515625" style="1" bestFit="1" customWidth="1"/>
    <col min="8" max="8" width="10.140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2" width="6.28515625" style="3" customWidth="1"/>
    <col min="13" max="13" width="8" style="3" customWidth="1"/>
    <col min="14" max="14" width="8.7109375" style="3" customWidth="1"/>
    <col min="15" max="15" width="10" style="3" customWidth="1"/>
    <col min="16" max="16" width="9.5703125" style="1" customWidth="1"/>
    <col min="17" max="17" width="6.140625" style="1" customWidth="1"/>
    <col min="18" max="19" width="5.7109375" style="1" customWidth="1"/>
    <col min="20" max="20" width="6.85546875" style="1" customWidth="1"/>
    <col min="21" max="21" width="6.42578125" style="1" customWidth="1"/>
    <col min="22" max="22" width="6.7109375" style="1" customWidth="1"/>
    <col min="23" max="23" width="7.28515625" style="1" customWidth="1"/>
    <col min="24" max="35" width="5.7109375" style="1" customWidth="1"/>
    <col min="36" max="16384" width="9.140625" style="1"/>
  </cols>
  <sheetData>
    <row r="1" spans="2:48">
      <c r="B1" s="57" t="s">
        <v>191</v>
      </c>
      <c r="C1" s="78" t="s" vm="1">
        <v>269</v>
      </c>
    </row>
    <row r="2" spans="2:48">
      <c r="B2" s="57" t="s">
        <v>190</v>
      </c>
      <c r="C2" s="78" t="s">
        <v>270</v>
      </c>
    </row>
    <row r="3" spans="2:48">
      <c r="B3" s="57" t="s">
        <v>192</v>
      </c>
      <c r="C3" s="78" t="s">
        <v>271</v>
      </c>
    </row>
    <row r="4" spans="2:48">
      <c r="B4" s="57" t="s">
        <v>193</v>
      </c>
      <c r="C4" s="78">
        <v>8803</v>
      </c>
    </row>
    <row r="6" spans="2:48" ht="26.25" customHeight="1">
      <c r="B6" s="165" t="s">
        <v>222</v>
      </c>
      <c r="C6" s="166"/>
      <c r="D6" s="166"/>
      <c r="E6" s="166"/>
      <c r="F6" s="166"/>
      <c r="G6" s="166"/>
      <c r="H6" s="166"/>
      <c r="I6" s="166"/>
      <c r="J6" s="166"/>
      <c r="K6" s="167"/>
    </row>
    <row r="7" spans="2:48" ht="26.25" customHeight="1">
      <c r="B7" s="165" t="s">
        <v>108</v>
      </c>
      <c r="C7" s="166"/>
      <c r="D7" s="166"/>
      <c r="E7" s="166"/>
      <c r="F7" s="166"/>
      <c r="G7" s="166"/>
      <c r="H7" s="166"/>
      <c r="I7" s="166"/>
      <c r="J7" s="166"/>
      <c r="K7" s="167"/>
    </row>
    <row r="8" spans="2:48" s="3" customFormat="1" ht="78.75">
      <c r="B8" s="23" t="s">
        <v>128</v>
      </c>
      <c r="C8" s="31" t="s">
        <v>49</v>
      </c>
      <c r="D8" s="31" t="s">
        <v>113</v>
      </c>
      <c r="E8" s="31" t="s">
        <v>114</v>
      </c>
      <c r="F8" s="31" t="s">
        <v>252</v>
      </c>
      <c r="G8" s="31" t="s">
        <v>251</v>
      </c>
      <c r="H8" s="31" t="s">
        <v>122</v>
      </c>
      <c r="I8" s="31" t="s">
        <v>64</v>
      </c>
      <c r="J8" s="31" t="s">
        <v>194</v>
      </c>
      <c r="K8" s="32" t="s">
        <v>196</v>
      </c>
      <c r="AV8" s="1"/>
    </row>
    <row r="9" spans="2:48" s="3" customFormat="1" ht="21" customHeight="1">
      <c r="B9" s="16"/>
      <c r="C9" s="17"/>
      <c r="D9" s="17"/>
      <c r="E9" s="33" t="s">
        <v>22</v>
      </c>
      <c r="F9" s="33" t="s">
        <v>259</v>
      </c>
      <c r="G9" s="33"/>
      <c r="H9" s="33" t="s">
        <v>255</v>
      </c>
      <c r="I9" s="33" t="s">
        <v>20</v>
      </c>
      <c r="J9" s="33" t="s">
        <v>20</v>
      </c>
      <c r="K9" s="34" t="s">
        <v>20</v>
      </c>
      <c r="AV9" s="1"/>
    </row>
    <row r="10" spans="2:48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M10" s="3"/>
      <c r="N10" s="3"/>
      <c r="AV10" s="1"/>
    </row>
    <row r="11" spans="2:48" s="142" customFormat="1" ht="18" customHeight="1">
      <c r="B11" s="79" t="s">
        <v>2014</v>
      </c>
      <c r="C11" s="80"/>
      <c r="D11" s="80"/>
      <c r="E11" s="80"/>
      <c r="F11" s="88"/>
      <c r="G11" s="90"/>
      <c r="H11" s="88">
        <v>15180.960230000004</v>
      </c>
      <c r="I11" s="80"/>
      <c r="J11" s="89">
        <f>H11/$H$11</f>
        <v>1</v>
      </c>
      <c r="K11" s="89">
        <f>H11/'סכום נכסי הקרן'!$C$42</f>
        <v>1.8574045892780503E-2</v>
      </c>
      <c r="L11" s="145"/>
      <c r="M11" s="145"/>
      <c r="N11" s="145"/>
      <c r="AV11" s="141"/>
    </row>
    <row r="12" spans="2:48" s="141" customFormat="1" ht="21" customHeight="1">
      <c r="B12" s="81" t="s">
        <v>2015</v>
      </c>
      <c r="C12" s="82"/>
      <c r="D12" s="82"/>
      <c r="E12" s="82"/>
      <c r="F12" s="91"/>
      <c r="G12" s="93"/>
      <c r="H12" s="91">
        <v>77.753659999999982</v>
      </c>
      <c r="I12" s="82"/>
      <c r="J12" s="92">
        <f t="shared" ref="J12:J14" si="0">H12/$H$11</f>
        <v>5.1217880043151892E-3</v>
      </c>
      <c r="K12" s="92">
        <f>H12/'סכום נכסי הקרן'!$C$42</f>
        <v>9.5132325445243003E-5</v>
      </c>
      <c r="L12" s="145"/>
      <c r="M12" s="145"/>
      <c r="N12" s="145"/>
    </row>
    <row r="13" spans="2:48" s="141" customFormat="1">
      <c r="B13" s="102" t="s">
        <v>243</v>
      </c>
      <c r="C13" s="84"/>
      <c r="D13" s="84"/>
      <c r="E13" s="84"/>
      <c r="F13" s="94"/>
      <c r="G13" s="96"/>
      <c r="H13" s="125">
        <v>12.93708</v>
      </c>
      <c r="I13" s="124"/>
      <c r="J13" s="126">
        <f t="shared" si="0"/>
        <v>8.5219115286490647E-4</v>
      </c>
      <c r="K13" s="126">
        <f>H13/'סכום נכסי הקרן'!$C$42</f>
        <v>1.5828637582734298E-5</v>
      </c>
      <c r="L13" s="145"/>
      <c r="M13" s="145"/>
      <c r="N13" s="145"/>
    </row>
    <row r="14" spans="2:48" s="141" customFormat="1">
      <c r="B14" s="87" t="s">
        <v>2016</v>
      </c>
      <c r="C14" s="84">
        <v>7004</v>
      </c>
      <c r="D14" s="97" t="s">
        <v>176</v>
      </c>
      <c r="E14" s="107">
        <v>43614</v>
      </c>
      <c r="F14" s="94">
        <v>12937.08</v>
      </c>
      <c r="G14" s="96">
        <v>100</v>
      </c>
      <c r="H14" s="94">
        <v>12.93708</v>
      </c>
      <c r="I14" s="95">
        <v>1.52321844E-3</v>
      </c>
      <c r="J14" s="95">
        <f t="shared" si="0"/>
        <v>8.5219115286490647E-4</v>
      </c>
      <c r="K14" s="95">
        <f>H14/'סכום נכסי הקרן'!$C$42</f>
        <v>1.5828637582734298E-5</v>
      </c>
      <c r="L14" s="145"/>
      <c r="M14" s="145"/>
      <c r="N14" s="145"/>
    </row>
    <row r="15" spans="2:48" s="141" customFormat="1">
      <c r="B15" s="83"/>
      <c r="C15" s="84"/>
      <c r="D15" s="84"/>
      <c r="E15" s="84"/>
      <c r="F15" s="94"/>
      <c r="G15" s="96"/>
      <c r="H15" s="84"/>
      <c r="I15" s="84"/>
      <c r="J15" s="95"/>
      <c r="K15" s="84"/>
      <c r="L15" s="145"/>
      <c r="M15" s="145"/>
      <c r="N15" s="145"/>
    </row>
    <row r="16" spans="2:48" s="141" customFormat="1">
      <c r="B16" s="102" t="s">
        <v>244</v>
      </c>
      <c r="C16" s="82"/>
      <c r="D16" s="82"/>
      <c r="E16" s="82"/>
      <c r="F16" s="91"/>
      <c r="G16" s="93"/>
      <c r="H16" s="91">
        <v>64.816579999999988</v>
      </c>
      <c r="I16" s="82"/>
      <c r="J16" s="92">
        <f t="shared" ref="J16:J18" si="1">H16/$H$11</f>
        <v>4.2695968514502832E-3</v>
      </c>
      <c r="K16" s="92">
        <f>H16/'סכום נכסי הקרן'!$C$42</f>
        <v>7.9303687862508702E-5</v>
      </c>
      <c r="L16" s="145"/>
      <c r="M16" s="145"/>
      <c r="N16" s="145"/>
    </row>
    <row r="17" spans="2:14" s="141" customFormat="1">
      <c r="B17" s="87" t="s">
        <v>2017</v>
      </c>
      <c r="C17" s="84">
        <v>6662</v>
      </c>
      <c r="D17" s="97" t="s">
        <v>175</v>
      </c>
      <c r="E17" s="107">
        <v>43573</v>
      </c>
      <c r="F17" s="94">
        <v>2284.83</v>
      </c>
      <c r="G17" s="96">
        <v>100</v>
      </c>
      <c r="H17" s="94">
        <v>8.1477000000000004</v>
      </c>
      <c r="I17" s="95">
        <v>9.9340326086956522E-4</v>
      </c>
      <c r="J17" s="95">
        <f t="shared" si="1"/>
        <v>5.3670518047329067E-4</v>
      </c>
      <c r="K17" s="95">
        <f>H17/'סכום נכסי הקרן'!$C$42</f>
        <v>9.9687866530039437E-6</v>
      </c>
      <c r="L17" s="145"/>
      <c r="M17" s="145"/>
      <c r="N17" s="145"/>
    </row>
    <row r="18" spans="2:14" s="141" customFormat="1">
      <c r="B18" s="87" t="s">
        <v>2018</v>
      </c>
      <c r="C18" s="84">
        <v>5310</v>
      </c>
      <c r="D18" s="97" t="s">
        <v>175</v>
      </c>
      <c r="E18" s="107">
        <v>43116</v>
      </c>
      <c r="F18" s="94">
        <v>16238.67</v>
      </c>
      <c r="G18" s="96">
        <v>97.861699999999999</v>
      </c>
      <c r="H18" s="94">
        <v>56.668879999999994</v>
      </c>
      <c r="I18" s="95">
        <v>2.3430738152824371E-4</v>
      </c>
      <c r="J18" s="95">
        <f t="shared" si="1"/>
        <v>3.7328916709769931E-3</v>
      </c>
      <c r="K18" s="95">
        <f>H18/'סכום נכסי הקרן'!$C$42</f>
        <v>6.9334901209504765E-5</v>
      </c>
      <c r="L18" s="145"/>
      <c r="M18" s="145"/>
      <c r="N18" s="145"/>
    </row>
    <row r="19" spans="2:14" s="141" customFormat="1">
      <c r="B19" s="83"/>
      <c r="C19" s="84"/>
      <c r="D19" s="84"/>
      <c r="E19" s="84"/>
      <c r="F19" s="94"/>
      <c r="G19" s="96"/>
      <c r="H19" s="84"/>
      <c r="I19" s="84"/>
      <c r="J19" s="95"/>
      <c r="K19" s="84"/>
      <c r="L19" s="145"/>
      <c r="M19" s="145"/>
      <c r="N19" s="145"/>
    </row>
    <row r="20" spans="2:14" s="141" customFormat="1">
      <c r="B20" s="81" t="s">
        <v>2019</v>
      </c>
      <c r="C20" s="82"/>
      <c r="D20" s="82"/>
      <c r="E20" s="82"/>
      <c r="F20" s="91"/>
      <c r="G20" s="93"/>
      <c r="H20" s="91">
        <v>15103.206570000004</v>
      </c>
      <c r="I20" s="82"/>
      <c r="J20" s="92">
        <f t="shared" ref="J20:J26" si="2">H20/$H$11</f>
        <v>0.99487821199568482</v>
      </c>
      <c r="K20" s="92">
        <f>H20/'סכום נכסי הקרן'!$C$42</f>
        <v>1.8478913567335262E-2</v>
      </c>
      <c r="L20" s="145"/>
      <c r="M20" s="145"/>
      <c r="N20" s="145"/>
    </row>
    <row r="21" spans="2:14" s="141" customFormat="1">
      <c r="B21" s="102" t="s">
        <v>241</v>
      </c>
      <c r="C21" s="82"/>
      <c r="D21" s="82"/>
      <c r="E21" s="82"/>
      <c r="F21" s="91"/>
      <c r="G21" s="93"/>
      <c r="H21" s="91">
        <v>323.92028999999997</v>
      </c>
      <c r="I21" s="82"/>
      <c r="J21" s="92">
        <f t="shared" si="2"/>
        <v>2.1337272813605142E-2</v>
      </c>
      <c r="K21" s="92">
        <f>H21/'סכום נכסי הקרן'!$C$42</f>
        <v>3.9631948446667973E-4</v>
      </c>
      <c r="L21" s="145"/>
      <c r="M21" s="145"/>
      <c r="N21" s="145"/>
    </row>
    <row r="22" spans="2:14" s="141" customFormat="1" ht="16.5" customHeight="1">
      <c r="B22" s="87" t="s">
        <v>2020</v>
      </c>
      <c r="C22" s="84">
        <v>5295</v>
      </c>
      <c r="D22" s="97" t="s">
        <v>175</v>
      </c>
      <c r="E22" s="107">
        <v>43003</v>
      </c>
      <c r="F22" s="94">
        <v>31881.41</v>
      </c>
      <c r="G22" s="96">
        <v>99.682199999999995</v>
      </c>
      <c r="H22" s="94">
        <v>113.3278</v>
      </c>
      <c r="I22" s="95">
        <v>7.1637827287120907E-5</v>
      </c>
      <c r="J22" s="95">
        <f t="shared" si="2"/>
        <v>7.4651272569732545E-3</v>
      </c>
      <c r="K22" s="95">
        <f>H22/'סכום נכסי הקרן'!$C$42</f>
        <v>1.3865761626646785E-4</v>
      </c>
      <c r="L22" s="145"/>
      <c r="M22" s="145"/>
      <c r="N22" s="145"/>
    </row>
    <row r="23" spans="2:14" s="141" customFormat="1" ht="16.5" customHeight="1">
      <c r="B23" s="87" t="s">
        <v>2021</v>
      </c>
      <c r="C23" s="84">
        <v>5327</v>
      </c>
      <c r="D23" s="97" t="s">
        <v>175</v>
      </c>
      <c r="E23" s="107">
        <v>43348</v>
      </c>
      <c r="F23" s="94">
        <v>20564.900000000001</v>
      </c>
      <c r="G23" s="96">
        <v>93.321899999999999</v>
      </c>
      <c r="H23" s="94">
        <v>68.437110000000004</v>
      </c>
      <c r="I23" s="95">
        <v>2.6707649983871316E-4</v>
      </c>
      <c r="J23" s="95">
        <f t="shared" si="2"/>
        <v>4.5080883529855596E-3</v>
      </c>
      <c r="K23" s="95">
        <f>H23/'סכום נכסי הקרן'!$C$42</f>
        <v>8.3733439957063056E-5</v>
      </c>
      <c r="L23" s="145"/>
      <c r="M23" s="145"/>
      <c r="N23" s="145"/>
    </row>
    <row r="24" spans="2:14" s="141" customFormat="1" ht="16.5" customHeight="1">
      <c r="B24" s="87" t="s">
        <v>2022</v>
      </c>
      <c r="C24" s="84">
        <v>5288</v>
      </c>
      <c r="D24" s="97" t="s">
        <v>175</v>
      </c>
      <c r="E24" s="107">
        <v>42768</v>
      </c>
      <c r="F24" s="94">
        <v>9394.07</v>
      </c>
      <c r="G24" s="96">
        <v>117.5939</v>
      </c>
      <c r="H24" s="94">
        <v>39.393070000000002</v>
      </c>
      <c r="I24" s="95">
        <v>3.4343479914655243E-5</v>
      </c>
      <c r="J24" s="95">
        <f t="shared" si="2"/>
        <v>2.5948997562191749E-3</v>
      </c>
      <c r="K24" s="95">
        <f>H24/'סכום נכסי הקרן'!$C$42</f>
        <v>4.8197787159179899E-5</v>
      </c>
      <c r="L24" s="145"/>
      <c r="M24" s="145"/>
      <c r="N24" s="145"/>
    </row>
    <row r="25" spans="2:14" s="141" customFormat="1">
      <c r="B25" s="87" t="s">
        <v>2023</v>
      </c>
      <c r="C25" s="84">
        <v>6645</v>
      </c>
      <c r="D25" s="97" t="s">
        <v>175</v>
      </c>
      <c r="E25" s="107">
        <v>43578</v>
      </c>
      <c r="F25" s="94">
        <v>1216</v>
      </c>
      <c r="G25" s="96">
        <v>100</v>
      </c>
      <c r="H25" s="94">
        <v>4.3362600000000002</v>
      </c>
      <c r="I25" s="95">
        <v>2.0996407311892019E-3</v>
      </c>
      <c r="J25" s="95">
        <f t="shared" si="2"/>
        <v>2.8563805808744941E-4</v>
      </c>
      <c r="K25" s="95">
        <f>H25/'סכום נכסי הקרן'!$C$42</f>
        <v>5.3054543996409885E-6</v>
      </c>
      <c r="L25" s="145"/>
      <c r="M25" s="145"/>
      <c r="N25" s="145"/>
    </row>
    <row r="26" spans="2:14" s="141" customFormat="1">
      <c r="B26" s="87" t="s">
        <v>2024</v>
      </c>
      <c r="C26" s="84">
        <v>5333</v>
      </c>
      <c r="D26" s="97" t="s">
        <v>175</v>
      </c>
      <c r="E26" s="107">
        <v>43340</v>
      </c>
      <c r="F26" s="94">
        <v>28383.38</v>
      </c>
      <c r="G26" s="96">
        <v>97.244399999999999</v>
      </c>
      <c r="H26" s="94">
        <v>98.426050000000004</v>
      </c>
      <c r="I26" s="95">
        <v>1.2920866037817421E-3</v>
      </c>
      <c r="J26" s="95">
        <f t="shared" si="2"/>
        <v>6.4835193893397073E-3</v>
      </c>
      <c r="K26" s="95">
        <f>H26/'סכום נכסי הקרן'!$C$42</f>
        <v>1.2042518668432794E-4</v>
      </c>
      <c r="L26" s="145"/>
      <c r="M26" s="145"/>
      <c r="N26" s="145"/>
    </row>
    <row r="27" spans="2:14" s="141" customFormat="1">
      <c r="B27" s="83"/>
      <c r="C27" s="84"/>
      <c r="D27" s="84"/>
      <c r="E27" s="84"/>
      <c r="F27" s="94"/>
      <c r="G27" s="96"/>
      <c r="H27" s="84"/>
      <c r="I27" s="84"/>
      <c r="J27" s="95"/>
      <c r="K27" s="84"/>
      <c r="L27" s="145"/>
      <c r="M27" s="145"/>
      <c r="N27" s="145"/>
    </row>
    <row r="28" spans="2:14" s="141" customFormat="1">
      <c r="B28" s="102" t="s">
        <v>243</v>
      </c>
      <c r="C28" s="82"/>
      <c r="D28" s="82"/>
      <c r="E28" s="82"/>
      <c r="F28" s="91"/>
      <c r="G28" s="93"/>
      <c r="H28" s="91">
        <v>1512.05504</v>
      </c>
      <c r="I28" s="82"/>
      <c r="J28" s="92">
        <f t="shared" ref="J28:J32" si="3">H28/$H$11</f>
        <v>9.9602068452293122E-2</v>
      </c>
      <c r="K28" s="92">
        <f>H28/'סכום נכסי הקרן'!$C$42</f>
        <v>1.8500133904487577E-3</v>
      </c>
      <c r="L28" s="145"/>
      <c r="M28" s="145"/>
      <c r="N28" s="145"/>
    </row>
    <row r="29" spans="2:14" s="141" customFormat="1">
      <c r="B29" s="87" t="s">
        <v>2025</v>
      </c>
      <c r="C29" s="84">
        <v>5328</v>
      </c>
      <c r="D29" s="97" t="s">
        <v>175</v>
      </c>
      <c r="E29" s="107">
        <v>43264</v>
      </c>
      <c r="F29" s="94">
        <v>81207.86</v>
      </c>
      <c r="G29" s="96">
        <v>92.795199999999994</v>
      </c>
      <c r="H29" s="94">
        <v>268.72303000000005</v>
      </c>
      <c r="I29" s="95">
        <v>3.6573268024855284E-5</v>
      </c>
      <c r="J29" s="95">
        <f t="shared" si="3"/>
        <v>1.7701319674690959E-2</v>
      </c>
      <c r="K29" s="95">
        <f>H29/'סכום נכסי הקרן'!$C$42</f>
        <v>3.2878512400048832E-4</v>
      </c>
      <c r="L29" s="145"/>
      <c r="M29" s="145"/>
      <c r="N29" s="145"/>
    </row>
    <row r="30" spans="2:14" s="141" customFormat="1">
      <c r="B30" s="87" t="s">
        <v>2026</v>
      </c>
      <c r="C30" s="84">
        <v>7002</v>
      </c>
      <c r="D30" s="97" t="s">
        <v>175</v>
      </c>
      <c r="E30" s="107">
        <v>43616</v>
      </c>
      <c r="F30" s="94">
        <v>274387.39</v>
      </c>
      <c r="G30" s="96">
        <v>95.392799999999994</v>
      </c>
      <c r="H30" s="94">
        <v>933.38556000000005</v>
      </c>
      <c r="I30" s="95">
        <v>7.839639714285716E-5</v>
      </c>
      <c r="J30" s="95">
        <f t="shared" si="3"/>
        <v>6.148396055708525E-2</v>
      </c>
      <c r="K30" s="95">
        <f>H30/'סכום נכסי הקרן'!$C$42</f>
        <v>1.1420059050572078E-3</v>
      </c>
      <c r="L30" s="145"/>
      <c r="M30" s="145"/>
      <c r="N30" s="145"/>
    </row>
    <row r="31" spans="2:14" s="141" customFormat="1">
      <c r="B31" s="87" t="s">
        <v>2027</v>
      </c>
      <c r="C31" s="84">
        <v>5343</v>
      </c>
      <c r="D31" s="97" t="s">
        <v>175</v>
      </c>
      <c r="E31" s="107">
        <v>43437</v>
      </c>
      <c r="F31" s="94">
        <v>37486.050000000003</v>
      </c>
      <c r="G31" s="96">
        <v>105.3823</v>
      </c>
      <c r="H31" s="94">
        <v>140.87004999999999</v>
      </c>
      <c r="I31" s="95">
        <v>3.4731770451421427E-7</v>
      </c>
      <c r="J31" s="95">
        <f t="shared" si="3"/>
        <v>9.2793899638586932E-3</v>
      </c>
      <c r="K31" s="95">
        <f>H31/'סכום נכסי הקרן'!$C$42</f>
        <v>1.7235581504571818E-4</v>
      </c>
      <c r="L31" s="145"/>
      <c r="M31" s="145"/>
      <c r="N31" s="145"/>
    </row>
    <row r="32" spans="2:14" s="141" customFormat="1">
      <c r="B32" s="87" t="s">
        <v>2028</v>
      </c>
      <c r="C32" s="84">
        <v>5299</v>
      </c>
      <c r="D32" s="97" t="s">
        <v>175</v>
      </c>
      <c r="E32" s="107">
        <v>43002</v>
      </c>
      <c r="F32" s="94">
        <v>47429.59</v>
      </c>
      <c r="G32" s="96">
        <v>99.965999999999994</v>
      </c>
      <c r="H32" s="94">
        <v>169.07640000000001</v>
      </c>
      <c r="I32" s="95">
        <v>1.5131999999999998E-4</v>
      </c>
      <c r="J32" s="95">
        <f t="shared" si="3"/>
        <v>1.1137398256658233E-2</v>
      </c>
      <c r="K32" s="95">
        <f>H32/'סכום נכסי הקרן'!$C$42</f>
        <v>2.0686654634534358E-4</v>
      </c>
      <c r="L32" s="145"/>
      <c r="M32" s="145"/>
      <c r="N32" s="145"/>
    </row>
    <row r="33" spans="2:15" s="141" customFormat="1">
      <c r="B33" s="83"/>
      <c r="C33" s="84"/>
      <c r="D33" s="84"/>
      <c r="E33" s="84"/>
      <c r="F33" s="94"/>
      <c r="G33" s="96"/>
      <c r="H33" s="84"/>
      <c r="I33" s="84"/>
      <c r="J33" s="95"/>
      <c r="K33" s="84"/>
      <c r="L33" s="145"/>
      <c r="M33" s="145"/>
      <c r="N33" s="145"/>
    </row>
    <row r="34" spans="2:15" s="141" customFormat="1">
      <c r="B34" s="102" t="s">
        <v>244</v>
      </c>
      <c r="C34" s="82"/>
      <c r="D34" s="82"/>
      <c r="E34" s="82"/>
      <c r="F34" s="91"/>
      <c r="G34" s="93"/>
      <c r="H34" s="91">
        <v>13267.231240000003</v>
      </c>
      <c r="I34" s="82"/>
      <c r="J34" s="92">
        <f t="shared" ref="J34:J73" si="4">H34/$H$11</f>
        <v>0.87393887072978649</v>
      </c>
      <c r="K34" s="92">
        <f>H34/'סכום נכסי הקרן'!$C$42</f>
        <v>1.6232580692419823E-2</v>
      </c>
      <c r="L34" s="145"/>
      <c r="M34" s="145"/>
      <c r="N34" s="145"/>
    </row>
    <row r="35" spans="2:15" s="141" customFormat="1">
      <c r="B35" s="87" t="s">
        <v>2030</v>
      </c>
      <c r="C35" s="84">
        <v>5238</v>
      </c>
      <c r="D35" s="97" t="s">
        <v>177</v>
      </c>
      <c r="E35" s="107">
        <v>43325</v>
      </c>
      <c r="F35" s="94">
        <v>130382.3</v>
      </c>
      <c r="G35" s="96">
        <v>101.95820000000001</v>
      </c>
      <c r="H35" s="94">
        <v>539.93057999999996</v>
      </c>
      <c r="I35" s="95">
        <v>6.8266095838730601E-5</v>
      </c>
      <c r="J35" s="95">
        <f t="shared" si="4"/>
        <v>3.5566299616081654E-2</v>
      </c>
      <c r="K35" s="95">
        <f>H35/'סכום נכסי הקרן'!$C$42</f>
        <v>6.6061008130548216E-4</v>
      </c>
      <c r="L35" s="145"/>
      <c r="M35" s="145"/>
      <c r="N35" s="145"/>
    </row>
    <row r="36" spans="2:15" s="141" customFormat="1">
      <c r="B36" s="87" t="s">
        <v>2031</v>
      </c>
      <c r="C36" s="84">
        <v>5339</v>
      </c>
      <c r="D36" s="97" t="s">
        <v>175</v>
      </c>
      <c r="E36" s="107">
        <v>43399</v>
      </c>
      <c r="F36" s="94">
        <v>79935.48</v>
      </c>
      <c r="G36" s="96">
        <v>100.54259999999999</v>
      </c>
      <c r="H36" s="94">
        <v>286.59661</v>
      </c>
      <c r="I36" s="95">
        <v>3.7358210519721098E-4</v>
      </c>
      <c r="J36" s="95">
        <f t="shared" si="4"/>
        <v>1.8878687886530344E-2</v>
      </c>
      <c r="K36" s="95">
        <f>H36/'סכום נכסי הקרן'!$C$42</f>
        <v>3.5065361519989399E-4</v>
      </c>
      <c r="L36" s="145"/>
      <c r="M36" s="145"/>
      <c r="N36" s="145"/>
    </row>
    <row r="37" spans="2:15" s="141" customFormat="1">
      <c r="B37" s="87" t="s">
        <v>2032</v>
      </c>
      <c r="C37" s="84">
        <v>5291</v>
      </c>
      <c r="D37" s="97" t="s">
        <v>175</v>
      </c>
      <c r="E37" s="107">
        <v>42908</v>
      </c>
      <c r="F37" s="94">
        <v>77319.45</v>
      </c>
      <c r="G37" s="96">
        <v>100.48139999999999</v>
      </c>
      <c r="H37" s="94">
        <v>277.04849999999999</v>
      </c>
      <c r="I37" s="95">
        <v>8.4516909605755519E-5</v>
      </c>
      <c r="J37" s="95">
        <f t="shared" si="4"/>
        <v>1.8249734918118543E-2</v>
      </c>
      <c r="K37" s="95">
        <f>H37/'סכום נכסי הקרן'!$C$42</f>
        <v>3.3897141390021269E-4</v>
      </c>
      <c r="L37" s="145"/>
      <c r="M37" s="145"/>
      <c r="N37" s="145"/>
      <c r="O37" s="145"/>
    </row>
    <row r="38" spans="2:15" s="141" customFormat="1">
      <c r="B38" s="87" t="s">
        <v>2033</v>
      </c>
      <c r="C38" s="84">
        <v>5302</v>
      </c>
      <c r="D38" s="97" t="s">
        <v>175</v>
      </c>
      <c r="E38" s="107">
        <v>43003</v>
      </c>
      <c r="F38" s="94">
        <v>16117.93</v>
      </c>
      <c r="G38" s="96">
        <v>82.978700000000003</v>
      </c>
      <c r="H38" s="94">
        <v>47.693289999999998</v>
      </c>
      <c r="I38" s="95">
        <v>7.1657662850299914E-6</v>
      </c>
      <c r="J38" s="95">
        <f t="shared" si="4"/>
        <v>3.1416517319998263E-3</v>
      </c>
      <c r="K38" s="95">
        <f>H38/'סכום נכסי הקרן'!$C$42</f>
        <v>5.8353183449298133E-5</v>
      </c>
      <c r="L38" s="145"/>
      <c r="M38" s="145"/>
      <c r="N38" s="145"/>
      <c r="O38" s="145"/>
    </row>
    <row r="39" spans="2:15" s="141" customFormat="1">
      <c r="B39" s="87" t="s">
        <v>2034</v>
      </c>
      <c r="C39" s="84">
        <v>6650</v>
      </c>
      <c r="D39" s="97" t="s">
        <v>177</v>
      </c>
      <c r="E39" s="107">
        <v>43637</v>
      </c>
      <c r="F39" s="94">
        <v>24636.84</v>
      </c>
      <c r="G39" s="96">
        <v>100</v>
      </c>
      <c r="H39" s="94">
        <v>100.06499000000001</v>
      </c>
      <c r="I39" s="95">
        <v>1.093476585533965E-4</v>
      </c>
      <c r="J39" s="95">
        <f t="shared" si="4"/>
        <v>6.5914796221029281E-3</v>
      </c>
      <c r="K39" s="95">
        <f>H39/'סכום נכסי הקרן'!$C$42</f>
        <v>1.2243044500226727E-4</v>
      </c>
      <c r="L39" s="145"/>
      <c r="M39" s="145"/>
      <c r="N39" s="145"/>
      <c r="O39" s="145"/>
    </row>
    <row r="40" spans="2:15" s="141" customFormat="1">
      <c r="B40" s="87" t="s">
        <v>2035</v>
      </c>
      <c r="C40" s="84">
        <v>6665</v>
      </c>
      <c r="D40" s="97" t="s">
        <v>175</v>
      </c>
      <c r="E40" s="107">
        <v>43578</v>
      </c>
      <c r="F40" s="94">
        <v>86553.05</v>
      </c>
      <c r="G40" s="96">
        <v>100</v>
      </c>
      <c r="H40" s="94">
        <v>308.64817999999997</v>
      </c>
      <c r="I40" s="95">
        <v>2.201806641366224E-4</v>
      </c>
      <c r="J40" s="95">
        <f t="shared" si="4"/>
        <v>2.0331268597230223E-2</v>
      </c>
      <c r="K40" s="95">
        <f>H40/'סכום נכסי הקרן'!$C$42</f>
        <v>3.7763391598340121E-4</v>
      </c>
      <c r="L40" s="145"/>
      <c r="M40" s="145"/>
      <c r="N40" s="145"/>
      <c r="O40" s="145"/>
    </row>
    <row r="41" spans="2:15" s="141" customFormat="1">
      <c r="B41" s="87" t="s">
        <v>2036</v>
      </c>
      <c r="C41" s="84">
        <v>5237</v>
      </c>
      <c r="D41" s="97" t="s">
        <v>175</v>
      </c>
      <c r="E41" s="107">
        <v>43273</v>
      </c>
      <c r="F41" s="94">
        <v>219808.43</v>
      </c>
      <c r="G41" s="96">
        <v>103.5659</v>
      </c>
      <c r="H41" s="94">
        <v>811.78770999999995</v>
      </c>
      <c r="I41" s="95">
        <v>3.3017562499999999E-4</v>
      </c>
      <c r="J41" s="95">
        <f t="shared" si="4"/>
        <v>5.3474068682149475E-2</v>
      </c>
      <c r="K41" s="95">
        <f>H41/'סכום נכסי הקרן'!$C$42</f>
        <v>9.9322980577594097E-4</v>
      </c>
      <c r="L41" s="145"/>
      <c r="M41" s="145"/>
      <c r="N41" s="145"/>
      <c r="O41" s="145"/>
    </row>
    <row r="42" spans="2:15" s="141" customFormat="1">
      <c r="B42" s="87" t="s">
        <v>2037</v>
      </c>
      <c r="C42" s="84">
        <v>5290</v>
      </c>
      <c r="D42" s="97" t="s">
        <v>175</v>
      </c>
      <c r="E42" s="107">
        <v>42779</v>
      </c>
      <c r="F42" s="94">
        <v>74173.02</v>
      </c>
      <c r="G42" s="96">
        <v>86.587699999999998</v>
      </c>
      <c r="H42" s="94">
        <v>229.02535</v>
      </c>
      <c r="I42" s="95">
        <v>3.4064060363142928E-5</v>
      </c>
      <c r="J42" s="95">
        <f t="shared" si="4"/>
        <v>1.5086354652811046E-2</v>
      </c>
      <c r="K42" s="95">
        <f>H42/'סכום נכסי הקרן'!$C$42</f>
        <v>2.8021464367607504E-4</v>
      </c>
      <c r="L42" s="145"/>
      <c r="M42" s="145"/>
      <c r="N42" s="145"/>
      <c r="O42" s="145"/>
    </row>
    <row r="43" spans="2:15" s="141" customFormat="1">
      <c r="B43" s="87" t="s">
        <v>2038</v>
      </c>
      <c r="C43" s="84">
        <v>5315</v>
      </c>
      <c r="D43" s="97" t="s">
        <v>183</v>
      </c>
      <c r="E43" s="107">
        <v>43129</v>
      </c>
      <c r="F43" s="94">
        <v>635526.93999999994</v>
      </c>
      <c r="G43" s="96">
        <v>100.0172</v>
      </c>
      <c r="H43" s="94">
        <v>345.91325000000001</v>
      </c>
      <c r="I43" s="95">
        <v>1.9878774254620347E-4</v>
      </c>
      <c r="J43" s="95">
        <f t="shared" si="4"/>
        <v>2.2785992767204548E-2</v>
      </c>
      <c r="K43" s="95">
        <f>H43/'סכום נכסי הקרן'!$C$42</f>
        <v>4.232280753706219E-4</v>
      </c>
      <c r="L43" s="145"/>
      <c r="M43" s="145"/>
      <c r="N43" s="145"/>
      <c r="O43" s="145"/>
    </row>
    <row r="44" spans="2:15" s="141" customFormat="1">
      <c r="B44" s="87" t="s">
        <v>2039</v>
      </c>
      <c r="C44" s="84">
        <v>5294</v>
      </c>
      <c r="D44" s="97" t="s">
        <v>178</v>
      </c>
      <c r="E44" s="107">
        <v>43002</v>
      </c>
      <c r="F44" s="94">
        <v>143554.60999999999</v>
      </c>
      <c r="G44" s="96">
        <v>104.58459999999999</v>
      </c>
      <c r="H44" s="94">
        <v>678.85503000000006</v>
      </c>
      <c r="I44" s="95">
        <v>4.4170650346420353E-4</v>
      </c>
      <c r="J44" s="95">
        <f t="shared" si="4"/>
        <v>4.4717529043945062E-2</v>
      </c>
      <c r="K44" s="95">
        <f>H44/'סכום נכסי הקרן'!$C$42</f>
        <v>8.3058543667398062E-4</v>
      </c>
      <c r="L44" s="145"/>
      <c r="M44" s="145"/>
      <c r="N44" s="145"/>
      <c r="O44" s="145"/>
    </row>
    <row r="45" spans="2:15" s="141" customFormat="1">
      <c r="B45" s="87" t="s">
        <v>2040</v>
      </c>
      <c r="C45" s="84">
        <v>6657</v>
      </c>
      <c r="D45" s="97" t="s">
        <v>175</v>
      </c>
      <c r="E45" s="107">
        <v>43558</v>
      </c>
      <c r="F45" s="94">
        <v>18545.21</v>
      </c>
      <c r="G45" s="96">
        <v>100</v>
      </c>
      <c r="H45" s="94">
        <v>66.132220000000004</v>
      </c>
      <c r="I45" s="95">
        <v>2.1966803344289744E-3</v>
      </c>
      <c r="J45" s="95">
        <f t="shared" si="4"/>
        <v>4.3562606711341064E-3</v>
      </c>
      <c r="K45" s="95">
        <f>H45/'סכום נכסי הקרן'!$C$42</f>
        <v>8.0913385626559699E-5</v>
      </c>
      <c r="L45" s="145"/>
      <c r="M45" s="145"/>
      <c r="N45" s="145"/>
      <c r="O45" s="145"/>
    </row>
    <row r="46" spans="2:15" s="141" customFormat="1">
      <c r="B46" s="87" t="s">
        <v>2041</v>
      </c>
      <c r="C46" s="84">
        <v>5239</v>
      </c>
      <c r="D46" s="97" t="s">
        <v>175</v>
      </c>
      <c r="E46" s="107">
        <v>43223</v>
      </c>
      <c r="F46" s="94">
        <v>2693.44</v>
      </c>
      <c r="G46" s="96">
        <v>79.045299999999997</v>
      </c>
      <c r="H46" s="94">
        <v>7.5921499999999993</v>
      </c>
      <c r="I46" s="95">
        <v>2.0144814814814819E-6</v>
      </c>
      <c r="J46" s="95">
        <f t="shared" si="4"/>
        <v>5.0010999864137033E-4</v>
      </c>
      <c r="K46" s="95">
        <f>H46/'סכום נכסי הקרן'!$C$42</f>
        <v>9.2890660662032084E-6</v>
      </c>
      <c r="L46" s="145"/>
      <c r="M46" s="145"/>
      <c r="N46" s="145"/>
      <c r="O46" s="145"/>
    </row>
    <row r="47" spans="2:15" s="141" customFormat="1">
      <c r="B47" s="87" t="s">
        <v>2042</v>
      </c>
      <c r="C47" s="84">
        <v>5297</v>
      </c>
      <c r="D47" s="97" t="s">
        <v>175</v>
      </c>
      <c r="E47" s="107">
        <v>42916</v>
      </c>
      <c r="F47" s="94">
        <v>77150.929999999993</v>
      </c>
      <c r="G47" s="96">
        <v>108.41200000000001</v>
      </c>
      <c r="H47" s="94">
        <v>298.26334000000003</v>
      </c>
      <c r="I47" s="95">
        <v>5.5945014933804051E-5</v>
      </c>
      <c r="J47" s="95">
        <f t="shared" si="4"/>
        <v>1.9647198561958155E-2</v>
      </c>
      <c r="K47" s="95">
        <f>H47/'סכום נכסי הקרן'!$C$42</f>
        <v>3.6492796775438186E-4</v>
      </c>
      <c r="L47" s="145"/>
      <c r="M47" s="145"/>
      <c r="N47" s="145"/>
      <c r="O47" s="145"/>
    </row>
    <row r="48" spans="2:15" s="141" customFormat="1">
      <c r="B48" s="87" t="s">
        <v>2043</v>
      </c>
      <c r="C48" s="84">
        <v>5313</v>
      </c>
      <c r="D48" s="97" t="s">
        <v>175</v>
      </c>
      <c r="E48" s="107">
        <v>43098</v>
      </c>
      <c r="F48" s="94">
        <v>2912.12</v>
      </c>
      <c r="G48" s="96">
        <v>80.093800000000002</v>
      </c>
      <c r="H48" s="94">
        <v>8.3174500000000009</v>
      </c>
      <c r="I48" s="95">
        <v>1.4504263130986239E-5</v>
      </c>
      <c r="J48" s="95">
        <f t="shared" si="4"/>
        <v>5.4788695009973015E-4</v>
      </c>
      <c r="K48" s="95">
        <f>H48/'סכום נכסי הקרן'!$C$42</f>
        <v>1.0176477355207931E-5</v>
      </c>
      <c r="L48" s="145"/>
      <c r="M48" s="145"/>
      <c r="N48" s="145"/>
      <c r="O48" s="145"/>
    </row>
    <row r="49" spans="2:15" s="141" customFormat="1">
      <c r="B49" s="87" t="s">
        <v>2044</v>
      </c>
      <c r="C49" s="84">
        <v>5326</v>
      </c>
      <c r="D49" s="97" t="s">
        <v>178</v>
      </c>
      <c r="E49" s="107">
        <v>43234</v>
      </c>
      <c r="F49" s="94">
        <v>95873.69</v>
      </c>
      <c r="G49" s="96">
        <v>99.990300000000005</v>
      </c>
      <c r="H49" s="94">
        <v>433.46042999999997</v>
      </c>
      <c r="I49" s="95">
        <v>2.9499573946682321E-4</v>
      </c>
      <c r="J49" s="95">
        <f t="shared" si="4"/>
        <v>2.8552899384020048E-2</v>
      </c>
      <c r="K49" s="95">
        <f>H49/'סכום נכסי הקרן'!$C$42</f>
        <v>5.3034286353073254E-4</v>
      </c>
      <c r="L49" s="145"/>
      <c r="M49" s="145"/>
      <c r="N49" s="145"/>
      <c r="O49" s="145"/>
    </row>
    <row r="50" spans="2:15" s="141" customFormat="1">
      <c r="B50" s="87" t="s">
        <v>2045</v>
      </c>
      <c r="C50" s="84">
        <v>5336</v>
      </c>
      <c r="D50" s="97" t="s">
        <v>177</v>
      </c>
      <c r="E50" s="107">
        <v>43363</v>
      </c>
      <c r="F50" s="94">
        <v>5540.13</v>
      </c>
      <c r="G50" s="96">
        <v>93.779399999999995</v>
      </c>
      <c r="H50" s="94">
        <v>21.102049999999998</v>
      </c>
      <c r="I50" s="95">
        <v>3.362351849092361E-5</v>
      </c>
      <c r="J50" s="95">
        <f t="shared" si="4"/>
        <v>1.3900339425367161E-3</v>
      </c>
      <c r="K50" s="95">
        <f>H50/'סכום נכסי הקרן'!$C$42</f>
        <v>2.5818554241199582E-5</v>
      </c>
      <c r="L50" s="145"/>
      <c r="M50" s="145"/>
      <c r="N50" s="145"/>
      <c r="O50" s="145"/>
    </row>
    <row r="51" spans="2:15" s="141" customFormat="1">
      <c r="B51" s="87" t="s">
        <v>2046</v>
      </c>
      <c r="C51" s="84">
        <v>5309</v>
      </c>
      <c r="D51" s="97" t="s">
        <v>175</v>
      </c>
      <c r="E51" s="107">
        <v>43125</v>
      </c>
      <c r="F51" s="94">
        <v>115822.81</v>
      </c>
      <c r="G51" s="96">
        <v>94.937100000000001</v>
      </c>
      <c r="H51" s="94">
        <v>392.11311000000001</v>
      </c>
      <c r="I51" s="95">
        <v>3.4646904165643554E-4</v>
      </c>
      <c r="J51" s="95">
        <f t="shared" si="4"/>
        <v>2.5829269299126534E-2</v>
      </c>
      <c r="K51" s="95">
        <f>H51/'סכום נכסי הקרן'!$C$42</f>
        <v>4.7975403333896276E-4</v>
      </c>
      <c r="L51" s="145"/>
      <c r="M51" s="145"/>
      <c r="N51" s="145"/>
      <c r="O51" s="145"/>
    </row>
    <row r="52" spans="2:15" s="141" customFormat="1">
      <c r="B52" s="87" t="s">
        <v>2047</v>
      </c>
      <c r="C52" s="84">
        <v>5321</v>
      </c>
      <c r="D52" s="97" t="s">
        <v>175</v>
      </c>
      <c r="E52" s="107">
        <v>43201</v>
      </c>
      <c r="F52" s="94">
        <v>23170.57</v>
      </c>
      <c r="G52" s="96">
        <v>100.2093</v>
      </c>
      <c r="H52" s="94">
        <v>82.799170000000004</v>
      </c>
      <c r="I52" s="95">
        <v>6.2758846153846149E-6</v>
      </c>
      <c r="J52" s="95">
        <f t="shared" si="4"/>
        <v>5.4541457684854225E-3</v>
      </c>
      <c r="K52" s="95">
        <f>H52/'סכום נכסי הקרן'!$C$42</f>
        <v>1.0130555380976281E-4</v>
      </c>
      <c r="L52" s="145"/>
      <c r="M52" s="145"/>
      <c r="N52" s="145"/>
      <c r="O52" s="145"/>
    </row>
    <row r="53" spans="2:15" s="141" customFormat="1">
      <c r="B53" s="87" t="s">
        <v>2048</v>
      </c>
      <c r="C53" s="84">
        <v>6653</v>
      </c>
      <c r="D53" s="97" t="s">
        <v>175</v>
      </c>
      <c r="E53" s="107">
        <v>43516</v>
      </c>
      <c r="F53" s="94">
        <v>848725.8</v>
      </c>
      <c r="G53" s="96">
        <v>97.6203</v>
      </c>
      <c r="H53" s="94">
        <v>2954.5332400000002</v>
      </c>
      <c r="I53" s="95">
        <v>9.4947877876274276E-5</v>
      </c>
      <c r="J53" s="95">
        <f t="shared" si="4"/>
        <v>0.1946209722729772</v>
      </c>
      <c r="K53" s="95">
        <f>H53/'סכום נכסי הקרן'!$C$42</f>
        <v>3.6148988706958401E-3</v>
      </c>
      <c r="L53" s="145"/>
      <c r="M53" s="145"/>
      <c r="N53" s="145"/>
      <c r="O53" s="145"/>
    </row>
    <row r="54" spans="2:15" s="141" customFormat="1">
      <c r="B54" s="87" t="s">
        <v>2049</v>
      </c>
      <c r="C54" s="84">
        <v>7001</v>
      </c>
      <c r="D54" s="97" t="s">
        <v>177</v>
      </c>
      <c r="E54" s="107">
        <v>43612</v>
      </c>
      <c r="F54" s="94">
        <v>11619.69</v>
      </c>
      <c r="G54" s="96">
        <v>100</v>
      </c>
      <c r="H54" s="94">
        <v>47.19453</v>
      </c>
      <c r="I54" s="95">
        <v>3.1747778333333335E-4</v>
      </c>
      <c r="J54" s="95">
        <f t="shared" si="4"/>
        <v>3.1087974202538299E-3</v>
      </c>
      <c r="K54" s="95">
        <f>H54/'סכום נכסי הקרן'!$C$42</f>
        <v>5.7742945955152273E-5</v>
      </c>
      <c r="L54" s="145"/>
      <c r="M54" s="145"/>
      <c r="N54" s="145"/>
      <c r="O54" s="145"/>
    </row>
    <row r="55" spans="2:15" s="141" customFormat="1">
      <c r="B55" s="87" t="s">
        <v>2050</v>
      </c>
      <c r="C55" s="84">
        <v>5303</v>
      </c>
      <c r="D55" s="97" t="s">
        <v>177</v>
      </c>
      <c r="E55" s="107">
        <v>43034</v>
      </c>
      <c r="F55" s="94">
        <v>138242.38</v>
      </c>
      <c r="G55" s="96">
        <v>103.7551</v>
      </c>
      <c r="H55" s="94">
        <v>582.56957999999997</v>
      </c>
      <c r="I55" s="95">
        <v>3.3642890173410405E-4</v>
      </c>
      <c r="J55" s="95">
        <f t="shared" si="4"/>
        <v>3.8375015227874017E-2</v>
      </c>
      <c r="K55" s="95">
        <f>H55/'סכום נכסי הקרן'!$C$42</f>
        <v>7.1277929397868262E-4</v>
      </c>
      <c r="L55" s="145"/>
      <c r="M55" s="145"/>
      <c r="N55" s="145"/>
      <c r="O55" s="145"/>
    </row>
    <row r="56" spans="2:15" s="141" customFormat="1">
      <c r="B56" s="87" t="s">
        <v>2051</v>
      </c>
      <c r="C56" s="84">
        <v>6644</v>
      </c>
      <c r="D56" s="97" t="s">
        <v>175</v>
      </c>
      <c r="E56" s="107">
        <v>43444</v>
      </c>
      <c r="F56" s="94">
        <v>2749.56</v>
      </c>
      <c r="G56" s="96">
        <v>98.442099999999996</v>
      </c>
      <c r="H56" s="94">
        <v>9.6521600000000003</v>
      </c>
      <c r="I56" s="95">
        <v>1.9196823529411765E-5</v>
      </c>
      <c r="J56" s="95">
        <f t="shared" si="4"/>
        <v>6.3580694855690277E-4</v>
      </c>
      <c r="K56" s="95">
        <f>H56/'סכום נכסי הקרן'!$C$42</f>
        <v>1.1809507441444646E-5</v>
      </c>
      <c r="L56" s="145"/>
      <c r="M56" s="145"/>
      <c r="N56" s="145"/>
      <c r="O56" s="145"/>
    </row>
    <row r="57" spans="2:15" s="141" customFormat="1">
      <c r="B57" s="87" t="s">
        <v>2052</v>
      </c>
      <c r="C57" s="84">
        <v>6885</v>
      </c>
      <c r="D57" s="97" t="s">
        <v>177</v>
      </c>
      <c r="E57" s="107">
        <v>43608</v>
      </c>
      <c r="F57" s="94">
        <v>14286.5</v>
      </c>
      <c r="G57" s="96">
        <v>100</v>
      </c>
      <c r="H57" s="94">
        <v>58.026050000000005</v>
      </c>
      <c r="I57" s="95">
        <v>4.762166666666667E-4</v>
      </c>
      <c r="J57" s="95">
        <f t="shared" si="4"/>
        <v>3.8222911542401153E-3</v>
      </c>
      <c r="K57" s="95">
        <f>H57/'סכום נכסי הקרן'!$C$42</f>
        <v>7.0995411314424869E-5</v>
      </c>
      <c r="L57" s="145"/>
      <c r="M57" s="145"/>
      <c r="N57" s="145"/>
      <c r="O57" s="145"/>
    </row>
    <row r="58" spans="2:15" s="141" customFormat="1">
      <c r="B58" s="87" t="s">
        <v>2053</v>
      </c>
      <c r="C58" s="84">
        <v>5317</v>
      </c>
      <c r="D58" s="97" t="s">
        <v>175</v>
      </c>
      <c r="E58" s="107">
        <v>43264</v>
      </c>
      <c r="F58" s="94">
        <v>26991.96</v>
      </c>
      <c r="G58" s="96">
        <v>80.656999999999996</v>
      </c>
      <c r="H58" s="94">
        <v>77.63503</v>
      </c>
      <c r="I58" s="95">
        <v>1.8292492469978904E-4</v>
      </c>
      <c r="J58" s="95">
        <f t="shared" si="4"/>
        <v>5.1139736106139561E-3</v>
      </c>
      <c r="K58" s="95">
        <f>H58/'סכום נכסי הקרן'!$C$42</f>
        <v>9.4987180538012034E-5</v>
      </c>
      <c r="L58" s="145"/>
      <c r="M58" s="145"/>
      <c r="N58" s="145"/>
      <c r="O58" s="145"/>
    </row>
    <row r="59" spans="2:15" s="141" customFormat="1">
      <c r="B59" s="87" t="s">
        <v>2054</v>
      </c>
      <c r="C59" s="84">
        <v>5298</v>
      </c>
      <c r="D59" s="97" t="s">
        <v>175</v>
      </c>
      <c r="E59" s="107">
        <v>43188</v>
      </c>
      <c r="F59" s="94">
        <v>12.56</v>
      </c>
      <c r="G59" s="96">
        <v>100</v>
      </c>
      <c r="H59" s="94">
        <v>4.4789999999999996E-2</v>
      </c>
      <c r="I59" s="95">
        <v>2.6549523134100357E-4</v>
      </c>
      <c r="J59" s="95">
        <f t="shared" si="4"/>
        <v>2.9504062537156114E-6</v>
      </c>
      <c r="K59" s="95">
        <f>H59/'סכום נכסי הקרן'!$C$42</f>
        <v>5.480098115886036E-8</v>
      </c>
      <c r="L59" s="145"/>
      <c r="M59" s="145"/>
      <c r="N59" s="145"/>
      <c r="O59" s="145"/>
    </row>
    <row r="60" spans="2:15" s="141" customFormat="1">
      <c r="B60" s="87" t="s">
        <v>2055</v>
      </c>
      <c r="C60" s="84">
        <v>6651</v>
      </c>
      <c r="D60" s="97" t="s">
        <v>177</v>
      </c>
      <c r="E60" s="107">
        <v>43503</v>
      </c>
      <c r="F60" s="94">
        <v>71729.72</v>
      </c>
      <c r="G60" s="96">
        <v>100.2062</v>
      </c>
      <c r="H60" s="94">
        <v>291.93817999999999</v>
      </c>
      <c r="I60" s="95">
        <v>2.1868816832720981E-3</v>
      </c>
      <c r="J60" s="95">
        <f t="shared" si="4"/>
        <v>1.9230547710880862E-2</v>
      </c>
      <c r="K60" s="95">
        <f>H60/'סכום נכסי הקרן'!$C$42</f>
        <v>3.5718907572520621E-4</v>
      </c>
      <c r="L60" s="145"/>
      <c r="M60" s="145"/>
      <c r="N60" s="145"/>
      <c r="O60" s="145"/>
    </row>
    <row r="61" spans="2:15" s="141" customFormat="1">
      <c r="B61" s="87" t="s">
        <v>2056</v>
      </c>
      <c r="C61" s="84">
        <v>5316</v>
      </c>
      <c r="D61" s="97" t="s">
        <v>175</v>
      </c>
      <c r="E61" s="107">
        <v>43175</v>
      </c>
      <c r="F61" s="94">
        <v>385469.35</v>
      </c>
      <c r="G61" s="96">
        <v>99.508899999999997</v>
      </c>
      <c r="H61" s="94">
        <v>1367.83312</v>
      </c>
      <c r="I61" s="95">
        <v>6.7750000000000007E-5</v>
      </c>
      <c r="J61" s="95">
        <f t="shared" si="4"/>
        <v>9.0101884154662568E-2</v>
      </c>
      <c r="K61" s="95">
        <f>H61/'סכום נכסי הקרן'!$C$42</f>
        <v>1.673556531314695E-3</v>
      </c>
      <c r="L61" s="145"/>
      <c r="M61" s="145"/>
      <c r="N61" s="145"/>
      <c r="O61" s="145"/>
    </row>
    <row r="62" spans="2:15" s="141" customFormat="1">
      <c r="B62" s="87" t="s">
        <v>2057</v>
      </c>
      <c r="C62" s="84">
        <v>5331</v>
      </c>
      <c r="D62" s="97" t="s">
        <v>175</v>
      </c>
      <c r="E62" s="107">
        <v>43455</v>
      </c>
      <c r="F62" s="94">
        <v>34195.56</v>
      </c>
      <c r="G62" s="96">
        <v>94.285700000000006</v>
      </c>
      <c r="H62" s="94">
        <v>114.97326</v>
      </c>
      <c r="I62" s="95">
        <v>2.6034642857142857E-4</v>
      </c>
      <c r="J62" s="95">
        <f t="shared" si="4"/>
        <v>7.5735169750853083E-3</v>
      </c>
      <c r="K62" s="95">
        <f>H62/'סכום נכסי הקרן'!$C$42</f>
        <v>1.4067085186498669E-4</v>
      </c>
      <c r="L62" s="145"/>
      <c r="M62" s="145"/>
      <c r="N62" s="145"/>
      <c r="O62" s="145"/>
    </row>
    <row r="63" spans="2:15" s="141" customFormat="1">
      <c r="B63" s="87" t="s">
        <v>2058</v>
      </c>
      <c r="C63" s="84">
        <v>5320</v>
      </c>
      <c r="D63" s="97" t="s">
        <v>175</v>
      </c>
      <c r="E63" s="107">
        <v>43448</v>
      </c>
      <c r="F63" s="94">
        <v>1393.59</v>
      </c>
      <c r="G63" s="96">
        <v>62.466099999999997</v>
      </c>
      <c r="H63" s="94">
        <v>3.1042700000000001</v>
      </c>
      <c r="I63" s="95">
        <v>1.0975495481987341E-4</v>
      </c>
      <c r="J63" s="95">
        <f t="shared" si="4"/>
        <v>2.0448443003397547E-4</v>
      </c>
      <c r="K63" s="95">
        <f>H63/'סכום נכסי הקרן'!$C$42</f>
        <v>3.7981031878101243E-6</v>
      </c>
      <c r="L63" s="145"/>
      <c r="M63" s="145"/>
      <c r="N63" s="145"/>
      <c r="O63" s="145"/>
    </row>
    <row r="64" spans="2:15" s="141" customFormat="1">
      <c r="B64" s="87" t="s">
        <v>2059</v>
      </c>
      <c r="C64" s="84">
        <v>5287</v>
      </c>
      <c r="D64" s="97" t="s">
        <v>177</v>
      </c>
      <c r="E64" s="107">
        <v>42809</v>
      </c>
      <c r="F64" s="94">
        <v>23018.27</v>
      </c>
      <c r="G64" s="96">
        <v>98.524500000000003</v>
      </c>
      <c r="H64" s="94">
        <v>92.111559999999997</v>
      </c>
      <c r="I64" s="95">
        <v>1.5015142671893857E-5</v>
      </c>
      <c r="J64" s="95">
        <f t="shared" si="4"/>
        <v>6.067571392353221E-3</v>
      </c>
      <c r="K64" s="95">
        <f>H64/'סכום נכסי הקרן'!$C$42</f>
        <v>1.1269934949929082E-4</v>
      </c>
      <c r="L64" s="145"/>
      <c r="M64" s="145"/>
      <c r="N64" s="145"/>
      <c r="O64" s="145"/>
    </row>
    <row r="65" spans="2:15" s="141" customFormat="1">
      <c r="B65" s="87" t="s">
        <v>2029</v>
      </c>
      <c r="C65" s="84">
        <v>5335</v>
      </c>
      <c r="D65" s="97" t="s">
        <v>175</v>
      </c>
      <c r="E65" s="107">
        <v>43355</v>
      </c>
      <c r="F65" s="94">
        <v>47841.279999999999</v>
      </c>
      <c r="G65" s="96">
        <v>98.352099999999993</v>
      </c>
      <c r="H65" s="94">
        <v>167.79064000000002</v>
      </c>
      <c r="I65" s="95">
        <v>1.3499444689159167E-4</v>
      </c>
      <c r="J65" s="95">
        <f>H65/$H$11</f>
        <v>1.1052702691916608E-2</v>
      </c>
      <c r="K65" s="95">
        <f>H65/'סכום נכסי הקרן'!$C$42</f>
        <v>2.0529340703891771E-4</v>
      </c>
      <c r="L65" s="145"/>
      <c r="M65" s="145"/>
      <c r="N65" s="145"/>
    </row>
    <row r="66" spans="2:15" s="141" customFormat="1">
      <c r="B66" s="87" t="s">
        <v>2060</v>
      </c>
      <c r="C66" s="84">
        <v>5304</v>
      </c>
      <c r="D66" s="97" t="s">
        <v>177</v>
      </c>
      <c r="E66" s="107">
        <v>43080</v>
      </c>
      <c r="F66" s="94">
        <v>119330.08</v>
      </c>
      <c r="G66" s="96">
        <v>105.51130000000001</v>
      </c>
      <c r="H66" s="94">
        <v>511.38272999999998</v>
      </c>
      <c r="I66" s="95">
        <v>5.8202200000000003E-5</v>
      </c>
      <c r="J66" s="95">
        <f t="shared" si="4"/>
        <v>3.3685796040057198E-2</v>
      </c>
      <c r="K66" s="95">
        <f>H66/'סכום נכסי הקרן'!$C$42</f>
        <v>6.256815215828662E-4</v>
      </c>
      <c r="L66" s="145"/>
      <c r="M66" s="145"/>
      <c r="N66" s="145"/>
      <c r="O66" s="145"/>
    </row>
    <row r="67" spans="2:15" s="141" customFormat="1">
      <c r="B67" s="87" t="s">
        <v>2061</v>
      </c>
      <c r="C67" s="84">
        <v>6646</v>
      </c>
      <c r="D67" s="97" t="s">
        <v>177</v>
      </c>
      <c r="E67" s="107">
        <v>43460</v>
      </c>
      <c r="F67" s="94">
        <v>219436.26</v>
      </c>
      <c r="G67" s="96">
        <v>98.691699999999997</v>
      </c>
      <c r="H67" s="94">
        <v>879.6019</v>
      </c>
      <c r="I67" s="95">
        <v>2.9887383004718676E-4</v>
      </c>
      <c r="J67" s="95">
        <f t="shared" si="4"/>
        <v>5.7941124057605133E-2</v>
      </c>
      <c r="K67" s="95">
        <f>H67/'סכום נכסי הקרן'!$C$42</f>
        <v>1.0762010973252463E-3</v>
      </c>
      <c r="L67" s="145"/>
      <c r="M67" s="145"/>
      <c r="N67" s="145"/>
      <c r="O67" s="145"/>
    </row>
    <row r="68" spans="2:15" s="141" customFormat="1">
      <c r="B68" s="87" t="s">
        <v>2062</v>
      </c>
      <c r="C68" s="84">
        <v>6647</v>
      </c>
      <c r="D68" s="97" t="s">
        <v>175</v>
      </c>
      <c r="E68" s="107">
        <v>43510</v>
      </c>
      <c r="F68" s="94">
        <v>181760.76</v>
      </c>
      <c r="G68" s="96">
        <v>98.237799999999993</v>
      </c>
      <c r="H68" s="94">
        <v>636.73701000000005</v>
      </c>
      <c r="I68" s="95">
        <v>4.6485961124149228E-5</v>
      </c>
      <c r="J68" s="95">
        <f t="shared" si="4"/>
        <v>4.1943131419428001E-2</v>
      </c>
      <c r="K68" s="95">
        <f>H68/'סכום נכסי הקרן'!$C$42</f>
        <v>7.7905364787137952E-4</v>
      </c>
      <c r="L68" s="145"/>
      <c r="M68" s="145"/>
      <c r="N68" s="145"/>
      <c r="O68" s="145"/>
    </row>
    <row r="69" spans="2:15" s="141" customFormat="1">
      <c r="B69" s="87" t="s">
        <v>2063</v>
      </c>
      <c r="C69" s="84">
        <v>6642</v>
      </c>
      <c r="D69" s="97" t="s">
        <v>175</v>
      </c>
      <c r="E69" s="107">
        <v>43465</v>
      </c>
      <c r="F69" s="94">
        <v>6296.5</v>
      </c>
      <c r="G69" s="96">
        <v>96.101799999999997</v>
      </c>
      <c r="H69" s="94">
        <v>21.578049999999998</v>
      </c>
      <c r="I69" s="95">
        <v>1.1240808333333334E-5</v>
      </c>
      <c r="J69" s="95">
        <f t="shared" si="4"/>
        <v>1.4213890078809588E-3</v>
      </c>
      <c r="K69" s="95">
        <f>H69/'סכום נכסי הקרן'!$C$42</f>
        <v>2.6400944663874677E-5</v>
      </c>
      <c r="L69" s="145"/>
      <c r="M69" s="145"/>
      <c r="N69" s="145"/>
      <c r="O69" s="145"/>
    </row>
    <row r="70" spans="2:15" s="141" customFormat="1">
      <c r="B70" s="87" t="s">
        <v>2064</v>
      </c>
      <c r="C70" s="84">
        <v>5337</v>
      </c>
      <c r="D70" s="97" t="s">
        <v>175</v>
      </c>
      <c r="E70" s="107">
        <v>43490</v>
      </c>
      <c r="F70" s="94">
        <v>88463.6</v>
      </c>
      <c r="G70" s="96">
        <v>93.751000000000005</v>
      </c>
      <c r="H70" s="94">
        <v>295.74803000000003</v>
      </c>
      <c r="I70" s="95">
        <v>7.1831324444444452E-5</v>
      </c>
      <c r="J70" s="95">
        <f t="shared" si="4"/>
        <v>1.948151009680894E-2</v>
      </c>
      <c r="K70" s="95">
        <f>H70/'סכום נכסי הקרן'!$C$42</f>
        <v>3.6185046259879595E-4</v>
      </c>
      <c r="L70" s="145"/>
      <c r="M70" s="145"/>
      <c r="N70" s="145"/>
      <c r="O70" s="145"/>
    </row>
    <row r="71" spans="2:15" s="141" customFormat="1">
      <c r="B71" s="87" t="s">
        <v>2065</v>
      </c>
      <c r="C71" s="84">
        <v>7005</v>
      </c>
      <c r="D71" s="97" t="s">
        <v>175</v>
      </c>
      <c r="E71" s="107">
        <v>43636</v>
      </c>
      <c r="F71" s="94">
        <v>6835.57</v>
      </c>
      <c r="G71" s="96">
        <v>100</v>
      </c>
      <c r="H71" s="94">
        <v>24.375640000000001</v>
      </c>
      <c r="I71" s="95">
        <v>4.5953416470588232E-5</v>
      </c>
      <c r="J71" s="95">
        <f t="shared" si="4"/>
        <v>1.6056718172431437E-3</v>
      </c>
      <c r="K71" s="95">
        <f>H71/'סכום נכסי הקרן'!$C$42</f>
        <v>2.982382202221842E-5</v>
      </c>
      <c r="L71" s="145"/>
      <c r="M71" s="145"/>
      <c r="N71" s="145"/>
      <c r="O71" s="145"/>
    </row>
    <row r="72" spans="2:15" s="141" customFormat="1">
      <c r="B72" s="87" t="s">
        <v>2066</v>
      </c>
      <c r="C72" s="84">
        <v>5286</v>
      </c>
      <c r="D72" s="97" t="s">
        <v>175</v>
      </c>
      <c r="E72" s="107">
        <v>42727</v>
      </c>
      <c r="F72" s="94">
        <v>14337.94</v>
      </c>
      <c r="G72" s="96">
        <v>112.4875</v>
      </c>
      <c r="H72" s="94">
        <v>57.513839999999995</v>
      </c>
      <c r="I72" s="95">
        <v>8.4919715453529626E-6</v>
      </c>
      <c r="J72" s="95">
        <f t="shared" si="4"/>
        <v>3.7885508642821852E-3</v>
      </c>
      <c r="K72" s="95">
        <f>H72/'סכום נכסי הקרן'!$C$42</f>
        <v>7.0368717620310548E-5</v>
      </c>
      <c r="L72" s="145"/>
      <c r="M72" s="145"/>
      <c r="N72" s="145"/>
      <c r="O72" s="145"/>
    </row>
    <row r="73" spans="2:15" s="141" customFormat="1">
      <c r="B73" s="87" t="s">
        <v>2067</v>
      </c>
      <c r="C73" s="84">
        <v>6658</v>
      </c>
      <c r="D73" s="97" t="s">
        <v>175</v>
      </c>
      <c r="E73" s="107">
        <v>43633</v>
      </c>
      <c r="F73" s="94">
        <v>38571.01</v>
      </c>
      <c r="G73" s="96">
        <v>100</v>
      </c>
      <c r="H73" s="94">
        <v>137.54422</v>
      </c>
      <c r="I73" s="95">
        <v>6.1713600000000001E-4</v>
      </c>
      <c r="J73" s="95">
        <f t="shared" si="4"/>
        <v>9.060310936602721E-3</v>
      </c>
      <c r="K73" s="95">
        <f>H73/'סכום נכסי הקרן'!$C$42</f>
        <v>1.6828663113932005E-4</v>
      </c>
      <c r="L73" s="145"/>
      <c r="M73" s="145"/>
      <c r="N73" s="145"/>
      <c r="O73" s="145"/>
    </row>
    <row r="74" spans="2:15" s="141" customFormat="1">
      <c r="B74" s="143"/>
      <c r="L74" s="145"/>
      <c r="M74" s="145"/>
      <c r="N74" s="145"/>
      <c r="O74" s="145"/>
    </row>
    <row r="75" spans="2:15" s="141" customFormat="1">
      <c r="B75" s="143"/>
      <c r="L75" s="145"/>
      <c r="M75" s="145"/>
      <c r="N75" s="145"/>
      <c r="O75" s="145"/>
    </row>
    <row r="76" spans="2:15" s="141" customFormat="1">
      <c r="B76" s="143"/>
      <c r="L76" s="145"/>
      <c r="M76" s="145"/>
      <c r="N76" s="145"/>
      <c r="O76" s="145"/>
    </row>
    <row r="77" spans="2:15" s="141" customFormat="1">
      <c r="B77" s="144" t="s">
        <v>124</v>
      </c>
      <c r="L77" s="145"/>
      <c r="M77" s="145"/>
      <c r="N77" s="145"/>
      <c r="O77" s="145"/>
    </row>
    <row r="78" spans="2:15" s="141" customFormat="1">
      <c r="B78" s="144" t="s">
        <v>250</v>
      </c>
      <c r="L78" s="145"/>
      <c r="M78" s="145"/>
      <c r="N78" s="145"/>
      <c r="O78" s="145"/>
    </row>
    <row r="79" spans="2:15" s="141" customFormat="1">
      <c r="B79" s="144" t="s">
        <v>258</v>
      </c>
      <c r="L79" s="145"/>
      <c r="M79" s="145"/>
      <c r="N79" s="145"/>
      <c r="O79" s="145"/>
    </row>
    <row r="80" spans="2:15" s="141" customFormat="1">
      <c r="B80" s="143"/>
      <c r="L80" s="145"/>
      <c r="M80" s="145"/>
      <c r="N80" s="145"/>
      <c r="O80" s="145"/>
    </row>
    <row r="81" spans="2:15" s="141" customFormat="1">
      <c r="B81" s="143"/>
      <c r="L81" s="145"/>
      <c r="M81" s="145"/>
      <c r="N81" s="145"/>
      <c r="O81" s="145"/>
    </row>
    <row r="82" spans="2:15" s="141" customFormat="1">
      <c r="B82" s="143"/>
      <c r="L82" s="145"/>
      <c r="M82" s="145"/>
      <c r="N82" s="145"/>
      <c r="O82" s="145"/>
    </row>
    <row r="83" spans="2:15" s="141" customFormat="1">
      <c r="B83" s="143"/>
      <c r="L83" s="145"/>
      <c r="M83" s="145"/>
      <c r="N83" s="145"/>
      <c r="O83" s="145"/>
    </row>
    <row r="84" spans="2:15" s="141" customFormat="1">
      <c r="B84" s="143"/>
      <c r="L84" s="145"/>
      <c r="M84" s="145"/>
      <c r="N84" s="145"/>
      <c r="O84" s="145"/>
    </row>
    <row r="85" spans="2:15" s="141" customFormat="1">
      <c r="B85" s="143"/>
      <c r="L85" s="145"/>
      <c r="M85" s="145"/>
      <c r="N85" s="145"/>
      <c r="O85" s="145"/>
    </row>
    <row r="86" spans="2:15" s="141" customFormat="1">
      <c r="B86" s="143"/>
      <c r="L86" s="145"/>
      <c r="M86" s="145"/>
      <c r="N86" s="145"/>
      <c r="O86" s="145"/>
    </row>
    <row r="87" spans="2:15" s="141" customFormat="1">
      <c r="B87" s="143"/>
      <c r="L87" s="145"/>
      <c r="M87" s="145"/>
      <c r="N87" s="145"/>
      <c r="O87" s="145"/>
    </row>
    <row r="88" spans="2:15" s="141" customFormat="1">
      <c r="B88" s="143"/>
      <c r="L88" s="145"/>
      <c r="M88" s="145"/>
      <c r="N88" s="145"/>
      <c r="O88" s="145"/>
    </row>
    <row r="89" spans="2:15" s="141" customFormat="1">
      <c r="B89" s="143"/>
      <c r="L89" s="145"/>
      <c r="M89" s="145"/>
      <c r="N89" s="145"/>
      <c r="O89" s="145"/>
    </row>
    <row r="90" spans="2:15" s="141" customFormat="1">
      <c r="B90" s="143"/>
      <c r="L90" s="145"/>
      <c r="M90" s="145"/>
      <c r="N90" s="145"/>
      <c r="O90" s="145"/>
    </row>
    <row r="91" spans="2:15" s="141" customFormat="1">
      <c r="B91" s="143"/>
      <c r="L91" s="145"/>
      <c r="M91" s="145"/>
      <c r="N91" s="145"/>
      <c r="O91" s="145"/>
    </row>
    <row r="92" spans="2:15" s="141" customFormat="1">
      <c r="B92" s="143"/>
      <c r="L92" s="145"/>
      <c r="M92" s="145"/>
      <c r="N92" s="145"/>
      <c r="O92" s="145"/>
    </row>
    <row r="93" spans="2:15" s="141" customFormat="1">
      <c r="B93" s="143"/>
      <c r="L93" s="145"/>
      <c r="M93" s="145"/>
      <c r="N93" s="145"/>
      <c r="O93" s="145"/>
    </row>
    <row r="94" spans="2:15" s="141" customFormat="1">
      <c r="B94" s="143"/>
      <c r="L94" s="145"/>
      <c r="M94" s="145"/>
      <c r="N94" s="145"/>
      <c r="O94" s="145"/>
    </row>
    <row r="95" spans="2:15" s="141" customFormat="1">
      <c r="B95" s="143"/>
      <c r="L95" s="145"/>
      <c r="M95" s="145"/>
      <c r="N95" s="145"/>
      <c r="O95" s="145"/>
    </row>
    <row r="96" spans="2:15" s="141" customFormat="1">
      <c r="B96" s="143"/>
      <c r="L96" s="145"/>
      <c r="M96" s="145"/>
      <c r="N96" s="145"/>
      <c r="O96" s="145"/>
    </row>
    <row r="97" spans="2:15" s="141" customFormat="1">
      <c r="B97" s="143"/>
      <c r="L97" s="145"/>
      <c r="M97" s="145"/>
      <c r="N97" s="145"/>
      <c r="O97" s="145"/>
    </row>
    <row r="98" spans="2:15" s="141" customFormat="1">
      <c r="B98" s="143"/>
      <c r="L98" s="145"/>
      <c r="M98" s="145"/>
      <c r="N98" s="145"/>
      <c r="O98" s="145"/>
    </row>
    <row r="99" spans="2:15" s="141" customFormat="1">
      <c r="B99" s="143"/>
      <c r="L99" s="145"/>
      <c r="M99" s="145"/>
      <c r="N99" s="145"/>
      <c r="O99" s="145"/>
    </row>
    <row r="100" spans="2:15" s="141" customFormat="1">
      <c r="B100" s="143"/>
      <c r="L100" s="145"/>
      <c r="M100" s="145"/>
      <c r="N100" s="145"/>
      <c r="O100" s="145"/>
    </row>
    <row r="101" spans="2:15" s="141" customFormat="1">
      <c r="B101" s="143"/>
      <c r="L101" s="145"/>
      <c r="M101" s="145"/>
      <c r="N101" s="145"/>
      <c r="O101" s="145"/>
    </row>
    <row r="102" spans="2:15" s="141" customFormat="1">
      <c r="B102" s="143"/>
      <c r="L102" s="145"/>
      <c r="M102" s="145"/>
      <c r="N102" s="145"/>
      <c r="O102" s="145"/>
    </row>
    <row r="103" spans="2:15" s="141" customFormat="1">
      <c r="B103" s="143"/>
      <c r="L103" s="145"/>
      <c r="M103" s="145"/>
      <c r="N103" s="145"/>
      <c r="O103" s="145"/>
    </row>
    <row r="104" spans="2:15" s="141" customFormat="1">
      <c r="B104" s="143"/>
      <c r="L104" s="145"/>
      <c r="M104" s="145"/>
      <c r="N104" s="145"/>
      <c r="O104" s="145"/>
    </row>
    <row r="105" spans="2:15" s="141" customFormat="1">
      <c r="B105" s="143"/>
      <c r="L105" s="145"/>
      <c r="M105" s="145"/>
      <c r="N105" s="145"/>
      <c r="O105" s="145"/>
    </row>
    <row r="106" spans="2:15" s="141" customFormat="1">
      <c r="B106" s="143"/>
      <c r="L106" s="145"/>
      <c r="M106" s="145"/>
      <c r="N106" s="145"/>
      <c r="O106" s="145"/>
    </row>
    <row r="107" spans="2:15" s="141" customFormat="1">
      <c r="B107" s="143"/>
      <c r="L107" s="145"/>
      <c r="M107" s="145"/>
      <c r="N107" s="145"/>
      <c r="O107" s="145"/>
    </row>
    <row r="108" spans="2:15" s="141" customFormat="1">
      <c r="B108" s="143"/>
      <c r="L108" s="145"/>
      <c r="M108" s="145"/>
      <c r="N108" s="145"/>
      <c r="O108" s="145"/>
    </row>
    <row r="109" spans="2:15" s="141" customFormat="1">
      <c r="B109" s="143"/>
      <c r="L109" s="145"/>
      <c r="M109" s="145"/>
      <c r="N109" s="145"/>
      <c r="O109" s="145"/>
    </row>
    <row r="110" spans="2:15" s="141" customFormat="1">
      <c r="B110" s="143"/>
      <c r="L110" s="145"/>
      <c r="M110" s="145"/>
      <c r="N110" s="145"/>
      <c r="O110" s="145"/>
    </row>
    <row r="111" spans="2:15" s="141" customFormat="1">
      <c r="B111" s="143"/>
      <c r="L111" s="145"/>
      <c r="M111" s="145"/>
      <c r="N111" s="145"/>
      <c r="O111" s="145"/>
    </row>
    <row r="112" spans="2:15" s="141" customFormat="1">
      <c r="B112" s="143"/>
      <c r="L112" s="145"/>
      <c r="M112" s="145"/>
      <c r="N112" s="145"/>
      <c r="O112" s="145"/>
    </row>
    <row r="113" spans="2:15" s="141" customFormat="1">
      <c r="B113" s="143"/>
      <c r="L113" s="145"/>
      <c r="M113" s="145"/>
      <c r="N113" s="145"/>
      <c r="O113" s="145"/>
    </row>
    <row r="114" spans="2:15" s="141" customFormat="1">
      <c r="B114" s="143"/>
      <c r="L114" s="145"/>
      <c r="M114" s="145"/>
      <c r="N114" s="145"/>
      <c r="O114" s="145"/>
    </row>
    <row r="115" spans="2:15" s="141" customFormat="1">
      <c r="B115" s="143"/>
      <c r="L115" s="145"/>
      <c r="M115" s="145"/>
      <c r="N115" s="145"/>
      <c r="O115" s="145"/>
    </row>
    <row r="116" spans="2:15" s="141" customFormat="1">
      <c r="B116" s="143"/>
      <c r="L116" s="145"/>
      <c r="M116" s="145"/>
      <c r="N116" s="145"/>
      <c r="O116" s="145"/>
    </row>
    <row r="117" spans="2:15" s="141" customFormat="1">
      <c r="B117" s="143"/>
      <c r="L117" s="145"/>
      <c r="M117" s="145"/>
      <c r="N117" s="145"/>
      <c r="O117" s="145"/>
    </row>
    <row r="118" spans="2:15" s="141" customFormat="1">
      <c r="B118" s="143"/>
      <c r="L118" s="145"/>
      <c r="M118" s="145"/>
      <c r="N118" s="145"/>
      <c r="O118" s="145"/>
    </row>
    <row r="119" spans="2:15" s="141" customFormat="1">
      <c r="B119" s="143"/>
      <c r="L119" s="145"/>
      <c r="M119" s="145"/>
      <c r="N119" s="145"/>
      <c r="O119" s="145"/>
    </row>
    <row r="120" spans="2:15" s="141" customFormat="1">
      <c r="B120" s="143"/>
      <c r="L120" s="145"/>
      <c r="M120" s="145"/>
      <c r="N120" s="145"/>
      <c r="O120" s="145"/>
    </row>
    <row r="121" spans="2:15" s="141" customFormat="1">
      <c r="B121" s="143"/>
      <c r="L121" s="145"/>
      <c r="M121" s="145"/>
      <c r="N121" s="145"/>
      <c r="O121" s="145"/>
    </row>
    <row r="122" spans="2:15" s="141" customFormat="1">
      <c r="B122" s="143"/>
      <c r="L122" s="145"/>
      <c r="M122" s="145"/>
      <c r="N122" s="145"/>
      <c r="O122" s="145"/>
    </row>
    <row r="123" spans="2:15" s="141" customFormat="1">
      <c r="B123" s="143"/>
      <c r="L123" s="145"/>
      <c r="M123" s="145"/>
      <c r="N123" s="145"/>
      <c r="O123" s="145"/>
    </row>
    <row r="124" spans="2:15" s="141" customFormat="1">
      <c r="B124" s="143"/>
      <c r="L124" s="145"/>
      <c r="M124" s="145"/>
      <c r="N124" s="145"/>
      <c r="O124" s="145"/>
    </row>
    <row r="125" spans="2:15" s="141" customFormat="1">
      <c r="B125" s="143"/>
      <c r="L125" s="145"/>
      <c r="M125" s="145"/>
      <c r="N125" s="145"/>
      <c r="O125" s="145"/>
    </row>
    <row r="126" spans="2:15" s="141" customFormat="1">
      <c r="B126" s="143"/>
      <c r="L126" s="145"/>
      <c r="M126" s="145"/>
      <c r="N126" s="145"/>
      <c r="O126" s="145"/>
    </row>
    <row r="127" spans="2:15" s="141" customFormat="1">
      <c r="B127" s="143"/>
      <c r="L127" s="145"/>
      <c r="M127" s="145"/>
      <c r="N127" s="145"/>
      <c r="O127" s="145"/>
    </row>
    <row r="128" spans="2:15" s="141" customFormat="1">
      <c r="B128" s="143"/>
      <c r="L128" s="145"/>
      <c r="M128" s="145"/>
      <c r="N128" s="145"/>
      <c r="O128" s="145"/>
    </row>
    <row r="129" spans="2:15" s="141" customFormat="1">
      <c r="B129" s="143"/>
      <c r="L129" s="145"/>
      <c r="M129" s="145"/>
      <c r="N129" s="145"/>
      <c r="O129" s="145"/>
    </row>
    <row r="130" spans="2:15" s="141" customFormat="1">
      <c r="B130" s="143"/>
      <c r="L130" s="145"/>
      <c r="M130" s="145"/>
      <c r="N130" s="145"/>
      <c r="O130" s="145"/>
    </row>
    <row r="131" spans="2:15" s="141" customFormat="1">
      <c r="B131" s="143"/>
      <c r="L131" s="145"/>
      <c r="M131" s="145"/>
      <c r="N131" s="145"/>
      <c r="O131" s="145"/>
    </row>
    <row r="132" spans="2:15" s="141" customFormat="1">
      <c r="B132" s="143"/>
      <c r="L132" s="145"/>
      <c r="M132" s="145"/>
      <c r="N132" s="145"/>
      <c r="O132" s="145"/>
    </row>
    <row r="133" spans="2:15" s="141" customFormat="1">
      <c r="B133" s="143"/>
      <c r="L133" s="145"/>
      <c r="M133" s="145"/>
      <c r="N133" s="145"/>
      <c r="O133" s="145"/>
    </row>
    <row r="134" spans="2:15" s="141" customFormat="1">
      <c r="B134" s="143"/>
      <c r="L134" s="145"/>
      <c r="M134" s="145"/>
      <c r="N134" s="145"/>
      <c r="O134" s="145"/>
    </row>
    <row r="135" spans="2:15" s="141" customFormat="1">
      <c r="B135" s="143"/>
      <c r="L135" s="145"/>
      <c r="M135" s="145"/>
      <c r="N135" s="145"/>
      <c r="O135" s="145"/>
    </row>
    <row r="136" spans="2:15" s="141" customFormat="1">
      <c r="B136" s="143"/>
      <c r="L136" s="145"/>
      <c r="M136" s="145"/>
      <c r="N136" s="145"/>
      <c r="O136" s="145"/>
    </row>
    <row r="137" spans="2:15" s="141" customFormat="1">
      <c r="B137" s="143"/>
      <c r="L137" s="145"/>
      <c r="M137" s="145"/>
      <c r="N137" s="145"/>
      <c r="O137" s="145"/>
    </row>
    <row r="138" spans="2:15" s="141" customFormat="1">
      <c r="B138" s="143"/>
      <c r="L138" s="145"/>
      <c r="M138" s="145"/>
      <c r="N138" s="145"/>
      <c r="O138" s="145"/>
    </row>
    <row r="139" spans="2:15" s="141" customFormat="1">
      <c r="B139" s="143"/>
      <c r="L139" s="145"/>
      <c r="M139" s="145"/>
      <c r="N139" s="145"/>
      <c r="O139" s="145"/>
    </row>
    <row r="140" spans="2:15" s="141" customFormat="1">
      <c r="B140" s="143"/>
      <c r="L140" s="145"/>
      <c r="M140" s="145"/>
      <c r="N140" s="145"/>
      <c r="O140" s="145"/>
    </row>
    <row r="141" spans="2:15" s="141" customFormat="1">
      <c r="B141" s="143"/>
      <c r="L141" s="145"/>
      <c r="M141" s="145"/>
      <c r="N141" s="145"/>
      <c r="O141" s="145"/>
    </row>
    <row r="142" spans="2:15" s="141" customFormat="1">
      <c r="B142" s="143"/>
      <c r="L142" s="145"/>
      <c r="M142" s="145"/>
      <c r="N142" s="145"/>
      <c r="O142" s="145"/>
    </row>
    <row r="143" spans="2:15" s="141" customFormat="1">
      <c r="B143" s="143"/>
      <c r="L143" s="145"/>
      <c r="M143" s="145"/>
      <c r="N143" s="145"/>
      <c r="O143" s="145"/>
    </row>
    <row r="144" spans="2:15" s="141" customFormat="1">
      <c r="B144" s="143"/>
      <c r="L144" s="145"/>
      <c r="M144" s="145"/>
      <c r="N144" s="145"/>
      <c r="O144" s="145"/>
    </row>
    <row r="145" spans="2:15" s="141" customFormat="1">
      <c r="B145" s="143"/>
      <c r="L145" s="145"/>
      <c r="M145" s="145"/>
      <c r="N145" s="145"/>
      <c r="O145" s="145"/>
    </row>
    <row r="146" spans="2:15" s="141" customFormat="1">
      <c r="B146" s="143"/>
      <c r="L146" s="145"/>
      <c r="M146" s="145"/>
      <c r="N146" s="145"/>
      <c r="O146" s="145"/>
    </row>
    <row r="147" spans="2:15" s="141" customFormat="1">
      <c r="B147" s="143"/>
      <c r="L147" s="145"/>
      <c r="M147" s="145"/>
      <c r="N147" s="145"/>
      <c r="O147" s="145"/>
    </row>
    <row r="148" spans="2:15" s="141" customFormat="1">
      <c r="B148" s="143"/>
      <c r="L148" s="145"/>
      <c r="M148" s="145"/>
      <c r="N148" s="145"/>
      <c r="O148" s="145"/>
    </row>
    <row r="149" spans="2:15" s="141" customFormat="1">
      <c r="B149" s="143"/>
      <c r="L149" s="145"/>
      <c r="M149" s="145"/>
      <c r="N149" s="145"/>
      <c r="O149" s="145"/>
    </row>
    <row r="150" spans="2:15" s="141" customFormat="1">
      <c r="B150" s="143"/>
      <c r="L150" s="145"/>
      <c r="M150" s="145"/>
      <c r="N150" s="145"/>
      <c r="O150" s="145"/>
    </row>
    <row r="151" spans="2:15" s="141" customFormat="1">
      <c r="B151" s="143"/>
      <c r="L151" s="145"/>
      <c r="M151" s="145"/>
      <c r="N151" s="145"/>
      <c r="O151" s="145"/>
    </row>
    <row r="152" spans="2:15" s="141" customFormat="1">
      <c r="B152" s="143"/>
      <c r="L152" s="145"/>
      <c r="M152" s="145"/>
      <c r="N152" s="145"/>
      <c r="O152" s="145"/>
    </row>
    <row r="153" spans="2:15" s="141" customFormat="1">
      <c r="B153" s="143"/>
      <c r="L153" s="145"/>
      <c r="M153" s="145"/>
      <c r="N153" s="145"/>
      <c r="O153" s="145"/>
    </row>
    <row r="154" spans="2:15" s="141" customFormat="1">
      <c r="B154" s="143"/>
      <c r="L154" s="145"/>
      <c r="M154" s="145"/>
      <c r="N154" s="145"/>
      <c r="O154" s="145"/>
    </row>
    <row r="155" spans="2:15" s="141" customFormat="1">
      <c r="B155" s="143"/>
      <c r="L155" s="145"/>
      <c r="M155" s="145"/>
      <c r="N155" s="145"/>
      <c r="O155" s="145"/>
    </row>
    <row r="156" spans="2:15" s="141" customFormat="1">
      <c r="B156" s="143"/>
      <c r="L156" s="145"/>
      <c r="M156" s="145"/>
      <c r="N156" s="145"/>
      <c r="O156" s="145"/>
    </row>
    <row r="157" spans="2:15" s="141" customFormat="1">
      <c r="B157" s="143"/>
      <c r="L157" s="145"/>
      <c r="M157" s="145"/>
      <c r="N157" s="145"/>
      <c r="O157" s="145"/>
    </row>
    <row r="158" spans="2:15" s="141" customFormat="1">
      <c r="B158" s="143"/>
      <c r="L158" s="145"/>
      <c r="M158" s="145"/>
      <c r="N158" s="145"/>
      <c r="O158" s="145"/>
    </row>
    <row r="159" spans="2:15" s="141" customFormat="1">
      <c r="B159" s="143"/>
      <c r="L159" s="145"/>
      <c r="M159" s="145"/>
      <c r="N159" s="145"/>
      <c r="O159" s="145"/>
    </row>
    <row r="160" spans="2:15" s="141" customFormat="1">
      <c r="B160" s="143"/>
      <c r="L160" s="145"/>
      <c r="M160" s="145"/>
      <c r="N160" s="145"/>
      <c r="O160" s="145"/>
    </row>
    <row r="161" spans="2:15" s="141" customFormat="1">
      <c r="B161" s="143"/>
      <c r="L161" s="145"/>
      <c r="M161" s="145"/>
      <c r="N161" s="145"/>
      <c r="O161" s="145"/>
    </row>
    <row r="162" spans="2:15" s="141" customFormat="1">
      <c r="B162" s="143"/>
      <c r="L162" s="145"/>
      <c r="M162" s="145"/>
      <c r="N162" s="145"/>
      <c r="O162" s="145"/>
    </row>
    <row r="163" spans="2:15" s="141" customFormat="1">
      <c r="B163" s="143"/>
      <c r="L163" s="145"/>
      <c r="M163" s="145"/>
      <c r="N163" s="145"/>
      <c r="O163" s="145"/>
    </row>
    <row r="164" spans="2:15" s="141" customFormat="1">
      <c r="B164" s="143"/>
      <c r="L164" s="145"/>
      <c r="M164" s="145"/>
      <c r="N164" s="145"/>
      <c r="O164" s="145"/>
    </row>
    <row r="165" spans="2:15" s="141" customFormat="1">
      <c r="B165" s="143"/>
      <c r="L165" s="145"/>
      <c r="M165" s="145"/>
      <c r="N165" s="145"/>
      <c r="O165" s="145"/>
    </row>
    <row r="166" spans="2:15" s="141" customFormat="1">
      <c r="B166" s="143"/>
      <c r="L166" s="145"/>
      <c r="M166" s="145"/>
      <c r="N166" s="145"/>
      <c r="O166" s="145"/>
    </row>
    <row r="167" spans="2:15" s="141" customFormat="1">
      <c r="B167" s="143"/>
      <c r="L167" s="145"/>
      <c r="M167" s="145"/>
      <c r="N167" s="145"/>
      <c r="O167" s="145"/>
    </row>
    <row r="168" spans="2:15" s="141" customFormat="1">
      <c r="B168" s="143"/>
      <c r="L168" s="145"/>
      <c r="M168" s="145"/>
      <c r="N168" s="145"/>
      <c r="O168" s="145"/>
    </row>
    <row r="169" spans="2:15" s="141" customFormat="1">
      <c r="B169" s="143"/>
      <c r="L169" s="145"/>
      <c r="M169" s="145"/>
      <c r="N169" s="145"/>
      <c r="O169" s="145"/>
    </row>
    <row r="170" spans="2:15" s="141" customFormat="1">
      <c r="B170" s="143"/>
      <c r="L170" s="145"/>
      <c r="M170" s="145"/>
      <c r="N170" s="145"/>
      <c r="O170" s="145"/>
    </row>
    <row r="171" spans="2:15" s="141" customFormat="1">
      <c r="B171" s="143"/>
      <c r="L171" s="145"/>
      <c r="M171" s="145"/>
      <c r="N171" s="145"/>
      <c r="O171" s="145"/>
    </row>
    <row r="172" spans="2:15" s="141" customFormat="1">
      <c r="B172" s="143"/>
      <c r="L172" s="145"/>
      <c r="M172" s="145"/>
      <c r="N172" s="145"/>
      <c r="O172" s="145"/>
    </row>
    <row r="173" spans="2:15" s="141" customFormat="1">
      <c r="B173" s="143"/>
      <c r="L173" s="145"/>
      <c r="M173" s="145"/>
      <c r="N173" s="145"/>
      <c r="O173" s="145"/>
    </row>
    <row r="174" spans="2:15" s="141" customFormat="1">
      <c r="B174" s="143"/>
      <c r="L174" s="145"/>
      <c r="M174" s="145"/>
      <c r="N174" s="145"/>
      <c r="O174" s="145"/>
    </row>
    <row r="175" spans="2:15" s="141" customFormat="1">
      <c r="B175" s="143"/>
      <c r="L175" s="145"/>
      <c r="M175" s="145"/>
      <c r="N175" s="145"/>
      <c r="O175" s="145"/>
    </row>
    <row r="176" spans="2:15" s="141" customFormat="1">
      <c r="B176" s="143"/>
      <c r="L176" s="145"/>
      <c r="M176" s="145"/>
      <c r="N176" s="145"/>
      <c r="O176" s="145"/>
    </row>
    <row r="177" spans="2:15" s="141" customFormat="1">
      <c r="B177" s="143"/>
      <c r="L177" s="145"/>
      <c r="M177" s="145"/>
      <c r="N177" s="145"/>
      <c r="O177" s="145"/>
    </row>
    <row r="178" spans="2:15" s="141" customFormat="1">
      <c r="B178" s="143"/>
      <c r="L178" s="145"/>
      <c r="M178" s="145"/>
      <c r="N178" s="145"/>
      <c r="O178" s="145"/>
    </row>
    <row r="179" spans="2:15" s="141" customFormat="1">
      <c r="B179" s="143"/>
      <c r="L179" s="145"/>
      <c r="M179" s="145"/>
      <c r="N179" s="145"/>
      <c r="O179" s="145"/>
    </row>
    <row r="180" spans="2:15" s="141" customFormat="1">
      <c r="B180" s="143"/>
      <c r="L180" s="145"/>
      <c r="M180" s="145"/>
      <c r="N180" s="145"/>
      <c r="O180" s="145"/>
    </row>
    <row r="181" spans="2:15" s="141" customFormat="1">
      <c r="B181" s="143"/>
      <c r="L181" s="145"/>
      <c r="M181" s="145"/>
      <c r="N181" s="145"/>
      <c r="O181" s="145"/>
    </row>
    <row r="182" spans="2:15" s="141" customFormat="1">
      <c r="B182" s="143"/>
      <c r="L182" s="145"/>
      <c r="M182" s="145"/>
      <c r="N182" s="145"/>
      <c r="O182" s="145"/>
    </row>
    <row r="183" spans="2:15" s="141" customFormat="1">
      <c r="B183" s="143"/>
      <c r="L183" s="145"/>
      <c r="M183" s="145"/>
      <c r="N183" s="145"/>
      <c r="O183" s="145"/>
    </row>
    <row r="184" spans="2:15" s="141" customFormat="1">
      <c r="B184" s="143"/>
      <c r="L184" s="145"/>
      <c r="M184" s="145"/>
      <c r="N184" s="145"/>
      <c r="O184" s="145"/>
    </row>
    <row r="185" spans="2:15" s="141" customFormat="1">
      <c r="B185" s="143"/>
      <c r="L185" s="145"/>
      <c r="M185" s="145"/>
      <c r="N185" s="145"/>
      <c r="O185" s="145"/>
    </row>
    <row r="186" spans="2:15" s="141" customFormat="1">
      <c r="B186" s="143"/>
      <c r="L186" s="145"/>
      <c r="M186" s="145"/>
      <c r="N186" s="145"/>
      <c r="O186" s="145"/>
    </row>
    <row r="187" spans="2:15" s="141" customFormat="1">
      <c r="B187" s="143"/>
      <c r="L187" s="145"/>
      <c r="M187" s="145"/>
      <c r="N187" s="145"/>
      <c r="O187" s="145"/>
    </row>
    <row r="188" spans="2:15" s="141" customFormat="1">
      <c r="B188" s="143"/>
      <c r="L188" s="145"/>
      <c r="M188" s="145"/>
      <c r="N188" s="145"/>
      <c r="O188" s="145"/>
    </row>
    <row r="189" spans="2:15" s="141" customFormat="1">
      <c r="B189" s="143"/>
      <c r="L189" s="145"/>
      <c r="M189" s="145"/>
      <c r="N189" s="145"/>
      <c r="O189" s="145"/>
    </row>
    <row r="190" spans="2:15" s="141" customFormat="1">
      <c r="B190" s="143"/>
      <c r="L190" s="145"/>
      <c r="M190" s="145"/>
      <c r="N190" s="145"/>
      <c r="O190" s="145"/>
    </row>
    <row r="191" spans="2:15" s="141" customFormat="1">
      <c r="B191" s="143"/>
      <c r="L191" s="145"/>
      <c r="M191" s="145"/>
      <c r="N191" s="145"/>
      <c r="O191" s="145"/>
    </row>
    <row r="192" spans="2:15" s="141" customFormat="1">
      <c r="B192" s="143"/>
      <c r="L192" s="145"/>
      <c r="M192" s="145"/>
      <c r="N192" s="145"/>
      <c r="O192" s="145"/>
    </row>
    <row r="193" spans="2:15" s="141" customFormat="1">
      <c r="B193" s="143"/>
      <c r="L193" s="145"/>
      <c r="M193" s="145"/>
      <c r="N193" s="145"/>
      <c r="O193" s="145"/>
    </row>
    <row r="194" spans="2:15" s="141" customFormat="1">
      <c r="B194" s="143"/>
      <c r="L194" s="145"/>
      <c r="M194" s="145"/>
      <c r="N194" s="145"/>
      <c r="O194" s="145"/>
    </row>
    <row r="195" spans="2:15" s="141" customFormat="1">
      <c r="B195" s="143"/>
      <c r="L195" s="145"/>
      <c r="M195" s="145"/>
      <c r="N195" s="145"/>
      <c r="O195" s="145"/>
    </row>
    <row r="196" spans="2:15" s="141" customFormat="1">
      <c r="B196" s="143"/>
      <c r="L196" s="145"/>
      <c r="M196" s="145"/>
      <c r="N196" s="145"/>
      <c r="O196" s="145"/>
    </row>
    <row r="197" spans="2:15" s="141" customFormat="1">
      <c r="B197" s="143"/>
      <c r="L197" s="145"/>
      <c r="M197" s="145"/>
      <c r="N197" s="145"/>
      <c r="O197" s="145"/>
    </row>
    <row r="198" spans="2:15" s="141" customFormat="1">
      <c r="B198" s="143"/>
      <c r="L198" s="145"/>
      <c r="M198" s="145"/>
      <c r="N198" s="145"/>
      <c r="O198" s="145"/>
    </row>
    <row r="199" spans="2:15" s="141" customFormat="1">
      <c r="B199" s="143"/>
      <c r="L199" s="145"/>
      <c r="M199" s="145"/>
      <c r="N199" s="145"/>
      <c r="O199" s="145"/>
    </row>
    <row r="200" spans="2:15" s="141" customFormat="1">
      <c r="B200" s="143"/>
      <c r="L200" s="145"/>
      <c r="M200" s="145"/>
      <c r="N200" s="145"/>
      <c r="O200" s="145"/>
    </row>
    <row r="201" spans="2:15" s="141" customFormat="1">
      <c r="B201" s="143"/>
      <c r="L201" s="145"/>
      <c r="M201" s="145"/>
      <c r="N201" s="145"/>
      <c r="O201" s="145"/>
    </row>
    <row r="202" spans="2:15" s="141" customFormat="1">
      <c r="B202" s="143"/>
      <c r="L202" s="145"/>
      <c r="M202" s="145"/>
      <c r="N202" s="145"/>
      <c r="O202" s="145"/>
    </row>
    <row r="203" spans="2:15" s="141" customFormat="1">
      <c r="B203" s="143"/>
      <c r="L203" s="145"/>
      <c r="M203" s="145"/>
      <c r="N203" s="145"/>
      <c r="O203" s="145"/>
    </row>
    <row r="204" spans="2:15" s="141" customFormat="1">
      <c r="B204" s="143"/>
      <c r="L204" s="145"/>
      <c r="M204" s="145"/>
      <c r="N204" s="145"/>
      <c r="O204" s="145"/>
    </row>
    <row r="205" spans="2:15" s="141" customFormat="1">
      <c r="B205" s="143"/>
      <c r="L205" s="145"/>
      <c r="M205" s="145"/>
      <c r="N205" s="145"/>
      <c r="O205" s="145"/>
    </row>
    <row r="206" spans="2:15" s="141" customFormat="1">
      <c r="B206" s="143"/>
      <c r="L206" s="145"/>
      <c r="M206" s="145"/>
      <c r="N206" s="145"/>
      <c r="O206" s="145"/>
    </row>
    <row r="207" spans="2:15" s="141" customFormat="1">
      <c r="B207" s="143"/>
      <c r="L207" s="145"/>
      <c r="M207" s="145"/>
      <c r="N207" s="145"/>
      <c r="O207" s="145"/>
    </row>
    <row r="208" spans="2:15" s="141" customFormat="1">
      <c r="B208" s="143"/>
      <c r="L208" s="145"/>
      <c r="M208" s="145"/>
      <c r="N208" s="145"/>
      <c r="O208" s="145"/>
    </row>
    <row r="209" spans="2:15" s="141" customFormat="1">
      <c r="B209" s="143"/>
      <c r="L209" s="145"/>
      <c r="M209" s="145"/>
      <c r="N209" s="145"/>
      <c r="O209" s="145"/>
    </row>
    <row r="210" spans="2:15" s="141" customFormat="1">
      <c r="B210" s="143"/>
      <c r="L210" s="145"/>
      <c r="M210" s="145"/>
      <c r="N210" s="145"/>
      <c r="O210" s="145"/>
    </row>
    <row r="211" spans="2:15" s="141" customFormat="1">
      <c r="B211" s="143"/>
      <c r="L211" s="145"/>
      <c r="M211" s="145"/>
      <c r="N211" s="145"/>
      <c r="O211" s="145"/>
    </row>
    <row r="212" spans="2:15" s="141" customFormat="1">
      <c r="B212" s="143"/>
      <c r="L212" s="145"/>
      <c r="M212" s="145"/>
      <c r="N212" s="145"/>
      <c r="O212" s="145"/>
    </row>
    <row r="213" spans="2:15" s="141" customFormat="1">
      <c r="B213" s="143"/>
      <c r="L213" s="145"/>
      <c r="M213" s="145"/>
      <c r="N213" s="145"/>
      <c r="O213" s="145"/>
    </row>
    <row r="214" spans="2:15" s="141" customFormat="1">
      <c r="B214" s="143"/>
      <c r="L214" s="145"/>
      <c r="M214" s="145"/>
      <c r="N214" s="145"/>
      <c r="O214" s="145"/>
    </row>
    <row r="215" spans="2:15" s="141" customFormat="1">
      <c r="B215" s="143"/>
      <c r="L215" s="145"/>
      <c r="M215" s="145"/>
      <c r="N215" s="145"/>
      <c r="O215" s="145"/>
    </row>
    <row r="216" spans="2:15" s="141" customFormat="1">
      <c r="B216" s="143"/>
      <c r="L216" s="145"/>
      <c r="M216" s="145"/>
      <c r="N216" s="145"/>
      <c r="O216" s="145"/>
    </row>
    <row r="217" spans="2:15" s="141" customFormat="1">
      <c r="B217" s="143"/>
      <c r="L217" s="145"/>
      <c r="M217" s="145"/>
      <c r="N217" s="145"/>
      <c r="O217" s="145"/>
    </row>
    <row r="218" spans="2:15" s="141" customFormat="1">
      <c r="B218" s="143"/>
      <c r="L218" s="145"/>
      <c r="M218" s="145"/>
      <c r="N218" s="145"/>
      <c r="O218" s="145"/>
    </row>
    <row r="219" spans="2:15" s="141" customFormat="1">
      <c r="B219" s="143"/>
      <c r="L219" s="145"/>
      <c r="M219" s="145"/>
      <c r="N219" s="145"/>
      <c r="O219" s="145"/>
    </row>
    <row r="220" spans="2:15" s="141" customFormat="1">
      <c r="B220" s="143"/>
      <c r="L220" s="145"/>
      <c r="M220" s="145"/>
      <c r="N220" s="145"/>
      <c r="O220" s="145"/>
    </row>
    <row r="221" spans="2:15" s="141" customFormat="1">
      <c r="B221" s="143"/>
      <c r="L221" s="145"/>
      <c r="M221" s="145"/>
      <c r="N221" s="145"/>
      <c r="O221" s="145"/>
    </row>
    <row r="222" spans="2:15" s="141" customFormat="1">
      <c r="B222" s="143"/>
      <c r="L222" s="145"/>
      <c r="M222" s="145"/>
      <c r="N222" s="145"/>
      <c r="O222" s="145"/>
    </row>
    <row r="223" spans="2:15" s="141" customFormat="1">
      <c r="B223" s="143"/>
      <c r="L223" s="145"/>
      <c r="M223" s="145"/>
      <c r="N223" s="145"/>
      <c r="O223" s="145"/>
    </row>
    <row r="224" spans="2:15" s="141" customFormat="1">
      <c r="B224" s="143"/>
      <c r="L224" s="145"/>
      <c r="M224" s="145"/>
      <c r="N224" s="145"/>
      <c r="O224" s="145"/>
    </row>
    <row r="225" spans="2:15" s="141" customFormat="1">
      <c r="B225" s="143"/>
      <c r="L225" s="145"/>
      <c r="M225" s="145"/>
      <c r="N225" s="145"/>
      <c r="O225" s="145"/>
    </row>
    <row r="226" spans="2:15" s="141" customFormat="1">
      <c r="B226" s="143"/>
      <c r="L226" s="145"/>
      <c r="M226" s="145"/>
      <c r="N226" s="145"/>
      <c r="O226" s="145"/>
    </row>
    <row r="227" spans="2:15" s="141" customFormat="1">
      <c r="B227" s="143"/>
      <c r="L227" s="145"/>
      <c r="M227" s="145"/>
      <c r="N227" s="145"/>
      <c r="O227" s="145"/>
    </row>
    <row r="228" spans="2:15" s="141" customFormat="1">
      <c r="B228" s="143"/>
      <c r="L228" s="145"/>
      <c r="M228" s="145"/>
      <c r="N228" s="145"/>
      <c r="O228" s="145"/>
    </row>
    <row r="229" spans="2:15" s="141" customFormat="1">
      <c r="B229" s="143"/>
      <c r="L229" s="145"/>
      <c r="M229" s="145"/>
      <c r="N229" s="145"/>
      <c r="O229" s="145"/>
    </row>
    <row r="230" spans="2:15" s="141" customFormat="1">
      <c r="B230" s="143"/>
      <c r="L230" s="145"/>
      <c r="M230" s="145"/>
      <c r="N230" s="145"/>
      <c r="O230" s="145"/>
    </row>
    <row r="231" spans="2:15" s="141" customFormat="1">
      <c r="B231" s="143"/>
      <c r="L231" s="145"/>
      <c r="M231" s="145"/>
      <c r="N231" s="145"/>
      <c r="O231" s="145"/>
    </row>
    <row r="232" spans="2:15" s="141" customFormat="1">
      <c r="B232" s="143"/>
      <c r="L232" s="145"/>
      <c r="M232" s="145"/>
      <c r="N232" s="145"/>
      <c r="O232" s="145"/>
    </row>
    <row r="233" spans="2:15" s="141" customFormat="1">
      <c r="B233" s="143"/>
      <c r="L233" s="145"/>
      <c r="M233" s="145"/>
      <c r="N233" s="145"/>
      <c r="O233" s="145"/>
    </row>
    <row r="234" spans="2:15" s="141" customFormat="1">
      <c r="B234" s="143"/>
      <c r="L234" s="145"/>
      <c r="M234" s="145"/>
      <c r="N234" s="145"/>
      <c r="O234" s="145"/>
    </row>
    <row r="235" spans="2:15" s="141" customFormat="1">
      <c r="B235" s="143"/>
      <c r="L235" s="145"/>
      <c r="M235" s="145"/>
      <c r="N235" s="145"/>
      <c r="O235" s="145"/>
    </row>
    <row r="236" spans="2:15" s="141" customFormat="1">
      <c r="B236" s="143"/>
      <c r="L236" s="145"/>
      <c r="M236" s="145"/>
      <c r="N236" s="145"/>
      <c r="O236" s="145"/>
    </row>
    <row r="237" spans="2:15" s="141" customFormat="1">
      <c r="B237" s="143"/>
      <c r="L237" s="145"/>
      <c r="M237" s="145"/>
      <c r="N237" s="145"/>
      <c r="O237" s="145"/>
    </row>
    <row r="238" spans="2:15" s="141" customFormat="1">
      <c r="B238" s="143"/>
      <c r="L238" s="145"/>
      <c r="M238" s="145"/>
      <c r="N238" s="145"/>
      <c r="O238" s="145"/>
    </row>
    <row r="239" spans="2:15" s="141" customFormat="1">
      <c r="B239" s="143"/>
      <c r="L239" s="145"/>
      <c r="M239" s="145"/>
      <c r="N239" s="145"/>
      <c r="O239" s="145"/>
    </row>
    <row r="240" spans="2:15" s="141" customFormat="1">
      <c r="B240" s="143"/>
      <c r="L240" s="145"/>
      <c r="M240" s="145"/>
      <c r="N240" s="145"/>
      <c r="O240" s="145"/>
    </row>
    <row r="241" spans="2:15" s="141" customFormat="1">
      <c r="B241" s="143"/>
      <c r="L241" s="145"/>
      <c r="M241" s="145"/>
      <c r="N241" s="145"/>
      <c r="O241" s="145"/>
    </row>
    <row r="242" spans="2:15" s="141" customFormat="1">
      <c r="B242" s="143"/>
      <c r="L242" s="145"/>
      <c r="M242" s="145"/>
      <c r="N242" s="145"/>
      <c r="O242" s="145"/>
    </row>
    <row r="243" spans="2:15" s="141" customFormat="1">
      <c r="B243" s="143"/>
      <c r="L243" s="145"/>
      <c r="M243" s="145"/>
      <c r="N243" s="145"/>
      <c r="O243" s="145"/>
    </row>
    <row r="244" spans="2:15" s="141" customFormat="1">
      <c r="B244" s="143"/>
      <c r="L244" s="145"/>
      <c r="M244" s="145"/>
      <c r="N244" s="145"/>
      <c r="O244" s="145"/>
    </row>
    <row r="245" spans="2:15" s="141" customFormat="1">
      <c r="B245" s="143"/>
      <c r="L245" s="145"/>
      <c r="M245" s="145"/>
      <c r="N245" s="145"/>
      <c r="O245" s="145"/>
    </row>
    <row r="246" spans="2:15" s="141" customFormat="1">
      <c r="B246" s="143"/>
      <c r="L246" s="145"/>
      <c r="M246" s="145"/>
      <c r="N246" s="145"/>
      <c r="O246" s="145"/>
    </row>
    <row r="247" spans="2:15" s="141" customFormat="1">
      <c r="B247" s="143"/>
      <c r="L247" s="145"/>
      <c r="M247" s="145"/>
      <c r="N247" s="145"/>
      <c r="O247" s="145"/>
    </row>
    <row r="248" spans="2:15" s="141" customFormat="1">
      <c r="B248" s="143"/>
      <c r="L248" s="145"/>
      <c r="M248" s="145"/>
      <c r="N248" s="145"/>
      <c r="O248" s="145"/>
    </row>
    <row r="249" spans="2:15" s="141" customFormat="1">
      <c r="B249" s="143"/>
      <c r="L249" s="145"/>
      <c r="M249" s="145"/>
      <c r="N249" s="145"/>
      <c r="O249" s="145"/>
    </row>
    <row r="250" spans="2:15" s="141" customFormat="1">
      <c r="B250" s="143"/>
      <c r="L250" s="145"/>
      <c r="M250" s="145"/>
      <c r="N250" s="145"/>
      <c r="O250" s="145"/>
    </row>
    <row r="251" spans="2:15" s="141" customFormat="1">
      <c r="B251" s="143"/>
      <c r="L251" s="145"/>
      <c r="M251" s="145"/>
      <c r="N251" s="145"/>
      <c r="O251" s="145"/>
    </row>
    <row r="252" spans="2:15" s="141" customFormat="1">
      <c r="B252" s="143"/>
      <c r="L252" s="145"/>
      <c r="M252" s="145"/>
      <c r="N252" s="145"/>
      <c r="O252" s="145"/>
    </row>
    <row r="253" spans="2:15" s="141" customFormat="1">
      <c r="B253" s="143"/>
      <c r="L253" s="145"/>
      <c r="M253" s="145"/>
      <c r="N253" s="145"/>
      <c r="O253" s="145"/>
    </row>
    <row r="254" spans="2:15" s="141" customFormat="1">
      <c r="B254" s="143"/>
      <c r="L254" s="145"/>
      <c r="M254" s="145"/>
      <c r="N254" s="145"/>
      <c r="O254" s="145"/>
    </row>
    <row r="255" spans="2:15" s="141" customFormat="1">
      <c r="B255" s="143"/>
      <c r="L255" s="145"/>
      <c r="M255" s="145"/>
      <c r="N255" s="145"/>
      <c r="O255" s="145"/>
    </row>
    <row r="256" spans="2:15" s="141" customFormat="1">
      <c r="B256" s="143"/>
      <c r="L256" s="145"/>
      <c r="M256" s="145"/>
      <c r="N256" s="145"/>
      <c r="O256" s="145"/>
    </row>
    <row r="257" spans="2:15" s="141" customFormat="1">
      <c r="B257" s="143"/>
      <c r="L257" s="145"/>
      <c r="M257" s="145"/>
      <c r="N257" s="145"/>
      <c r="O257" s="145"/>
    </row>
    <row r="258" spans="2:15" s="141" customFormat="1">
      <c r="B258" s="143"/>
      <c r="L258" s="145"/>
      <c r="M258" s="145"/>
      <c r="N258" s="145"/>
      <c r="O258" s="145"/>
    </row>
    <row r="259" spans="2:15" s="141" customFormat="1">
      <c r="B259" s="143"/>
      <c r="L259" s="145"/>
      <c r="M259" s="145"/>
      <c r="N259" s="145"/>
      <c r="O259" s="145"/>
    </row>
    <row r="260" spans="2:15">
      <c r="C260" s="1"/>
    </row>
    <row r="261" spans="2:15">
      <c r="C261" s="1"/>
    </row>
    <row r="262" spans="2:15">
      <c r="C262" s="1"/>
    </row>
    <row r="263" spans="2:15">
      <c r="C263" s="1"/>
    </row>
    <row r="264" spans="2:15">
      <c r="C264" s="1"/>
    </row>
    <row r="265" spans="2:15">
      <c r="C265" s="1"/>
    </row>
    <row r="266" spans="2:15">
      <c r="C266" s="1"/>
    </row>
    <row r="267" spans="2:15">
      <c r="C267" s="1"/>
    </row>
    <row r="268" spans="2:15">
      <c r="C268" s="1"/>
    </row>
    <row r="269" spans="2:15">
      <c r="C269" s="1"/>
    </row>
    <row r="270" spans="2:15">
      <c r="C270" s="1"/>
    </row>
    <row r="271" spans="2:15">
      <c r="C271" s="1"/>
    </row>
    <row r="272" spans="2:15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AA38:XFD40 C5:C34 A1:B34 A35:I64 D1:XFD34 J35:XFD37 A65:XFD1048576 J41:XFD64 J38:Y40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>
      <selection activeCell="E23" sqref="E23"/>
    </sheetView>
  </sheetViews>
  <sheetFormatPr defaultColWidth="9.140625" defaultRowHeight="18"/>
  <cols>
    <col min="1" max="1" width="6.28515625" style="1" customWidth="1"/>
    <col min="2" max="2" width="24.7109375" style="2" bestFit="1" customWidth="1"/>
    <col min="3" max="3" width="41.7109375" style="2" bestFit="1" customWidth="1"/>
    <col min="4" max="4" width="10.42578125" style="2" bestFit="1" customWidth="1"/>
    <col min="5" max="5" width="12" style="1" bestFit="1" customWidth="1"/>
    <col min="6" max="6" width="11.28515625" style="1" bestFit="1" customWidth="1"/>
    <col min="7" max="7" width="7.28515625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7" t="s">
        <v>191</v>
      </c>
      <c r="C1" s="78" t="s" vm="1">
        <v>269</v>
      </c>
    </row>
    <row r="2" spans="2:59">
      <c r="B2" s="57" t="s">
        <v>190</v>
      </c>
      <c r="C2" s="78" t="s">
        <v>270</v>
      </c>
    </row>
    <row r="3" spans="2:59">
      <c r="B3" s="57" t="s">
        <v>192</v>
      </c>
      <c r="C3" s="78" t="s">
        <v>271</v>
      </c>
    </row>
    <row r="4" spans="2:59">
      <c r="B4" s="57" t="s">
        <v>193</v>
      </c>
      <c r="C4" s="78">
        <v>8803</v>
      </c>
    </row>
    <row r="6" spans="2:59" ht="26.25" customHeight="1">
      <c r="B6" s="165" t="s">
        <v>222</v>
      </c>
      <c r="C6" s="166"/>
      <c r="D6" s="166"/>
      <c r="E6" s="166"/>
      <c r="F6" s="166"/>
      <c r="G6" s="166"/>
      <c r="H6" s="166"/>
      <c r="I6" s="166"/>
      <c r="J6" s="166"/>
      <c r="K6" s="166"/>
      <c r="L6" s="167"/>
    </row>
    <row r="7" spans="2:59" ht="26.25" customHeight="1">
      <c r="B7" s="165" t="s">
        <v>109</v>
      </c>
      <c r="C7" s="166"/>
      <c r="D7" s="166"/>
      <c r="E7" s="166"/>
      <c r="F7" s="166"/>
      <c r="G7" s="166"/>
      <c r="H7" s="166"/>
      <c r="I7" s="166"/>
      <c r="J7" s="166"/>
      <c r="K7" s="166"/>
      <c r="L7" s="167"/>
    </row>
    <row r="8" spans="2:59" s="3" customFormat="1" ht="78.75">
      <c r="B8" s="23" t="s">
        <v>128</v>
      </c>
      <c r="C8" s="31" t="s">
        <v>49</v>
      </c>
      <c r="D8" s="31" t="s">
        <v>70</v>
      </c>
      <c r="E8" s="31" t="s">
        <v>113</v>
      </c>
      <c r="F8" s="31" t="s">
        <v>114</v>
      </c>
      <c r="G8" s="31" t="s">
        <v>252</v>
      </c>
      <c r="H8" s="31" t="s">
        <v>251</v>
      </c>
      <c r="I8" s="31" t="s">
        <v>122</v>
      </c>
      <c r="J8" s="31" t="s">
        <v>64</v>
      </c>
      <c r="K8" s="31" t="s">
        <v>194</v>
      </c>
      <c r="L8" s="32" t="s">
        <v>196</v>
      </c>
      <c r="M8" s="1"/>
      <c r="N8" s="1"/>
      <c r="O8" s="1"/>
      <c r="P8" s="1"/>
      <c r="BG8" s="1"/>
    </row>
    <row r="9" spans="2:59" s="3" customFormat="1" ht="24" customHeight="1">
      <c r="B9" s="16"/>
      <c r="C9" s="17"/>
      <c r="D9" s="17"/>
      <c r="E9" s="17"/>
      <c r="F9" s="17" t="s">
        <v>22</v>
      </c>
      <c r="G9" s="17" t="s">
        <v>259</v>
      </c>
      <c r="H9" s="17"/>
      <c r="I9" s="17" t="s">
        <v>255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2:59" s="4" customFormat="1" ht="18" customHeight="1">
      <c r="B11" s="128" t="s">
        <v>52</v>
      </c>
      <c r="C11" s="124"/>
      <c r="D11" s="124"/>
      <c r="E11" s="124"/>
      <c r="F11" s="124"/>
      <c r="G11" s="125"/>
      <c r="H11" s="127"/>
      <c r="I11" s="125">
        <v>7.8599999999999989E-2</v>
      </c>
      <c r="J11" s="124"/>
      <c r="K11" s="126">
        <f>I11/$I$11</f>
        <v>1</v>
      </c>
      <c r="L11" s="126">
        <f>I11/'סכום נכסי הקרן'!$C$42</f>
        <v>9.6167830298870821E-8</v>
      </c>
      <c r="M11" s="100"/>
      <c r="N11" s="100"/>
      <c r="O11" s="100"/>
      <c r="P11" s="100"/>
      <c r="BG11" s="100"/>
    </row>
    <row r="12" spans="2:59" s="100" customFormat="1" ht="21" customHeight="1">
      <c r="B12" s="129" t="s">
        <v>247</v>
      </c>
      <c r="C12" s="124"/>
      <c r="D12" s="124"/>
      <c r="E12" s="124"/>
      <c r="F12" s="124"/>
      <c r="G12" s="125"/>
      <c r="H12" s="127"/>
      <c r="I12" s="125">
        <v>7.8599999999999989E-2</v>
      </c>
      <c r="J12" s="124"/>
      <c r="K12" s="126">
        <f t="shared" ref="K12:K13" si="0">I12/$I$11</f>
        <v>1</v>
      </c>
      <c r="L12" s="126">
        <f>I12/'סכום נכסי הקרן'!$C$42</f>
        <v>9.6167830298870821E-8</v>
      </c>
    </row>
    <row r="13" spans="2:59">
      <c r="B13" s="83" t="s">
        <v>2068</v>
      </c>
      <c r="C13" s="84" t="s">
        <v>2069</v>
      </c>
      <c r="D13" s="97" t="s">
        <v>1342</v>
      </c>
      <c r="E13" s="97" t="s">
        <v>175</v>
      </c>
      <c r="F13" s="107">
        <v>42731</v>
      </c>
      <c r="G13" s="94">
        <v>282</v>
      </c>
      <c r="H13" s="96">
        <v>7.8148999999999997</v>
      </c>
      <c r="I13" s="94">
        <v>7.8599999999999989E-2</v>
      </c>
      <c r="J13" s="95">
        <v>1.3922776971924375E-5</v>
      </c>
      <c r="K13" s="95">
        <f t="shared" si="0"/>
        <v>1</v>
      </c>
      <c r="L13" s="95">
        <f>I13/'סכום נכסי הקרן'!$C$42</f>
        <v>9.6167830298870821E-8</v>
      </c>
    </row>
    <row r="14" spans="2:59">
      <c r="B14" s="101"/>
      <c r="C14" s="84"/>
      <c r="D14" s="84"/>
      <c r="E14" s="84"/>
      <c r="F14" s="84"/>
      <c r="G14" s="94"/>
      <c r="H14" s="96"/>
      <c r="I14" s="84"/>
      <c r="J14" s="84"/>
      <c r="K14" s="95"/>
      <c r="L14" s="84"/>
    </row>
    <row r="15" spans="2:59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59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</row>
    <row r="17" spans="2:12">
      <c r="B17" s="117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2:12">
      <c r="B18" s="117"/>
      <c r="C18" s="101"/>
      <c r="D18" s="101"/>
      <c r="E18" s="101"/>
      <c r="F18" s="101"/>
      <c r="G18" s="101"/>
      <c r="H18" s="101"/>
      <c r="I18" s="101"/>
      <c r="J18" s="101"/>
      <c r="K18" s="101"/>
      <c r="L18" s="101"/>
    </row>
    <row r="19" spans="2:12">
      <c r="B19" s="117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2:12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2:12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12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12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12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12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12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12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12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12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12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12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12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</row>
    <row r="112" spans="2:12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</row>
    <row r="113" spans="2:12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</row>
    <row r="114" spans="2:12">
      <c r="C114" s="1"/>
      <c r="D114" s="1"/>
    </row>
    <row r="115" spans="2:12">
      <c r="C115" s="1"/>
      <c r="D115" s="1"/>
    </row>
    <row r="116" spans="2:12">
      <c r="C116" s="1"/>
      <c r="D116" s="1"/>
    </row>
    <row r="117" spans="2:12">
      <c r="C117" s="1"/>
      <c r="D117" s="1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4" customFormat="1">
      <c r="C5" s="54">
        <v>1</v>
      </c>
      <c r="D5" s="54">
        <f>C5+1</f>
        <v>2</v>
      </c>
      <c r="E5" s="54">
        <f t="shared" ref="E5:Y5" si="0">D5+1</f>
        <v>3</v>
      </c>
      <c r="F5" s="54">
        <f t="shared" si="0"/>
        <v>4</v>
      </c>
      <c r="G5" s="54">
        <f t="shared" si="0"/>
        <v>5</v>
      </c>
      <c r="H5" s="54">
        <f t="shared" si="0"/>
        <v>6</v>
      </c>
      <c r="I5" s="54">
        <f t="shared" si="0"/>
        <v>7</v>
      </c>
      <c r="J5" s="54">
        <f t="shared" si="0"/>
        <v>8</v>
      </c>
      <c r="K5" s="54">
        <f t="shared" si="0"/>
        <v>9</v>
      </c>
      <c r="L5" s="54">
        <f t="shared" si="0"/>
        <v>10</v>
      </c>
      <c r="M5" s="54">
        <f t="shared" si="0"/>
        <v>11</v>
      </c>
      <c r="N5" s="54">
        <f t="shared" si="0"/>
        <v>12</v>
      </c>
      <c r="O5" s="54">
        <f t="shared" si="0"/>
        <v>13</v>
      </c>
      <c r="P5" s="54">
        <f t="shared" si="0"/>
        <v>14</v>
      </c>
      <c r="Q5" s="54">
        <f t="shared" si="0"/>
        <v>15</v>
      </c>
      <c r="R5" s="54">
        <f t="shared" si="0"/>
        <v>16</v>
      </c>
      <c r="S5" s="54">
        <f t="shared" si="0"/>
        <v>17</v>
      </c>
      <c r="T5" s="54">
        <f t="shared" si="0"/>
        <v>18</v>
      </c>
      <c r="U5" s="54">
        <f t="shared" si="0"/>
        <v>19</v>
      </c>
      <c r="V5" s="54">
        <f t="shared" si="0"/>
        <v>20</v>
      </c>
      <c r="W5" s="54">
        <f t="shared" si="0"/>
        <v>21</v>
      </c>
      <c r="X5" s="54">
        <f t="shared" si="0"/>
        <v>22</v>
      </c>
      <c r="Y5" s="54">
        <f t="shared" si="0"/>
        <v>23</v>
      </c>
    </row>
    <row r="6" spans="2:25" ht="31.5">
      <c r="B6" s="53" t="s">
        <v>94</v>
      </c>
      <c r="C6" s="14" t="s">
        <v>49</v>
      </c>
      <c r="E6" s="14" t="s">
        <v>129</v>
      </c>
      <c r="I6" s="14" t="s">
        <v>15</v>
      </c>
      <c r="J6" s="14" t="s">
        <v>71</v>
      </c>
      <c r="M6" s="14" t="s">
        <v>113</v>
      </c>
      <c r="Q6" s="14" t="s">
        <v>17</v>
      </c>
      <c r="R6" s="14" t="s">
        <v>19</v>
      </c>
      <c r="U6" s="14" t="s">
        <v>67</v>
      </c>
      <c r="W6" s="15" t="s">
        <v>63</v>
      </c>
    </row>
    <row r="7" spans="2:25" ht="18">
      <c r="B7" s="53" t="str">
        <f>'תעודות התחייבות ממשלתיות'!B6:R6</f>
        <v>1.ב. ניירות ערך סחירים</v>
      </c>
      <c r="C7" s="14"/>
      <c r="E7" s="47"/>
      <c r="I7" s="14"/>
      <c r="J7" s="14"/>
      <c r="K7" s="14"/>
      <c r="L7" s="14"/>
      <c r="M7" s="14"/>
      <c r="Q7" s="14"/>
      <c r="R7" s="52"/>
    </row>
    <row r="8" spans="2:25" ht="37.5">
      <c r="B8" s="48" t="s">
        <v>98</v>
      </c>
      <c r="C8" s="31" t="s">
        <v>49</v>
      </c>
      <c r="D8" s="31" t="s">
        <v>131</v>
      </c>
      <c r="I8" s="31" t="s">
        <v>15</v>
      </c>
      <c r="J8" s="31" t="s">
        <v>71</v>
      </c>
      <c r="K8" s="31" t="s">
        <v>114</v>
      </c>
      <c r="L8" s="31" t="s">
        <v>18</v>
      </c>
      <c r="M8" s="31" t="s">
        <v>113</v>
      </c>
      <c r="Q8" s="31" t="s">
        <v>17</v>
      </c>
      <c r="R8" s="31" t="s">
        <v>19</v>
      </c>
      <c r="S8" s="31" t="s">
        <v>0</v>
      </c>
      <c r="T8" s="31" t="s">
        <v>117</v>
      </c>
      <c r="U8" s="31" t="s">
        <v>67</v>
      </c>
      <c r="V8" s="31" t="s">
        <v>64</v>
      </c>
      <c r="W8" s="32" t="s">
        <v>123</v>
      </c>
    </row>
    <row r="9" spans="2:25" ht="31.5">
      <c r="B9" s="49" t="str">
        <f>'תעודות חוב מסחריות '!B7:T7</f>
        <v>2. תעודות חוב מסחריות</v>
      </c>
      <c r="C9" s="14" t="s">
        <v>49</v>
      </c>
      <c r="D9" s="14" t="s">
        <v>131</v>
      </c>
      <c r="E9" s="42" t="s">
        <v>129</v>
      </c>
      <c r="G9" s="14" t="s">
        <v>70</v>
      </c>
      <c r="I9" s="14" t="s">
        <v>15</v>
      </c>
      <c r="J9" s="14" t="s">
        <v>71</v>
      </c>
      <c r="K9" s="14" t="s">
        <v>114</v>
      </c>
      <c r="L9" s="14" t="s">
        <v>18</v>
      </c>
      <c r="M9" s="14" t="s">
        <v>113</v>
      </c>
      <c r="Q9" s="14" t="s">
        <v>17</v>
      </c>
      <c r="R9" s="14" t="s">
        <v>19</v>
      </c>
      <c r="S9" s="14" t="s">
        <v>0</v>
      </c>
      <c r="T9" s="14" t="s">
        <v>117</v>
      </c>
      <c r="U9" s="14" t="s">
        <v>67</v>
      </c>
      <c r="V9" s="14" t="s">
        <v>64</v>
      </c>
      <c r="W9" s="39" t="s">
        <v>123</v>
      </c>
    </row>
    <row r="10" spans="2:25" ht="31.5">
      <c r="B10" s="49" t="str">
        <f>'אג"ח קונצרני'!B7:U7</f>
        <v>3. אג"ח קונצרני</v>
      </c>
      <c r="C10" s="31" t="s">
        <v>49</v>
      </c>
      <c r="D10" s="14" t="s">
        <v>131</v>
      </c>
      <c r="E10" s="42" t="s">
        <v>129</v>
      </c>
      <c r="G10" s="31" t="s">
        <v>70</v>
      </c>
      <c r="I10" s="31" t="s">
        <v>15</v>
      </c>
      <c r="J10" s="31" t="s">
        <v>71</v>
      </c>
      <c r="K10" s="31" t="s">
        <v>114</v>
      </c>
      <c r="L10" s="31" t="s">
        <v>18</v>
      </c>
      <c r="M10" s="31" t="s">
        <v>113</v>
      </c>
      <c r="Q10" s="31" t="s">
        <v>17</v>
      </c>
      <c r="R10" s="31" t="s">
        <v>19</v>
      </c>
      <c r="S10" s="31" t="s">
        <v>0</v>
      </c>
      <c r="T10" s="31" t="s">
        <v>117</v>
      </c>
      <c r="U10" s="31" t="s">
        <v>67</v>
      </c>
      <c r="V10" s="14" t="s">
        <v>64</v>
      </c>
      <c r="W10" s="32" t="s">
        <v>123</v>
      </c>
    </row>
    <row r="11" spans="2:25" ht="31.5">
      <c r="B11" s="49" t="str">
        <f>מניות!B7</f>
        <v>4. מניות</v>
      </c>
      <c r="C11" s="31" t="s">
        <v>49</v>
      </c>
      <c r="D11" s="14" t="s">
        <v>131</v>
      </c>
      <c r="E11" s="42" t="s">
        <v>129</v>
      </c>
      <c r="H11" s="31" t="s">
        <v>113</v>
      </c>
      <c r="S11" s="31" t="s">
        <v>0</v>
      </c>
      <c r="T11" s="14" t="s">
        <v>117</v>
      </c>
      <c r="U11" s="14" t="s">
        <v>67</v>
      </c>
      <c r="V11" s="14" t="s">
        <v>64</v>
      </c>
      <c r="W11" s="15" t="s">
        <v>123</v>
      </c>
    </row>
    <row r="12" spans="2:25" ht="31.5">
      <c r="B12" s="49" t="str">
        <f>'תעודות סל'!B7:N7</f>
        <v>5. תעודות סל</v>
      </c>
      <c r="C12" s="31" t="s">
        <v>49</v>
      </c>
      <c r="D12" s="14" t="s">
        <v>131</v>
      </c>
      <c r="E12" s="42" t="s">
        <v>129</v>
      </c>
      <c r="H12" s="31" t="s">
        <v>113</v>
      </c>
      <c r="S12" s="31" t="s">
        <v>0</v>
      </c>
      <c r="T12" s="31" t="s">
        <v>117</v>
      </c>
      <c r="U12" s="31" t="s">
        <v>67</v>
      </c>
      <c r="V12" s="31" t="s">
        <v>64</v>
      </c>
      <c r="W12" s="32" t="s">
        <v>123</v>
      </c>
    </row>
    <row r="13" spans="2:25" ht="31.5">
      <c r="B13" s="49" t="str">
        <f>'קרנות נאמנות'!B7:O7</f>
        <v>6. קרנות נאמנות</v>
      </c>
      <c r="C13" s="31" t="s">
        <v>49</v>
      </c>
      <c r="D13" s="31" t="s">
        <v>131</v>
      </c>
      <c r="G13" s="31" t="s">
        <v>70</v>
      </c>
      <c r="H13" s="31" t="s">
        <v>113</v>
      </c>
      <c r="S13" s="31" t="s">
        <v>0</v>
      </c>
      <c r="T13" s="31" t="s">
        <v>117</v>
      </c>
      <c r="U13" s="31" t="s">
        <v>67</v>
      </c>
      <c r="V13" s="31" t="s">
        <v>64</v>
      </c>
      <c r="W13" s="32" t="s">
        <v>123</v>
      </c>
    </row>
    <row r="14" spans="2:25" ht="31.5">
      <c r="B14" s="49" t="str">
        <f>'כתבי אופציה'!B7:L7</f>
        <v>7. כתבי אופציה</v>
      </c>
      <c r="C14" s="31" t="s">
        <v>49</v>
      </c>
      <c r="D14" s="31" t="s">
        <v>131</v>
      </c>
      <c r="G14" s="31" t="s">
        <v>70</v>
      </c>
      <c r="H14" s="31" t="s">
        <v>113</v>
      </c>
      <c r="S14" s="31" t="s">
        <v>0</v>
      </c>
      <c r="T14" s="31" t="s">
        <v>117</v>
      </c>
      <c r="U14" s="31" t="s">
        <v>67</v>
      </c>
      <c r="V14" s="31" t="s">
        <v>64</v>
      </c>
      <c r="W14" s="32" t="s">
        <v>123</v>
      </c>
    </row>
    <row r="15" spans="2:25" ht="31.5">
      <c r="B15" s="49" t="str">
        <f>אופציות!B7</f>
        <v>8. אופציות</v>
      </c>
      <c r="C15" s="31" t="s">
        <v>49</v>
      </c>
      <c r="D15" s="31" t="s">
        <v>131</v>
      </c>
      <c r="G15" s="31" t="s">
        <v>70</v>
      </c>
      <c r="H15" s="31" t="s">
        <v>113</v>
      </c>
      <c r="S15" s="31" t="s">
        <v>0</v>
      </c>
      <c r="T15" s="31" t="s">
        <v>117</v>
      </c>
      <c r="U15" s="31" t="s">
        <v>67</v>
      </c>
      <c r="V15" s="31" t="s">
        <v>64</v>
      </c>
      <c r="W15" s="32" t="s">
        <v>123</v>
      </c>
    </row>
    <row r="16" spans="2:25" ht="31.5">
      <c r="B16" s="49" t="str">
        <f>'חוזים עתידיים'!B7:I7</f>
        <v>9. חוזים עתידיים</v>
      </c>
      <c r="C16" s="31" t="s">
        <v>49</v>
      </c>
      <c r="D16" s="31" t="s">
        <v>131</v>
      </c>
      <c r="G16" s="31" t="s">
        <v>70</v>
      </c>
      <c r="H16" s="31" t="s">
        <v>113</v>
      </c>
      <c r="S16" s="31" t="s">
        <v>0</v>
      </c>
      <c r="T16" s="32" t="s">
        <v>117</v>
      </c>
    </row>
    <row r="17" spans="2:25" ht="31.5">
      <c r="B17" s="49" t="str">
        <f>'מוצרים מובנים'!B7:Q7</f>
        <v>10. מוצרים מובנים</v>
      </c>
      <c r="C17" s="31" t="s">
        <v>49</v>
      </c>
      <c r="F17" s="14" t="s">
        <v>55</v>
      </c>
      <c r="I17" s="31" t="s">
        <v>15</v>
      </c>
      <c r="J17" s="31" t="s">
        <v>71</v>
      </c>
      <c r="K17" s="31" t="s">
        <v>114</v>
      </c>
      <c r="L17" s="31" t="s">
        <v>18</v>
      </c>
      <c r="M17" s="31" t="s">
        <v>113</v>
      </c>
      <c r="Q17" s="31" t="s">
        <v>17</v>
      </c>
      <c r="R17" s="31" t="s">
        <v>19</v>
      </c>
      <c r="S17" s="31" t="s">
        <v>0</v>
      </c>
      <c r="T17" s="31" t="s">
        <v>117</v>
      </c>
      <c r="U17" s="31" t="s">
        <v>67</v>
      </c>
      <c r="V17" s="31" t="s">
        <v>64</v>
      </c>
      <c r="W17" s="32" t="s">
        <v>123</v>
      </c>
    </row>
    <row r="18" spans="2:25" ht="18">
      <c r="B18" s="53" t="str">
        <f>'לא סחיר- תעודות התחייבות ממשלתי'!B6:P6</f>
        <v>1.ג. ניירות ערך לא סחירים</v>
      </c>
    </row>
    <row r="19" spans="2:25" ht="31.5">
      <c r="B19" s="49" t="str">
        <f>'לא סחיר- תעודות התחייבות ממשלתי'!B7:P7</f>
        <v>1. תעודות התחייבות ממשלתיות</v>
      </c>
      <c r="C19" s="31" t="s">
        <v>49</v>
      </c>
      <c r="I19" s="31" t="s">
        <v>15</v>
      </c>
      <c r="J19" s="31" t="s">
        <v>71</v>
      </c>
      <c r="K19" s="31" t="s">
        <v>114</v>
      </c>
      <c r="L19" s="31" t="s">
        <v>18</v>
      </c>
      <c r="M19" s="31" t="s">
        <v>113</v>
      </c>
      <c r="Q19" s="31" t="s">
        <v>17</v>
      </c>
      <c r="R19" s="31" t="s">
        <v>19</v>
      </c>
      <c r="S19" s="31" t="s">
        <v>0</v>
      </c>
      <c r="T19" s="31" t="s">
        <v>117</v>
      </c>
      <c r="U19" s="31" t="s">
        <v>122</v>
      </c>
      <c r="V19" s="31" t="s">
        <v>64</v>
      </c>
      <c r="W19" s="32" t="s">
        <v>123</v>
      </c>
    </row>
    <row r="20" spans="2:25" ht="31.5">
      <c r="B20" s="49" t="str">
        <f>'לא סחיר - תעודות חוב מסחריות'!B7:S7</f>
        <v>2. תעודות חוב מסחריות</v>
      </c>
      <c r="C20" s="31" t="s">
        <v>49</v>
      </c>
      <c r="D20" s="42" t="s">
        <v>130</v>
      </c>
      <c r="E20" s="42" t="s">
        <v>129</v>
      </c>
      <c r="G20" s="31" t="s">
        <v>70</v>
      </c>
      <c r="I20" s="31" t="s">
        <v>15</v>
      </c>
      <c r="J20" s="31" t="s">
        <v>71</v>
      </c>
      <c r="K20" s="31" t="s">
        <v>114</v>
      </c>
      <c r="L20" s="31" t="s">
        <v>18</v>
      </c>
      <c r="M20" s="31" t="s">
        <v>113</v>
      </c>
      <c r="Q20" s="31" t="s">
        <v>17</v>
      </c>
      <c r="R20" s="31" t="s">
        <v>19</v>
      </c>
      <c r="S20" s="31" t="s">
        <v>0</v>
      </c>
      <c r="T20" s="31" t="s">
        <v>117</v>
      </c>
      <c r="U20" s="31" t="s">
        <v>122</v>
      </c>
      <c r="V20" s="31" t="s">
        <v>64</v>
      </c>
      <c r="W20" s="32" t="s">
        <v>123</v>
      </c>
    </row>
    <row r="21" spans="2:25" ht="31.5">
      <c r="B21" s="49" t="str">
        <f>'לא סחיר - אג"ח קונצרני'!B7:S7</f>
        <v>3. אג"ח קונצרני</v>
      </c>
      <c r="C21" s="31" t="s">
        <v>49</v>
      </c>
      <c r="D21" s="42" t="s">
        <v>130</v>
      </c>
      <c r="E21" s="42" t="s">
        <v>129</v>
      </c>
      <c r="G21" s="31" t="s">
        <v>70</v>
      </c>
      <c r="I21" s="31" t="s">
        <v>15</v>
      </c>
      <c r="J21" s="31" t="s">
        <v>71</v>
      </c>
      <c r="K21" s="31" t="s">
        <v>114</v>
      </c>
      <c r="L21" s="31" t="s">
        <v>18</v>
      </c>
      <c r="M21" s="31" t="s">
        <v>113</v>
      </c>
      <c r="Q21" s="31" t="s">
        <v>17</v>
      </c>
      <c r="R21" s="31" t="s">
        <v>19</v>
      </c>
      <c r="S21" s="31" t="s">
        <v>0</v>
      </c>
      <c r="T21" s="31" t="s">
        <v>117</v>
      </c>
      <c r="U21" s="31" t="s">
        <v>122</v>
      </c>
      <c r="V21" s="31" t="s">
        <v>64</v>
      </c>
      <c r="W21" s="32" t="s">
        <v>123</v>
      </c>
    </row>
    <row r="22" spans="2:25" ht="31.5">
      <c r="B22" s="49" t="str">
        <f>'לא סחיר - מניות'!B7:M7</f>
        <v>4. מניות</v>
      </c>
      <c r="C22" s="31" t="s">
        <v>49</v>
      </c>
      <c r="D22" s="42" t="s">
        <v>130</v>
      </c>
      <c r="E22" s="42" t="s">
        <v>129</v>
      </c>
      <c r="G22" s="31" t="s">
        <v>70</v>
      </c>
      <c r="H22" s="31" t="s">
        <v>113</v>
      </c>
      <c r="S22" s="31" t="s">
        <v>0</v>
      </c>
      <c r="T22" s="31" t="s">
        <v>117</v>
      </c>
      <c r="U22" s="31" t="s">
        <v>122</v>
      </c>
      <c r="V22" s="31" t="s">
        <v>64</v>
      </c>
      <c r="W22" s="32" t="s">
        <v>123</v>
      </c>
    </row>
    <row r="23" spans="2:25" ht="31.5">
      <c r="B23" s="49" t="str">
        <f>'לא סחיר - קרנות השקעה'!B7:K7</f>
        <v>5. קרנות השקעה</v>
      </c>
      <c r="C23" s="31" t="s">
        <v>49</v>
      </c>
      <c r="G23" s="31" t="s">
        <v>70</v>
      </c>
      <c r="H23" s="31" t="s">
        <v>113</v>
      </c>
      <c r="K23" s="31" t="s">
        <v>114</v>
      </c>
      <c r="S23" s="31" t="s">
        <v>0</v>
      </c>
      <c r="T23" s="31" t="s">
        <v>117</v>
      </c>
      <c r="U23" s="31" t="s">
        <v>122</v>
      </c>
      <c r="V23" s="31" t="s">
        <v>64</v>
      </c>
      <c r="W23" s="32" t="s">
        <v>123</v>
      </c>
    </row>
    <row r="24" spans="2:25" ht="31.5">
      <c r="B24" s="49" t="str">
        <f>'לא סחיר - כתבי אופציה'!B7:L7</f>
        <v>6. כתבי אופציה</v>
      </c>
      <c r="C24" s="31" t="s">
        <v>49</v>
      </c>
      <c r="G24" s="31" t="s">
        <v>70</v>
      </c>
      <c r="H24" s="31" t="s">
        <v>113</v>
      </c>
      <c r="K24" s="31" t="s">
        <v>114</v>
      </c>
      <c r="S24" s="31" t="s">
        <v>0</v>
      </c>
      <c r="T24" s="31" t="s">
        <v>117</v>
      </c>
      <c r="U24" s="31" t="s">
        <v>122</v>
      </c>
      <c r="V24" s="31" t="s">
        <v>64</v>
      </c>
      <c r="W24" s="32" t="s">
        <v>123</v>
      </c>
    </row>
    <row r="25" spans="2:25" ht="31.5">
      <c r="B25" s="49" t="str">
        <f>'לא סחיר - אופציות'!B7:L7</f>
        <v>7. אופציות</v>
      </c>
      <c r="C25" s="31" t="s">
        <v>49</v>
      </c>
      <c r="G25" s="31" t="s">
        <v>70</v>
      </c>
      <c r="H25" s="31" t="s">
        <v>113</v>
      </c>
      <c r="K25" s="31" t="s">
        <v>114</v>
      </c>
      <c r="S25" s="31" t="s">
        <v>0</v>
      </c>
      <c r="T25" s="31" t="s">
        <v>117</v>
      </c>
      <c r="U25" s="31" t="s">
        <v>122</v>
      </c>
      <c r="V25" s="31" t="s">
        <v>64</v>
      </c>
      <c r="W25" s="32" t="s">
        <v>123</v>
      </c>
    </row>
    <row r="26" spans="2:25" ht="31.5">
      <c r="B26" s="49" t="str">
        <f>'לא סחיר - חוזים עתידיים'!B7:K7</f>
        <v>8. חוזים עתידיים</v>
      </c>
      <c r="C26" s="31" t="s">
        <v>49</v>
      </c>
      <c r="G26" s="31" t="s">
        <v>70</v>
      </c>
      <c r="H26" s="31" t="s">
        <v>113</v>
      </c>
      <c r="K26" s="31" t="s">
        <v>114</v>
      </c>
      <c r="S26" s="31" t="s">
        <v>0</v>
      </c>
      <c r="T26" s="31" t="s">
        <v>117</v>
      </c>
      <c r="U26" s="31" t="s">
        <v>122</v>
      </c>
      <c r="V26" s="32" t="s">
        <v>123</v>
      </c>
    </row>
    <row r="27" spans="2:25" ht="31.5">
      <c r="B27" s="49" t="str">
        <f>'לא סחיר - מוצרים מובנים'!B7:Q7</f>
        <v>9. מוצרים מובנים</v>
      </c>
      <c r="C27" s="31" t="s">
        <v>49</v>
      </c>
      <c r="F27" s="31" t="s">
        <v>55</v>
      </c>
      <c r="I27" s="31" t="s">
        <v>15</v>
      </c>
      <c r="J27" s="31" t="s">
        <v>71</v>
      </c>
      <c r="K27" s="31" t="s">
        <v>114</v>
      </c>
      <c r="L27" s="31" t="s">
        <v>18</v>
      </c>
      <c r="M27" s="31" t="s">
        <v>113</v>
      </c>
      <c r="Q27" s="31" t="s">
        <v>17</v>
      </c>
      <c r="R27" s="31" t="s">
        <v>19</v>
      </c>
      <c r="S27" s="31" t="s">
        <v>0</v>
      </c>
      <c r="T27" s="31" t="s">
        <v>117</v>
      </c>
      <c r="U27" s="31" t="s">
        <v>122</v>
      </c>
      <c r="V27" s="31" t="s">
        <v>64</v>
      </c>
      <c r="W27" s="32" t="s">
        <v>123</v>
      </c>
    </row>
    <row r="28" spans="2:25" ht="31.5">
      <c r="B28" s="53" t="str">
        <f>הלוואות!B6</f>
        <v>1.ד. הלוואות:</v>
      </c>
      <c r="C28" s="31" t="s">
        <v>49</v>
      </c>
      <c r="I28" s="31" t="s">
        <v>15</v>
      </c>
      <c r="J28" s="31" t="s">
        <v>71</v>
      </c>
      <c r="L28" s="31" t="s">
        <v>18</v>
      </c>
      <c r="M28" s="31" t="s">
        <v>113</v>
      </c>
      <c r="Q28" s="14" t="s">
        <v>38</v>
      </c>
      <c r="R28" s="31" t="s">
        <v>19</v>
      </c>
      <c r="S28" s="31" t="s">
        <v>0</v>
      </c>
      <c r="T28" s="31" t="s">
        <v>117</v>
      </c>
      <c r="U28" s="31" t="s">
        <v>122</v>
      </c>
      <c r="V28" s="32" t="s">
        <v>123</v>
      </c>
    </row>
    <row r="29" spans="2:25" ht="47.25">
      <c r="B29" s="53" t="str">
        <f>'פקדונות מעל 3 חודשים'!B6:O6</f>
        <v>1.ה. פקדונות מעל 3 חודשים:</v>
      </c>
      <c r="C29" s="31" t="s">
        <v>49</v>
      </c>
      <c r="E29" s="31" t="s">
        <v>129</v>
      </c>
      <c r="I29" s="31" t="s">
        <v>15</v>
      </c>
      <c r="J29" s="31" t="s">
        <v>71</v>
      </c>
      <c r="L29" s="31" t="s">
        <v>18</v>
      </c>
      <c r="M29" s="31" t="s">
        <v>113</v>
      </c>
      <c r="O29" s="50" t="s">
        <v>57</v>
      </c>
      <c r="P29" s="51"/>
      <c r="R29" s="31" t="s">
        <v>19</v>
      </c>
      <c r="S29" s="31" t="s">
        <v>0</v>
      </c>
      <c r="T29" s="31" t="s">
        <v>117</v>
      </c>
      <c r="U29" s="31" t="s">
        <v>122</v>
      </c>
      <c r="V29" s="32" t="s">
        <v>123</v>
      </c>
    </row>
    <row r="30" spans="2:25" ht="63">
      <c r="B30" s="53" t="str">
        <f>'זכויות מקרקעין'!B6</f>
        <v>1. ו. זכויות במקרקעין:</v>
      </c>
      <c r="C30" s="14" t="s">
        <v>59</v>
      </c>
      <c r="N30" s="50" t="s">
        <v>95</v>
      </c>
      <c r="P30" s="51" t="s">
        <v>60</v>
      </c>
      <c r="U30" s="31" t="s">
        <v>122</v>
      </c>
      <c r="V30" s="15" t="s">
        <v>63</v>
      </c>
    </row>
    <row r="31" spans="2:25" ht="31.5">
      <c r="B31" s="53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62</v>
      </c>
      <c r="R31" s="14" t="s">
        <v>58</v>
      </c>
      <c r="U31" s="31" t="s">
        <v>122</v>
      </c>
      <c r="V31" s="15" t="s">
        <v>63</v>
      </c>
    </row>
    <row r="32" spans="2:25" ht="47.25">
      <c r="B32" s="53" t="str">
        <f>'יתרת התחייבות להשקעה'!B6:D6</f>
        <v>1. ט. יתרות התחייבות להשקעה:</v>
      </c>
      <c r="X32" s="14" t="s">
        <v>119</v>
      </c>
      <c r="Y32" s="15" t="s">
        <v>118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7" t="s">
        <v>191</v>
      </c>
      <c r="C1" s="78" t="s" vm="1">
        <v>269</v>
      </c>
    </row>
    <row r="2" spans="2:54">
      <c r="B2" s="57" t="s">
        <v>190</v>
      </c>
      <c r="C2" s="78" t="s">
        <v>270</v>
      </c>
    </row>
    <row r="3" spans="2:54">
      <c r="B3" s="57" t="s">
        <v>192</v>
      </c>
      <c r="C3" s="78" t="s">
        <v>271</v>
      </c>
    </row>
    <row r="4" spans="2:54">
      <c r="B4" s="57" t="s">
        <v>193</v>
      </c>
      <c r="C4" s="78">
        <v>8803</v>
      </c>
    </row>
    <row r="6" spans="2:54" ht="26.25" customHeight="1">
      <c r="B6" s="165" t="s">
        <v>222</v>
      </c>
      <c r="C6" s="166"/>
      <c r="D6" s="166"/>
      <c r="E6" s="166"/>
      <c r="F6" s="166"/>
      <c r="G6" s="166"/>
      <c r="H6" s="166"/>
      <c r="I6" s="166"/>
      <c r="J6" s="166"/>
      <c r="K6" s="166"/>
      <c r="L6" s="167"/>
    </row>
    <row r="7" spans="2:54" ht="26.25" customHeight="1">
      <c r="B7" s="165" t="s">
        <v>110</v>
      </c>
      <c r="C7" s="166"/>
      <c r="D7" s="166"/>
      <c r="E7" s="166"/>
      <c r="F7" s="166"/>
      <c r="G7" s="166"/>
      <c r="H7" s="166"/>
      <c r="I7" s="166"/>
      <c r="J7" s="166"/>
      <c r="K7" s="166"/>
      <c r="L7" s="167"/>
    </row>
    <row r="8" spans="2:54" s="3" customFormat="1" ht="78.75">
      <c r="B8" s="23" t="s">
        <v>128</v>
      </c>
      <c r="C8" s="31" t="s">
        <v>49</v>
      </c>
      <c r="D8" s="31" t="s">
        <v>70</v>
      </c>
      <c r="E8" s="31" t="s">
        <v>113</v>
      </c>
      <c r="F8" s="31" t="s">
        <v>114</v>
      </c>
      <c r="G8" s="31" t="s">
        <v>252</v>
      </c>
      <c r="H8" s="31" t="s">
        <v>251</v>
      </c>
      <c r="I8" s="31" t="s">
        <v>122</v>
      </c>
      <c r="J8" s="31" t="s">
        <v>64</v>
      </c>
      <c r="K8" s="31" t="s">
        <v>194</v>
      </c>
      <c r="L8" s="32" t="s">
        <v>196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259</v>
      </c>
      <c r="H9" s="17"/>
      <c r="I9" s="17" t="s">
        <v>255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AZ11" s="1"/>
    </row>
    <row r="12" spans="2:54" ht="19.5" customHeight="1">
      <c r="B12" s="99" t="s">
        <v>268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</row>
    <row r="13" spans="2:54">
      <c r="B13" s="99" t="s">
        <v>124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</row>
    <row r="14" spans="2:54">
      <c r="B14" s="99" t="s">
        <v>250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2:54">
      <c r="B15" s="99" t="s">
        <v>258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54" s="7" customFormat="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AZ16" s="1"/>
      <c r="BB16" s="1"/>
    </row>
    <row r="17" spans="2:54" s="7" customFormat="1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AZ17" s="1"/>
      <c r="BB17" s="1"/>
    </row>
    <row r="18" spans="2:54" s="7" customFormat="1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AZ18" s="1"/>
      <c r="BB18" s="1"/>
    </row>
    <row r="19" spans="2:54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2:54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2:54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54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54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54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54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54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54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54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54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54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54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54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ColWidth="9.140625" defaultRowHeight="18"/>
  <cols>
    <col min="1" max="1" width="6.28515625" style="1" customWidth="1"/>
    <col min="2" max="2" width="49.28515625" style="2" bestFit="1" customWidth="1"/>
    <col min="3" max="3" width="41.7109375" style="2" bestFit="1" customWidth="1"/>
    <col min="4" max="4" width="12.710937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8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7" t="s">
        <v>191</v>
      </c>
      <c r="C1" s="78" t="s" vm="1">
        <v>269</v>
      </c>
    </row>
    <row r="2" spans="2:51">
      <c r="B2" s="57" t="s">
        <v>190</v>
      </c>
      <c r="C2" s="78" t="s">
        <v>270</v>
      </c>
    </row>
    <row r="3" spans="2:51">
      <c r="B3" s="57" t="s">
        <v>192</v>
      </c>
      <c r="C3" s="78" t="s">
        <v>271</v>
      </c>
    </row>
    <row r="4" spans="2:51">
      <c r="B4" s="57" t="s">
        <v>193</v>
      </c>
      <c r="C4" s="78">
        <v>8803</v>
      </c>
    </row>
    <row r="6" spans="2:51" ht="26.25" customHeight="1">
      <c r="B6" s="165" t="s">
        <v>222</v>
      </c>
      <c r="C6" s="166"/>
      <c r="D6" s="166"/>
      <c r="E6" s="166"/>
      <c r="F6" s="166"/>
      <c r="G6" s="166"/>
      <c r="H6" s="166"/>
      <c r="I6" s="166"/>
      <c r="J6" s="166"/>
      <c r="K6" s="167"/>
    </row>
    <row r="7" spans="2:51" ht="26.25" customHeight="1">
      <c r="B7" s="165" t="s">
        <v>111</v>
      </c>
      <c r="C7" s="166"/>
      <c r="D7" s="166"/>
      <c r="E7" s="166"/>
      <c r="F7" s="166"/>
      <c r="G7" s="166"/>
      <c r="H7" s="166"/>
      <c r="I7" s="166"/>
      <c r="J7" s="166"/>
      <c r="K7" s="167"/>
    </row>
    <row r="8" spans="2:51" s="3" customFormat="1" ht="63">
      <c r="B8" s="23" t="s">
        <v>128</v>
      </c>
      <c r="C8" s="31" t="s">
        <v>49</v>
      </c>
      <c r="D8" s="31" t="s">
        <v>70</v>
      </c>
      <c r="E8" s="31" t="s">
        <v>113</v>
      </c>
      <c r="F8" s="31" t="s">
        <v>114</v>
      </c>
      <c r="G8" s="31" t="s">
        <v>252</v>
      </c>
      <c r="H8" s="31" t="s">
        <v>251</v>
      </c>
      <c r="I8" s="31" t="s">
        <v>122</v>
      </c>
      <c r="J8" s="31" t="s">
        <v>194</v>
      </c>
      <c r="K8" s="32" t="s">
        <v>196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259</v>
      </c>
      <c r="H9" s="17"/>
      <c r="I9" s="17" t="s">
        <v>255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4" customFormat="1" ht="18" customHeight="1">
      <c r="B11" s="79" t="s">
        <v>53</v>
      </c>
      <c r="C11" s="80"/>
      <c r="D11" s="80"/>
      <c r="E11" s="80"/>
      <c r="F11" s="80"/>
      <c r="G11" s="88"/>
      <c r="H11" s="90"/>
      <c r="I11" s="88">
        <v>302.88549119400005</v>
      </c>
      <c r="J11" s="89">
        <f>I11/$I$11</f>
        <v>1</v>
      </c>
      <c r="K11" s="89">
        <f>I11/'סכום נכסי הקרן'!$C$42</f>
        <v>3.7058321268619256E-4</v>
      </c>
      <c r="AW11" s="1"/>
    </row>
    <row r="12" spans="2:51" ht="19.5" customHeight="1">
      <c r="B12" s="81" t="s">
        <v>37</v>
      </c>
      <c r="C12" s="82"/>
      <c r="D12" s="82"/>
      <c r="E12" s="82"/>
      <c r="F12" s="82"/>
      <c r="G12" s="91"/>
      <c r="H12" s="93"/>
      <c r="I12" s="91">
        <v>302.885491194</v>
      </c>
      <c r="J12" s="92">
        <f t="shared" ref="J12:J34" si="0">I12/$I$11</f>
        <v>0.99999999999999978</v>
      </c>
      <c r="K12" s="92">
        <f>I12/'סכום נכסי הקרן'!$C$42</f>
        <v>3.7058321268619246E-4</v>
      </c>
    </row>
    <row r="13" spans="2:51">
      <c r="B13" s="102" t="s">
        <v>2070</v>
      </c>
      <c r="C13" s="82"/>
      <c r="D13" s="82"/>
      <c r="E13" s="82"/>
      <c r="F13" s="82"/>
      <c r="G13" s="91"/>
      <c r="H13" s="93"/>
      <c r="I13" s="91">
        <v>266.69547999999998</v>
      </c>
      <c r="J13" s="92">
        <f t="shared" si="0"/>
        <v>0.88051586409327165</v>
      </c>
      <c r="K13" s="92">
        <f>I13/'סכום נכסי הקרן'!$C$42</f>
        <v>3.2630439773684349E-4</v>
      </c>
    </row>
    <row r="14" spans="2:51">
      <c r="B14" s="87" t="s">
        <v>2071</v>
      </c>
      <c r="C14" s="84" t="s">
        <v>2072</v>
      </c>
      <c r="D14" s="97" t="s">
        <v>1866</v>
      </c>
      <c r="E14" s="97" t="s">
        <v>175</v>
      </c>
      <c r="F14" s="107">
        <v>43642</v>
      </c>
      <c r="G14" s="94">
        <v>1402880</v>
      </c>
      <c r="H14" s="96">
        <v>0.61939999999999995</v>
      </c>
      <c r="I14" s="94">
        <v>8.6895000000000007</v>
      </c>
      <c r="J14" s="95">
        <f t="shared" si="0"/>
        <v>2.8689059900972019E-2</v>
      </c>
      <c r="K14" s="95">
        <f>I14/'סכום נכסי הקרן'!$C$42</f>
        <v>1.0631683987048832E-5</v>
      </c>
    </row>
    <row r="15" spans="2:51">
      <c r="B15" s="87" t="s">
        <v>2073</v>
      </c>
      <c r="C15" s="84" t="s">
        <v>2074</v>
      </c>
      <c r="D15" s="97" t="s">
        <v>1866</v>
      </c>
      <c r="E15" s="97" t="s">
        <v>175</v>
      </c>
      <c r="F15" s="107">
        <v>43628</v>
      </c>
      <c r="G15" s="94">
        <v>1755000</v>
      </c>
      <c r="H15" s="96">
        <v>7.1499999999999994E-2</v>
      </c>
      <c r="I15" s="94">
        <v>1.2549000000000001</v>
      </c>
      <c r="J15" s="95">
        <f t="shared" si="0"/>
        <v>4.1431499245905739E-3</v>
      </c>
      <c r="K15" s="95">
        <f>I15/'סכום נכסי הקרן'!$C$42</f>
        <v>1.5353818096953312E-6</v>
      </c>
    </row>
    <row r="16" spans="2:51" s="7" customFormat="1">
      <c r="B16" s="87" t="s">
        <v>2075</v>
      </c>
      <c r="C16" s="84" t="s">
        <v>2076</v>
      </c>
      <c r="D16" s="97" t="s">
        <v>1866</v>
      </c>
      <c r="E16" s="97" t="s">
        <v>175</v>
      </c>
      <c r="F16" s="107">
        <v>43626</v>
      </c>
      <c r="G16" s="94">
        <v>1405440</v>
      </c>
      <c r="H16" s="96">
        <v>0.20760000000000001</v>
      </c>
      <c r="I16" s="94">
        <v>2.9176299999999999</v>
      </c>
      <c r="J16" s="95">
        <f t="shared" si="0"/>
        <v>9.6327823049511454E-3</v>
      </c>
      <c r="K16" s="95">
        <f>I16/'סכום נכסי הקרן'!$C$42</f>
        <v>3.5697474136755027E-6</v>
      </c>
      <c r="AW16" s="1"/>
      <c r="AY16" s="1"/>
    </row>
    <row r="17" spans="2:51" s="7" customFormat="1">
      <c r="B17" s="87" t="s">
        <v>2077</v>
      </c>
      <c r="C17" s="84" t="s">
        <v>2078</v>
      </c>
      <c r="D17" s="97" t="s">
        <v>1866</v>
      </c>
      <c r="E17" s="97" t="s">
        <v>175</v>
      </c>
      <c r="F17" s="107">
        <v>43621</v>
      </c>
      <c r="G17" s="94">
        <v>9513180</v>
      </c>
      <c r="H17" s="96">
        <v>0.61870000000000003</v>
      </c>
      <c r="I17" s="94">
        <v>58.855330000000002</v>
      </c>
      <c r="J17" s="95">
        <f t="shared" si="0"/>
        <v>0.19431544828373043</v>
      </c>
      <c r="K17" s="95">
        <f>I17/'סכום נכסי הקרן'!$C$42</f>
        <v>7.2010043099542513E-5</v>
      </c>
      <c r="AW17" s="1"/>
      <c r="AY17" s="1"/>
    </row>
    <row r="18" spans="2:51" s="7" customFormat="1">
      <c r="B18" s="87" t="s">
        <v>2079</v>
      </c>
      <c r="C18" s="84" t="s">
        <v>2080</v>
      </c>
      <c r="D18" s="97" t="s">
        <v>1866</v>
      </c>
      <c r="E18" s="97" t="s">
        <v>175</v>
      </c>
      <c r="F18" s="107">
        <v>43641</v>
      </c>
      <c r="G18" s="94">
        <v>1059000</v>
      </c>
      <c r="H18" s="96">
        <v>0.81340000000000001</v>
      </c>
      <c r="I18" s="94">
        <v>8.6142800000000008</v>
      </c>
      <c r="J18" s="95">
        <f t="shared" si="0"/>
        <v>2.8440715222250446E-2</v>
      </c>
      <c r="K18" s="95">
        <f>I18/'סכום נכסי הקרן'!$C$42</f>
        <v>1.0539651618154671E-5</v>
      </c>
      <c r="AW18" s="1"/>
      <c r="AY18" s="1"/>
    </row>
    <row r="19" spans="2:51">
      <c r="B19" s="87" t="s">
        <v>2081</v>
      </c>
      <c r="C19" s="84" t="s">
        <v>2082</v>
      </c>
      <c r="D19" s="97" t="s">
        <v>1866</v>
      </c>
      <c r="E19" s="97" t="s">
        <v>175</v>
      </c>
      <c r="F19" s="107">
        <v>43571</v>
      </c>
      <c r="G19" s="94">
        <v>2755974</v>
      </c>
      <c r="H19" s="96">
        <v>-0.73250000000000004</v>
      </c>
      <c r="I19" s="94">
        <v>-20.18779</v>
      </c>
      <c r="J19" s="95">
        <f t="shared" si="0"/>
        <v>-6.665155838405476E-2</v>
      </c>
      <c r="K19" s="95">
        <f>I19/'סכום נכסי הקרן'!$C$42</f>
        <v>-2.4699948636504347E-5</v>
      </c>
    </row>
    <row r="20" spans="2:51">
      <c r="B20" s="87" t="s">
        <v>2083</v>
      </c>
      <c r="C20" s="84" t="s">
        <v>2084</v>
      </c>
      <c r="D20" s="97" t="s">
        <v>1866</v>
      </c>
      <c r="E20" s="97" t="s">
        <v>175</v>
      </c>
      <c r="F20" s="107">
        <v>43633</v>
      </c>
      <c r="G20" s="94">
        <v>3541350</v>
      </c>
      <c r="H20" s="96">
        <v>0.96350000000000002</v>
      </c>
      <c r="I20" s="94">
        <v>34.120069999999998</v>
      </c>
      <c r="J20" s="95">
        <f t="shared" si="0"/>
        <v>0.11265006410672171</v>
      </c>
      <c r="K20" s="95">
        <f>I20/'סכום נכסי הקרן'!$C$42</f>
        <v>4.1746222665974475E-5</v>
      </c>
    </row>
    <row r="21" spans="2:51">
      <c r="B21" s="87" t="s">
        <v>2085</v>
      </c>
      <c r="C21" s="84" t="s">
        <v>2086</v>
      </c>
      <c r="D21" s="97" t="s">
        <v>1866</v>
      </c>
      <c r="E21" s="97" t="s">
        <v>175</v>
      </c>
      <c r="F21" s="107">
        <v>43565</v>
      </c>
      <c r="G21" s="94">
        <v>1064400</v>
      </c>
      <c r="H21" s="96">
        <v>-0.2407</v>
      </c>
      <c r="I21" s="94">
        <v>-2.5622199999999999</v>
      </c>
      <c r="J21" s="95">
        <f t="shared" si="0"/>
        <v>-8.4593685550916065E-3</v>
      </c>
      <c r="K21" s="95">
        <f>I21/'סכום נכסי הקרן'!$C$42</f>
        <v>-3.1348999764424025E-6</v>
      </c>
    </row>
    <row r="22" spans="2:51">
      <c r="B22" s="87" t="s">
        <v>2087</v>
      </c>
      <c r="C22" s="84" t="s">
        <v>2088</v>
      </c>
      <c r="D22" s="97" t="s">
        <v>1866</v>
      </c>
      <c r="E22" s="97" t="s">
        <v>175</v>
      </c>
      <c r="F22" s="107">
        <v>43598</v>
      </c>
      <c r="G22" s="94">
        <v>1989120</v>
      </c>
      <c r="H22" s="96">
        <v>-0.16200000000000001</v>
      </c>
      <c r="I22" s="94">
        <v>-3.2218800000000001</v>
      </c>
      <c r="J22" s="95">
        <f t="shared" si="0"/>
        <v>-1.0637287336871365E-2</v>
      </c>
      <c r="K22" s="95">
        <f>I22/'סכום נכסי הקרן'!$C$42</f>
        <v>-3.9420001155639437E-6</v>
      </c>
    </row>
    <row r="23" spans="2:51">
      <c r="B23" s="87" t="s">
        <v>2089</v>
      </c>
      <c r="C23" s="84" t="s">
        <v>2090</v>
      </c>
      <c r="D23" s="97" t="s">
        <v>1866</v>
      </c>
      <c r="E23" s="97" t="s">
        <v>175</v>
      </c>
      <c r="F23" s="107">
        <v>43592</v>
      </c>
      <c r="G23" s="94">
        <v>766539.5</v>
      </c>
      <c r="H23" s="96">
        <v>0.1714</v>
      </c>
      <c r="I23" s="94">
        <v>1.3139100000000001</v>
      </c>
      <c r="J23" s="95">
        <f t="shared" si="0"/>
        <v>4.3379760279056503E-3</v>
      </c>
      <c r="K23" s="95">
        <f>I23/'סכום נכסי הקרן'!$C$42</f>
        <v>1.6075810929769643E-6</v>
      </c>
    </row>
    <row r="24" spans="2:51">
      <c r="B24" s="87" t="s">
        <v>2091</v>
      </c>
      <c r="C24" s="84" t="s">
        <v>2092</v>
      </c>
      <c r="D24" s="97" t="s">
        <v>1866</v>
      </c>
      <c r="E24" s="97" t="s">
        <v>175</v>
      </c>
      <c r="F24" s="107">
        <v>43538</v>
      </c>
      <c r="G24" s="94">
        <v>2500820</v>
      </c>
      <c r="H24" s="96">
        <v>0.24959999999999999</v>
      </c>
      <c r="I24" s="94">
        <v>6.2432600000000003</v>
      </c>
      <c r="J24" s="95">
        <f t="shared" si="0"/>
        <v>2.0612608333890621E-2</v>
      </c>
      <c r="K24" s="95">
        <f>I24/'סכום נכסי הקרן'!$C$42</f>
        <v>7.638686618215374E-6</v>
      </c>
    </row>
    <row r="25" spans="2:51">
      <c r="B25" s="87" t="s">
        <v>2093</v>
      </c>
      <c r="C25" s="84" t="s">
        <v>2094</v>
      </c>
      <c r="D25" s="97" t="s">
        <v>1866</v>
      </c>
      <c r="E25" s="97" t="s">
        <v>175</v>
      </c>
      <c r="F25" s="107">
        <v>43606</v>
      </c>
      <c r="G25" s="94">
        <v>3574500</v>
      </c>
      <c r="H25" s="96">
        <v>0.69620000000000004</v>
      </c>
      <c r="I25" s="94">
        <v>24.886810000000001</v>
      </c>
      <c r="J25" s="95">
        <f t="shared" si="0"/>
        <v>8.2165738285759765E-2</v>
      </c>
      <c r="K25" s="95">
        <f>I25/'סכום נכסי הקרן'!$C$42</f>
        <v>3.0449243266669744E-5</v>
      </c>
    </row>
    <row r="26" spans="2:51">
      <c r="B26" s="87" t="s">
        <v>2095</v>
      </c>
      <c r="C26" s="84" t="s">
        <v>2096</v>
      </c>
      <c r="D26" s="97" t="s">
        <v>1866</v>
      </c>
      <c r="E26" s="97" t="s">
        <v>175</v>
      </c>
      <c r="F26" s="107">
        <v>43613</v>
      </c>
      <c r="G26" s="94">
        <v>896925</v>
      </c>
      <c r="H26" s="96">
        <v>1.0613999999999999</v>
      </c>
      <c r="I26" s="94">
        <v>9.5198900000000002</v>
      </c>
      <c r="J26" s="95">
        <f t="shared" si="0"/>
        <v>3.1430657052841302E-2</v>
      </c>
      <c r="K26" s="95">
        <f>I26/'סכום נכסי הקרן'!$C$42</f>
        <v>1.1647673867479867E-5</v>
      </c>
    </row>
    <row r="27" spans="2:51">
      <c r="B27" s="87" t="s">
        <v>2097</v>
      </c>
      <c r="C27" s="84" t="s">
        <v>2098</v>
      </c>
      <c r="D27" s="97" t="s">
        <v>1866</v>
      </c>
      <c r="E27" s="97" t="s">
        <v>175</v>
      </c>
      <c r="F27" s="107">
        <v>43614</v>
      </c>
      <c r="G27" s="94">
        <v>1256640</v>
      </c>
      <c r="H27" s="96">
        <v>1.1357999999999999</v>
      </c>
      <c r="I27" s="94">
        <v>14.272320000000001</v>
      </c>
      <c r="J27" s="95">
        <f t="shared" si="0"/>
        <v>4.712117422243408E-2</v>
      </c>
      <c r="K27" s="95">
        <f>I27/'סכום נכסי הקרן'!$C$42</f>
        <v>1.7462316128895424E-5</v>
      </c>
    </row>
    <row r="28" spans="2:51">
      <c r="B28" s="87" t="s">
        <v>2099</v>
      </c>
      <c r="C28" s="84" t="s">
        <v>2100</v>
      </c>
      <c r="D28" s="97" t="s">
        <v>1866</v>
      </c>
      <c r="E28" s="97" t="s">
        <v>175</v>
      </c>
      <c r="F28" s="107">
        <v>43606</v>
      </c>
      <c r="G28" s="94">
        <v>5851125.5300000003</v>
      </c>
      <c r="H28" s="96">
        <v>0.76900000000000002</v>
      </c>
      <c r="I28" s="94">
        <v>44.99586</v>
      </c>
      <c r="J28" s="95">
        <f t="shared" si="0"/>
        <v>0.1485573304373958</v>
      </c>
      <c r="K28" s="95">
        <f>I28/'סכום נכסי הקרן'!$C$42</f>
        <v>5.5052852781574429E-5</v>
      </c>
    </row>
    <row r="29" spans="2:51">
      <c r="B29" s="87" t="s">
        <v>2101</v>
      </c>
      <c r="C29" s="84" t="s">
        <v>2102</v>
      </c>
      <c r="D29" s="97" t="s">
        <v>1866</v>
      </c>
      <c r="E29" s="97" t="s">
        <v>175</v>
      </c>
      <c r="F29" s="107">
        <v>43550</v>
      </c>
      <c r="G29" s="94">
        <v>1077510</v>
      </c>
      <c r="H29" s="96">
        <v>0.84530000000000005</v>
      </c>
      <c r="I29" s="94">
        <v>9.1084999999999994</v>
      </c>
      <c r="J29" s="95">
        <f t="shared" si="0"/>
        <v>3.0072420980263952E-2</v>
      </c>
      <c r="K29" s="95">
        <f>I29/'סכום נכסי הקרן'!$C$42</f>
        <v>1.1144334380117874E-5</v>
      </c>
    </row>
    <row r="30" spans="2:51">
      <c r="B30" s="87" t="s">
        <v>2103</v>
      </c>
      <c r="C30" s="84" t="s">
        <v>2104</v>
      </c>
      <c r="D30" s="97" t="s">
        <v>1866</v>
      </c>
      <c r="E30" s="97" t="s">
        <v>175</v>
      </c>
      <c r="F30" s="107">
        <v>43635</v>
      </c>
      <c r="G30" s="94">
        <v>719690</v>
      </c>
      <c r="H30" s="96">
        <v>0.96619999999999995</v>
      </c>
      <c r="I30" s="94">
        <v>6.9533999999999994</v>
      </c>
      <c r="J30" s="95">
        <f t="shared" si="0"/>
        <v>2.2957190760736382E-2</v>
      </c>
      <c r="K30" s="95">
        <f>I30/'סכום נכסי הקרן'!$C$42</f>
        <v>8.5075495063634653E-6</v>
      </c>
    </row>
    <row r="31" spans="2:51">
      <c r="B31" s="87" t="s">
        <v>2105</v>
      </c>
      <c r="C31" s="84" t="s">
        <v>2106</v>
      </c>
      <c r="D31" s="97" t="s">
        <v>1866</v>
      </c>
      <c r="E31" s="97" t="s">
        <v>175</v>
      </c>
      <c r="F31" s="107">
        <v>43552</v>
      </c>
      <c r="G31" s="94">
        <v>1440680</v>
      </c>
      <c r="H31" s="96">
        <v>1.1325000000000001</v>
      </c>
      <c r="I31" s="94">
        <v>16.315629999999999</v>
      </c>
      <c r="J31" s="95">
        <f t="shared" si="0"/>
        <v>5.3867321064744351E-2</v>
      </c>
      <c r="K31" s="95">
        <f>I31/'סכום נכסי הקרן'!$C$42</f>
        <v>1.9962324898971577E-5</v>
      </c>
    </row>
    <row r="32" spans="2:51">
      <c r="B32" s="87" t="s">
        <v>2107</v>
      </c>
      <c r="C32" s="84" t="s">
        <v>2108</v>
      </c>
      <c r="D32" s="97" t="s">
        <v>1866</v>
      </c>
      <c r="E32" s="97" t="s">
        <v>175</v>
      </c>
      <c r="F32" s="107">
        <v>43551</v>
      </c>
      <c r="G32" s="94">
        <v>3602000</v>
      </c>
      <c r="H32" s="96">
        <v>1.1288</v>
      </c>
      <c r="I32" s="94">
        <v>40.660110000000003</v>
      </c>
      <c r="J32" s="95">
        <f t="shared" si="0"/>
        <v>0.13424251468670365</v>
      </c>
      <c r="K32" s="95">
        <f>I32/'סכום נכסי הקרן'!$C$42</f>
        <v>4.9748022371672025E-5</v>
      </c>
    </row>
    <row r="33" spans="2:11">
      <c r="B33" s="87" t="s">
        <v>2109</v>
      </c>
      <c r="C33" s="84" t="s">
        <v>2110</v>
      </c>
      <c r="D33" s="97" t="s">
        <v>1866</v>
      </c>
      <c r="E33" s="97" t="s">
        <v>175</v>
      </c>
      <c r="F33" s="107">
        <v>43598</v>
      </c>
      <c r="G33" s="94">
        <v>1069800</v>
      </c>
      <c r="H33" s="96">
        <v>0.1789</v>
      </c>
      <c r="I33" s="94">
        <v>1.9139699999999999</v>
      </c>
      <c r="J33" s="95">
        <f t="shared" si="0"/>
        <v>6.3191207754949548E-3</v>
      </c>
      <c r="K33" s="95">
        <f>I33/'סכום נכסי הקרן'!$C$42</f>
        <v>2.341760078334985E-6</v>
      </c>
    </row>
    <row r="34" spans="2:11">
      <c r="B34" s="87" t="s">
        <v>2111</v>
      </c>
      <c r="C34" s="84" t="s">
        <v>2112</v>
      </c>
      <c r="D34" s="97" t="s">
        <v>1866</v>
      </c>
      <c r="E34" s="97" t="s">
        <v>175</v>
      </c>
      <c r="F34" s="107">
        <v>43598</v>
      </c>
      <c r="G34" s="94">
        <v>1426400</v>
      </c>
      <c r="H34" s="96">
        <v>0.14249999999999999</v>
      </c>
      <c r="I34" s="94">
        <v>2.032</v>
      </c>
      <c r="J34" s="95">
        <f t="shared" si="0"/>
        <v>6.7088059979026572E-3</v>
      </c>
      <c r="K34" s="95">
        <f>I34/'סכום נכסי הקרן'!$C$42</f>
        <v>2.4861708799911649E-6</v>
      </c>
    </row>
    <row r="35" spans="2:11">
      <c r="B35" s="83"/>
      <c r="C35" s="84"/>
      <c r="D35" s="84"/>
      <c r="E35" s="84"/>
      <c r="F35" s="84"/>
      <c r="G35" s="94"/>
      <c r="H35" s="96"/>
      <c r="I35" s="84"/>
      <c r="J35" s="95"/>
      <c r="K35" s="84"/>
    </row>
    <row r="36" spans="2:11">
      <c r="B36" s="102" t="s">
        <v>242</v>
      </c>
      <c r="C36" s="82"/>
      <c r="D36" s="82"/>
      <c r="E36" s="82"/>
      <c r="F36" s="82"/>
      <c r="G36" s="91"/>
      <c r="H36" s="93"/>
      <c r="I36" s="91">
        <v>34.098970000000008</v>
      </c>
      <c r="J36" s="92">
        <f t="shared" ref="J36:J60" si="1">I36/$I$11</f>
        <v>0.11258040081609391</v>
      </c>
      <c r="K36" s="92">
        <f>I36/'סכום נכסי הקרן'!$C$42</f>
        <v>4.1720406619927332E-5</v>
      </c>
    </row>
    <row r="37" spans="2:11">
      <c r="B37" s="87" t="s">
        <v>2113</v>
      </c>
      <c r="C37" s="84" t="s">
        <v>2114</v>
      </c>
      <c r="D37" s="97" t="s">
        <v>1866</v>
      </c>
      <c r="E37" s="97" t="s">
        <v>175</v>
      </c>
      <c r="F37" s="107">
        <v>43591</v>
      </c>
      <c r="G37" s="94">
        <v>281966.75</v>
      </c>
      <c r="H37" s="96">
        <v>2.8986000000000001</v>
      </c>
      <c r="I37" s="94">
        <v>8.1731400000000001</v>
      </c>
      <c r="J37" s="95">
        <f t="shared" si="1"/>
        <v>2.6984257211465613E-2</v>
      </c>
      <c r="K37" s="95">
        <f>I37/'סכום נכסי הקרן'!$C$42</f>
        <v>9.9999127293754851E-6</v>
      </c>
    </row>
    <row r="38" spans="2:11">
      <c r="B38" s="87" t="s">
        <v>2115</v>
      </c>
      <c r="C38" s="84" t="s">
        <v>2116</v>
      </c>
      <c r="D38" s="97" t="s">
        <v>1866</v>
      </c>
      <c r="E38" s="97" t="s">
        <v>175</v>
      </c>
      <c r="F38" s="107">
        <v>43557</v>
      </c>
      <c r="G38" s="94">
        <v>163547.24</v>
      </c>
      <c r="H38" s="96">
        <v>-1.5482</v>
      </c>
      <c r="I38" s="94">
        <v>-2.5320900000000002</v>
      </c>
      <c r="J38" s="95">
        <f t="shared" si="1"/>
        <v>-8.359892017337273E-3</v>
      </c>
      <c r="K38" s="95">
        <f>I38/'סכום נכסי הקרן'!$C$42</f>
        <v>-3.0980356414945023E-6</v>
      </c>
    </row>
    <row r="39" spans="2:11">
      <c r="B39" s="87" t="s">
        <v>2117</v>
      </c>
      <c r="C39" s="84" t="s">
        <v>2118</v>
      </c>
      <c r="D39" s="97" t="s">
        <v>1866</v>
      </c>
      <c r="E39" s="97" t="s">
        <v>175</v>
      </c>
      <c r="F39" s="107">
        <v>43622</v>
      </c>
      <c r="G39" s="94">
        <v>162145.06</v>
      </c>
      <c r="H39" s="96">
        <v>-2.0648</v>
      </c>
      <c r="I39" s="94">
        <v>-3.34795</v>
      </c>
      <c r="J39" s="95">
        <f t="shared" si="1"/>
        <v>-1.1053517244428249E-2</v>
      </c>
      <c r="K39" s="95">
        <f>I39/'סכום נכסי הקרן'!$C$42</f>
        <v>-4.0962479319224504E-6</v>
      </c>
    </row>
    <row r="40" spans="2:11">
      <c r="B40" s="87" t="s">
        <v>2119</v>
      </c>
      <c r="C40" s="84" t="s">
        <v>2120</v>
      </c>
      <c r="D40" s="97" t="s">
        <v>1866</v>
      </c>
      <c r="E40" s="97" t="s">
        <v>177</v>
      </c>
      <c r="F40" s="107">
        <v>43634</v>
      </c>
      <c r="G40" s="94">
        <v>818550.34</v>
      </c>
      <c r="H40" s="96">
        <v>-1.17</v>
      </c>
      <c r="I40" s="94">
        <v>-9.5768199999999997</v>
      </c>
      <c r="J40" s="95">
        <f t="shared" si="1"/>
        <v>-3.1618615874426242E-2</v>
      </c>
      <c r="K40" s="95">
        <f>I40/'סכום נכסי הקרן'!$C$42</f>
        <v>-1.1717328251435524E-5</v>
      </c>
    </row>
    <row r="41" spans="2:11">
      <c r="B41" s="87" t="s">
        <v>2121</v>
      </c>
      <c r="C41" s="84" t="s">
        <v>2122</v>
      </c>
      <c r="D41" s="97" t="s">
        <v>1866</v>
      </c>
      <c r="E41" s="97" t="s">
        <v>177</v>
      </c>
      <c r="F41" s="107">
        <v>43636</v>
      </c>
      <c r="G41" s="94">
        <v>2778548.53</v>
      </c>
      <c r="H41" s="96">
        <v>-0.79410000000000003</v>
      </c>
      <c r="I41" s="94">
        <v>-22.065110000000001</v>
      </c>
      <c r="J41" s="95">
        <f t="shared" si="1"/>
        <v>-7.2849676334833607E-2</v>
      </c>
      <c r="K41" s="95">
        <f>I41/'סכום נכסי הקרן'!$C$42</f>
        <v>-2.6996867099311932E-5</v>
      </c>
    </row>
    <row r="42" spans="2:11">
      <c r="B42" s="87" t="s">
        <v>2123</v>
      </c>
      <c r="C42" s="84" t="s">
        <v>2124</v>
      </c>
      <c r="D42" s="97" t="s">
        <v>1866</v>
      </c>
      <c r="E42" s="97" t="s">
        <v>177</v>
      </c>
      <c r="F42" s="107">
        <v>43627</v>
      </c>
      <c r="G42" s="94">
        <v>1754371.65</v>
      </c>
      <c r="H42" s="96">
        <v>-0.30070000000000002</v>
      </c>
      <c r="I42" s="94">
        <v>-5.2747999999999999</v>
      </c>
      <c r="J42" s="95">
        <f t="shared" si="1"/>
        <v>-1.7415162341405971E-2</v>
      </c>
      <c r="K42" s="95">
        <f>I42/'סכום נכסי הקרן'!$C$42</f>
        <v>-6.4537668099298204E-6</v>
      </c>
    </row>
    <row r="43" spans="2:11">
      <c r="B43" s="87" t="s">
        <v>2125</v>
      </c>
      <c r="C43" s="84" t="s">
        <v>2126</v>
      </c>
      <c r="D43" s="97" t="s">
        <v>1866</v>
      </c>
      <c r="E43" s="97" t="s">
        <v>177</v>
      </c>
      <c r="F43" s="107">
        <v>43628</v>
      </c>
      <c r="G43" s="94">
        <v>533858.73</v>
      </c>
      <c r="H43" s="96">
        <v>-0.38579999999999998</v>
      </c>
      <c r="I43" s="94">
        <v>-2.0597600000000003</v>
      </c>
      <c r="J43" s="95">
        <f t="shared" si="1"/>
        <v>-6.8004577963779421E-3</v>
      </c>
      <c r="K43" s="95">
        <f>I43/'סכום נכסי הקרן'!$C$42</f>
        <v>-2.5201354979186031E-6</v>
      </c>
    </row>
    <row r="44" spans="2:11">
      <c r="B44" s="87" t="s">
        <v>2127</v>
      </c>
      <c r="C44" s="84" t="s">
        <v>2128</v>
      </c>
      <c r="D44" s="97" t="s">
        <v>1866</v>
      </c>
      <c r="E44" s="97" t="s">
        <v>177</v>
      </c>
      <c r="F44" s="107">
        <v>43643</v>
      </c>
      <c r="G44" s="94">
        <v>62197.64</v>
      </c>
      <c r="H44" s="96">
        <v>-6.7900000000000002E-2</v>
      </c>
      <c r="I44" s="94">
        <v>-4.2250000000000003E-2</v>
      </c>
      <c r="J44" s="95">
        <f t="shared" si="1"/>
        <v>-1.3949166014339925E-4</v>
      </c>
      <c r="K44" s="95">
        <f>I44/'סכום נכסי הקרן'!$C$42</f>
        <v>-5.1693267558871413E-8</v>
      </c>
    </row>
    <row r="45" spans="2:11">
      <c r="B45" s="87" t="s">
        <v>2129</v>
      </c>
      <c r="C45" s="84" t="s">
        <v>2130</v>
      </c>
      <c r="D45" s="97" t="s">
        <v>1866</v>
      </c>
      <c r="E45" s="97" t="s">
        <v>177</v>
      </c>
      <c r="F45" s="107">
        <v>43641</v>
      </c>
      <c r="G45" s="94">
        <v>763718.81</v>
      </c>
      <c r="H45" s="96">
        <v>0.03</v>
      </c>
      <c r="I45" s="94">
        <v>0.22908000000000001</v>
      </c>
      <c r="J45" s="95">
        <f t="shared" si="1"/>
        <v>7.5632543208638812E-4</v>
      </c>
      <c r="K45" s="95">
        <f>I45/'סכום נכסי הקרן'!$C$42</f>
        <v>2.8028150845884647E-7</v>
      </c>
    </row>
    <row r="46" spans="2:11">
      <c r="B46" s="87" t="s">
        <v>2131</v>
      </c>
      <c r="C46" s="84" t="s">
        <v>2132</v>
      </c>
      <c r="D46" s="97" t="s">
        <v>1866</v>
      </c>
      <c r="E46" s="97" t="s">
        <v>178</v>
      </c>
      <c r="F46" s="107">
        <v>43460</v>
      </c>
      <c r="G46" s="94">
        <v>922313.09</v>
      </c>
      <c r="H46" s="96">
        <v>0.9657</v>
      </c>
      <c r="I46" s="94">
        <v>8.9067099999999986</v>
      </c>
      <c r="J46" s="95">
        <f t="shared" si="1"/>
        <v>2.9406195605108053E-2</v>
      </c>
      <c r="K46" s="95">
        <f>I46/'סכום נכסי הקרן'!$C$42</f>
        <v>1.0897442440219538E-5</v>
      </c>
    </row>
    <row r="47" spans="2:11">
      <c r="B47" s="87" t="s">
        <v>2133</v>
      </c>
      <c r="C47" s="84" t="s">
        <v>2134</v>
      </c>
      <c r="D47" s="97" t="s">
        <v>1866</v>
      </c>
      <c r="E47" s="97" t="s">
        <v>178</v>
      </c>
      <c r="F47" s="107">
        <v>43643</v>
      </c>
      <c r="G47" s="94">
        <v>3233919.71</v>
      </c>
      <c r="H47" s="96">
        <v>0.2228</v>
      </c>
      <c r="I47" s="94">
        <v>7.2056700000000005</v>
      </c>
      <c r="J47" s="95">
        <f t="shared" si="1"/>
        <v>2.379007978095829E-2</v>
      </c>
      <c r="K47" s="95">
        <f>I47/'סכום נכסי הקרן'!$C$42</f>
        <v>8.8162041952883551E-6</v>
      </c>
    </row>
    <row r="48" spans="2:11">
      <c r="B48" s="87" t="s">
        <v>2135</v>
      </c>
      <c r="C48" s="84" t="s">
        <v>2136</v>
      </c>
      <c r="D48" s="97" t="s">
        <v>1866</v>
      </c>
      <c r="E48" s="97" t="s">
        <v>178</v>
      </c>
      <c r="F48" s="107">
        <v>43475</v>
      </c>
      <c r="G48" s="94">
        <v>251879.95</v>
      </c>
      <c r="H48" s="96">
        <v>1.2625999999999999</v>
      </c>
      <c r="I48" s="94">
        <v>3.1801500000000003</v>
      </c>
      <c r="J48" s="95">
        <f t="shared" si="1"/>
        <v>1.0499512497160501E-2</v>
      </c>
      <c r="K48" s="95">
        <f>I48/'סכום נכסי הקרן'!$C$42</f>
        <v>3.890943072836566E-6</v>
      </c>
    </row>
    <row r="49" spans="2:11">
      <c r="B49" s="87" t="s">
        <v>2137</v>
      </c>
      <c r="C49" s="84" t="s">
        <v>2138</v>
      </c>
      <c r="D49" s="97" t="s">
        <v>1866</v>
      </c>
      <c r="E49" s="97" t="s">
        <v>178</v>
      </c>
      <c r="F49" s="107">
        <v>43573</v>
      </c>
      <c r="G49" s="94">
        <v>1954075.28</v>
      </c>
      <c r="H49" s="96">
        <v>2.8100999999999998</v>
      </c>
      <c r="I49" s="94">
        <v>54.911120000000004</v>
      </c>
      <c r="J49" s="95">
        <f t="shared" si="1"/>
        <v>0.18129333228718139</v>
      </c>
      <c r="K49" s="95">
        <f>I49/'סכום נכסי הקרן'!$C$42</f>
        <v>6.7184265517569112E-5</v>
      </c>
    </row>
    <row r="50" spans="2:11">
      <c r="B50" s="87" t="s">
        <v>2139</v>
      </c>
      <c r="C50" s="84" t="s">
        <v>2140</v>
      </c>
      <c r="D50" s="97" t="s">
        <v>1866</v>
      </c>
      <c r="E50" s="97" t="s">
        <v>178</v>
      </c>
      <c r="F50" s="107">
        <v>43586</v>
      </c>
      <c r="G50" s="94">
        <v>352162.11</v>
      </c>
      <c r="H50" s="96">
        <v>3.2768000000000002</v>
      </c>
      <c r="I50" s="94">
        <v>11.53974</v>
      </c>
      <c r="J50" s="95">
        <f t="shared" si="1"/>
        <v>3.8099348881022246E-2</v>
      </c>
      <c r="K50" s="95">
        <f>I50/'סכום נכסי הקרן'!$C$42</f>
        <v>1.4118979109581321E-5</v>
      </c>
    </row>
    <row r="51" spans="2:11">
      <c r="B51" s="87" t="s">
        <v>2141</v>
      </c>
      <c r="C51" s="84" t="s">
        <v>2142</v>
      </c>
      <c r="D51" s="97" t="s">
        <v>1866</v>
      </c>
      <c r="E51" s="97" t="s">
        <v>178</v>
      </c>
      <c r="F51" s="107">
        <v>43538</v>
      </c>
      <c r="G51" s="94">
        <v>142449.22</v>
      </c>
      <c r="H51" s="96">
        <v>4.7697000000000003</v>
      </c>
      <c r="I51" s="94">
        <v>6.7944499999999994</v>
      </c>
      <c r="J51" s="95">
        <f t="shared" si="1"/>
        <v>2.2432404976599263E-2</v>
      </c>
      <c r="K51" s="95">
        <f>I51/'סכום נכסי הקרן'!$C$42</f>
        <v>8.3130727045058897E-6</v>
      </c>
    </row>
    <row r="52" spans="2:11">
      <c r="B52" s="87" t="s">
        <v>2143</v>
      </c>
      <c r="C52" s="84" t="s">
        <v>2144</v>
      </c>
      <c r="D52" s="97" t="s">
        <v>1866</v>
      </c>
      <c r="E52" s="97" t="s">
        <v>175</v>
      </c>
      <c r="F52" s="107">
        <v>43633</v>
      </c>
      <c r="G52" s="94">
        <v>644266.80000000005</v>
      </c>
      <c r="H52" s="96">
        <v>-0.60109999999999997</v>
      </c>
      <c r="I52" s="94">
        <v>-3.8727399999999998</v>
      </c>
      <c r="J52" s="95">
        <f t="shared" si="1"/>
        <v>-1.2786152234408236E-2</v>
      </c>
      <c r="K52" s="95">
        <f>I52/'סכום נכסי הקרן'!$C$42</f>
        <v>-4.7383333729217433E-6</v>
      </c>
    </row>
    <row r="53" spans="2:11">
      <c r="B53" s="87" t="s">
        <v>2145</v>
      </c>
      <c r="C53" s="84" t="s">
        <v>2146</v>
      </c>
      <c r="D53" s="97" t="s">
        <v>1866</v>
      </c>
      <c r="E53" s="97" t="s">
        <v>175</v>
      </c>
      <c r="F53" s="107">
        <v>43566</v>
      </c>
      <c r="G53" s="94">
        <v>315887.94</v>
      </c>
      <c r="H53" s="96">
        <v>-2.4230999999999998</v>
      </c>
      <c r="I53" s="94">
        <v>-7.65428</v>
      </c>
      <c r="J53" s="95">
        <f t="shared" si="1"/>
        <v>-2.5271200577572022E-2</v>
      </c>
      <c r="K53" s="95">
        <f>I53/'סכום נכסי הקרן'!$C$42</f>
        <v>-9.365082698473804E-6</v>
      </c>
    </row>
    <row r="54" spans="2:11">
      <c r="B54" s="87" t="s">
        <v>2147</v>
      </c>
      <c r="C54" s="84" t="s">
        <v>2148</v>
      </c>
      <c r="D54" s="97" t="s">
        <v>1866</v>
      </c>
      <c r="E54" s="97" t="s">
        <v>175</v>
      </c>
      <c r="F54" s="107">
        <v>43537</v>
      </c>
      <c r="G54" s="94">
        <v>204550.68</v>
      </c>
      <c r="H54" s="96">
        <v>-2.4659</v>
      </c>
      <c r="I54" s="94">
        <v>-5.0440699999999996</v>
      </c>
      <c r="J54" s="95">
        <f t="shared" si="1"/>
        <v>-1.6653389306024041E-2</v>
      </c>
      <c r="K54" s="95">
        <f>I54/'סכום נכסי הקרן'!$C$42</f>
        <v>-6.1714665111402723E-6</v>
      </c>
    </row>
    <row r="55" spans="2:11">
      <c r="B55" s="87" t="s">
        <v>2149</v>
      </c>
      <c r="C55" s="84" t="s">
        <v>2150</v>
      </c>
      <c r="D55" s="97" t="s">
        <v>1866</v>
      </c>
      <c r="E55" s="97" t="s">
        <v>175</v>
      </c>
      <c r="F55" s="107">
        <v>43543</v>
      </c>
      <c r="G55" s="94">
        <v>106970.26</v>
      </c>
      <c r="H55" s="96">
        <v>-2.6332</v>
      </c>
      <c r="I55" s="94">
        <v>-2.81671</v>
      </c>
      <c r="J55" s="95">
        <f t="shared" si="1"/>
        <v>-9.2995870779293277E-3</v>
      </c>
      <c r="K55" s="95">
        <f>I55/'סכום נכסי הקרן'!$C$42</f>
        <v>-3.4462708559940518E-6</v>
      </c>
    </row>
    <row r="56" spans="2:11">
      <c r="B56" s="87" t="s">
        <v>2151</v>
      </c>
      <c r="C56" s="84" t="s">
        <v>2152</v>
      </c>
      <c r="D56" s="97" t="s">
        <v>1866</v>
      </c>
      <c r="E56" s="97" t="s">
        <v>175</v>
      </c>
      <c r="F56" s="107">
        <v>43558</v>
      </c>
      <c r="G56" s="94">
        <v>32366.69</v>
      </c>
      <c r="H56" s="96">
        <v>-2.7864</v>
      </c>
      <c r="I56" s="94">
        <v>-0.90188000000000001</v>
      </c>
      <c r="J56" s="95">
        <f t="shared" si="1"/>
        <v>-2.9776269455651814E-3</v>
      </c>
      <c r="K56" s="95">
        <f>I56/'סכום נכסי הקרן'!$C$42</f>
        <v>-1.1034585596685195E-6</v>
      </c>
    </row>
    <row r="57" spans="2:11">
      <c r="B57" s="87" t="s">
        <v>2153</v>
      </c>
      <c r="C57" s="84" t="s">
        <v>2154</v>
      </c>
      <c r="D57" s="97" t="s">
        <v>1866</v>
      </c>
      <c r="E57" s="97" t="s">
        <v>175</v>
      </c>
      <c r="F57" s="107">
        <v>43474</v>
      </c>
      <c r="G57" s="94">
        <v>77152.759999999995</v>
      </c>
      <c r="H57" s="96">
        <v>5.093</v>
      </c>
      <c r="I57" s="94">
        <v>3.9294099999999998</v>
      </c>
      <c r="J57" s="95">
        <f t="shared" si="1"/>
        <v>1.2973252645776909E-2</v>
      </c>
      <c r="K57" s="95">
        <f>I57/'סכום נכסי הקרן'!$C$42</f>
        <v>4.8076696444616543E-6</v>
      </c>
    </row>
    <row r="58" spans="2:11">
      <c r="B58" s="87" t="s">
        <v>2155</v>
      </c>
      <c r="C58" s="84" t="s">
        <v>2156</v>
      </c>
      <c r="D58" s="97" t="s">
        <v>1866</v>
      </c>
      <c r="E58" s="97" t="s">
        <v>175</v>
      </c>
      <c r="F58" s="107">
        <v>43507</v>
      </c>
      <c r="G58" s="94">
        <v>160470</v>
      </c>
      <c r="H58" s="96">
        <v>1.0106999999999999</v>
      </c>
      <c r="I58" s="94">
        <v>1.6218800000000002</v>
      </c>
      <c r="J58" s="95">
        <f t="shared" si="1"/>
        <v>5.3547629290739973E-3</v>
      </c>
      <c r="K58" s="95">
        <f>I58/'סכום נכסי הקרן'!$C$42</f>
        <v>1.9843852494291685E-6</v>
      </c>
    </row>
    <row r="59" spans="2:11">
      <c r="B59" s="87" t="s">
        <v>2157</v>
      </c>
      <c r="C59" s="84" t="s">
        <v>2158</v>
      </c>
      <c r="D59" s="97" t="s">
        <v>1866</v>
      </c>
      <c r="E59" s="97" t="s">
        <v>175</v>
      </c>
      <c r="F59" s="107">
        <v>43559</v>
      </c>
      <c r="G59" s="94">
        <v>50370.78</v>
      </c>
      <c r="H59" s="96">
        <v>0.54039999999999999</v>
      </c>
      <c r="I59" s="94">
        <v>0.27218999999999999</v>
      </c>
      <c r="J59" s="95">
        <f t="shared" si="1"/>
        <v>8.9865644909897845E-4</v>
      </c>
      <c r="K59" s="95">
        <f>I59/'סכום נכסי הקרן'!$C$42</f>
        <v>3.3302699400826531E-7</v>
      </c>
    </row>
    <row r="60" spans="2:11">
      <c r="B60" s="87" t="s">
        <v>2159</v>
      </c>
      <c r="C60" s="84" t="s">
        <v>2160</v>
      </c>
      <c r="D60" s="97" t="s">
        <v>1866</v>
      </c>
      <c r="E60" s="97" t="s">
        <v>178</v>
      </c>
      <c r="F60" s="107">
        <v>43643</v>
      </c>
      <c r="G60" s="94">
        <v>3196771.2</v>
      </c>
      <c r="H60" s="96">
        <v>-0.2339</v>
      </c>
      <c r="I60" s="94">
        <v>-7.4761099999999994</v>
      </c>
      <c r="J60" s="95">
        <f t="shared" si="1"/>
        <v>-2.4682958468986237E-2</v>
      </c>
      <c r="K60" s="95">
        <f>I60/'סכום נכסי הקרן'!$C$42</f>
        <v>-9.1470900480367836E-6</v>
      </c>
    </row>
    <row r="61" spans="2:11">
      <c r="B61" s="83"/>
      <c r="C61" s="84"/>
      <c r="D61" s="84"/>
      <c r="E61" s="84"/>
      <c r="F61" s="84"/>
      <c r="G61" s="94"/>
      <c r="H61" s="96"/>
      <c r="I61" s="84"/>
      <c r="J61" s="95"/>
      <c r="K61" s="84"/>
    </row>
    <row r="62" spans="2:11">
      <c r="B62" s="102" t="s">
        <v>240</v>
      </c>
      <c r="C62" s="82"/>
      <c r="D62" s="82"/>
      <c r="E62" s="82"/>
      <c r="F62" s="82"/>
      <c r="G62" s="91"/>
      <c r="H62" s="93"/>
      <c r="I62" s="91">
        <v>2.0910411940000002</v>
      </c>
      <c r="J62" s="92">
        <f t="shared" ref="J62:J65" si="2">I62/$I$11</f>
        <v>6.90373509063422E-3</v>
      </c>
      <c r="K62" s="92">
        <f>I62/'סכום נכסי הקרן'!$C$42</f>
        <v>2.5584083294216318E-6</v>
      </c>
    </row>
    <row r="63" spans="2:11">
      <c r="B63" s="87" t="s">
        <v>2161</v>
      </c>
      <c r="C63" s="84" t="s">
        <v>2162</v>
      </c>
      <c r="D63" s="97" t="s">
        <v>1866</v>
      </c>
      <c r="E63" s="97" t="s">
        <v>176</v>
      </c>
      <c r="F63" s="107">
        <v>43614</v>
      </c>
      <c r="G63" s="94">
        <v>5382.4570000000003</v>
      </c>
      <c r="H63" s="96">
        <v>3.5099999999999999E-2</v>
      </c>
      <c r="I63" s="94">
        <v>1.8901570000000002E-3</v>
      </c>
      <c r="J63" s="95">
        <f t="shared" si="2"/>
        <v>6.2405003044181565E-6</v>
      </c>
      <c r="K63" s="95">
        <f>I63/'סכום נכסי הקרן'!$C$42</f>
        <v>2.3126246515804432E-9</v>
      </c>
    </row>
    <row r="64" spans="2:11">
      <c r="B64" s="87" t="s">
        <v>2161</v>
      </c>
      <c r="C64" s="84" t="s">
        <v>2163</v>
      </c>
      <c r="D64" s="97" t="s">
        <v>1866</v>
      </c>
      <c r="E64" s="97" t="s">
        <v>176</v>
      </c>
      <c r="F64" s="107">
        <v>43626</v>
      </c>
      <c r="G64" s="94">
        <v>1076491.3999999999</v>
      </c>
      <c r="H64" s="96">
        <v>5.7799999999999997E-2</v>
      </c>
      <c r="I64" s="94">
        <v>0.62271103700000008</v>
      </c>
      <c r="J64" s="95">
        <f t="shared" si="2"/>
        <v>2.055928907473319E-3</v>
      </c>
      <c r="K64" s="95">
        <f>I64/'סכום נכסי הקרן'!$C$42</f>
        <v>7.6189273958587637E-7</v>
      </c>
    </row>
    <row r="65" spans="2:11">
      <c r="B65" s="87" t="s">
        <v>2251</v>
      </c>
      <c r="C65" s="84" t="s">
        <v>2164</v>
      </c>
      <c r="D65" s="97" t="s">
        <v>1866</v>
      </c>
      <c r="E65" s="97" t="s">
        <v>176</v>
      </c>
      <c r="F65" s="107">
        <v>43108</v>
      </c>
      <c r="G65" s="94">
        <v>352.45</v>
      </c>
      <c r="H65" s="96">
        <v>1017.1608</v>
      </c>
      <c r="I65" s="94">
        <v>1.46644</v>
      </c>
      <c r="J65" s="95">
        <f t="shared" si="2"/>
        <v>4.8415656828564822E-3</v>
      </c>
      <c r="K65" s="95">
        <f>I65/'סכום נכסי הקרן'!$C$42</f>
        <v>1.7942029651841748E-6</v>
      </c>
    </row>
    <row r="66" spans="2:11">
      <c r="C66" s="1"/>
      <c r="D66" s="1"/>
    </row>
    <row r="67" spans="2:11">
      <c r="C67" s="1"/>
      <c r="D67" s="1"/>
    </row>
    <row r="68" spans="2:11">
      <c r="C68" s="1"/>
      <c r="D68" s="1"/>
    </row>
    <row r="69" spans="2:11">
      <c r="B69" s="99" t="s">
        <v>268</v>
      </c>
      <c r="C69" s="1"/>
      <c r="D69" s="1"/>
    </row>
    <row r="70" spans="2:11">
      <c r="B70" s="99" t="s">
        <v>124</v>
      </c>
      <c r="C70" s="1"/>
      <c r="D70" s="1"/>
    </row>
    <row r="71" spans="2:11">
      <c r="B71" s="99" t="s">
        <v>250</v>
      </c>
      <c r="C71" s="1"/>
      <c r="D71" s="1"/>
    </row>
    <row r="72" spans="2:11">
      <c r="B72" s="99" t="s">
        <v>258</v>
      </c>
      <c r="C72" s="1"/>
      <c r="D72" s="1"/>
    </row>
    <row r="73" spans="2:11">
      <c r="C73" s="1"/>
      <c r="D73" s="1"/>
    </row>
    <row r="74" spans="2:11">
      <c r="C74" s="1"/>
      <c r="D74" s="1"/>
    </row>
    <row r="75" spans="2:11">
      <c r="C75" s="1"/>
      <c r="D75" s="1"/>
    </row>
    <row r="76" spans="2:11">
      <c r="C76" s="1"/>
      <c r="D76" s="1"/>
    </row>
    <row r="77" spans="2:11">
      <c r="C77" s="1"/>
      <c r="D77" s="1"/>
    </row>
    <row r="78" spans="2:11">
      <c r="C78" s="1"/>
      <c r="D78" s="1"/>
    </row>
    <row r="79" spans="2:11">
      <c r="C79" s="1"/>
      <c r="D79" s="1"/>
    </row>
    <row r="80" spans="2:11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40 AH41:XFD44 D41:AF44 D45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7" t="s">
        <v>191</v>
      </c>
      <c r="C1" s="78" t="s" vm="1">
        <v>269</v>
      </c>
    </row>
    <row r="2" spans="2:78">
      <c r="B2" s="57" t="s">
        <v>190</v>
      </c>
      <c r="C2" s="78" t="s">
        <v>270</v>
      </c>
    </row>
    <row r="3" spans="2:78">
      <c r="B3" s="57" t="s">
        <v>192</v>
      </c>
      <c r="C3" s="78" t="s">
        <v>271</v>
      </c>
    </row>
    <row r="4" spans="2:78">
      <c r="B4" s="57" t="s">
        <v>193</v>
      </c>
      <c r="C4" s="78">
        <v>8803</v>
      </c>
    </row>
    <row r="6" spans="2:78" ht="26.25" customHeight="1">
      <c r="B6" s="165" t="s">
        <v>222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7"/>
    </row>
    <row r="7" spans="2:78" ht="26.25" customHeight="1">
      <c r="B7" s="165" t="s">
        <v>112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7"/>
    </row>
    <row r="8" spans="2:78" s="3" customFormat="1" ht="47.25">
      <c r="B8" s="23" t="s">
        <v>128</v>
      </c>
      <c r="C8" s="31" t="s">
        <v>49</v>
      </c>
      <c r="D8" s="31" t="s">
        <v>55</v>
      </c>
      <c r="E8" s="31" t="s">
        <v>15</v>
      </c>
      <c r="F8" s="31" t="s">
        <v>71</v>
      </c>
      <c r="G8" s="31" t="s">
        <v>114</v>
      </c>
      <c r="H8" s="31" t="s">
        <v>18</v>
      </c>
      <c r="I8" s="31" t="s">
        <v>113</v>
      </c>
      <c r="J8" s="31" t="s">
        <v>17</v>
      </c>
      <c r="K8" s="31" t="s">
        <v>19</v>
      </c>
      <c r="L8" s="31" t="s">
        <v>252</v>
      </c>
      <c r="M8" s="31" t="s">
        <v>251</v>
      </c>
      <c r="N8" s="31" t="s">
        <v>122</v>
      </c>
      <c r="O8" s="31" t="s">
        <v>64</v>
      </c>
      <c r="P8" s="31" t="s">
        <v>194</v>
      </c>
      <c r="Q8" s="32" t="s">
        <v>196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259</v>
      </c>
      <c r="M9" s="17"/>
      <c r="N9" s="17" t="s">
        <v>255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125</v>
      </c>
      <c r="R10" s="1"/>
      <c r="S10" s="1"/>
      <c r="T10" s="1"/>
      <c r="U10" s="1"/>
      <c r="V10" s="1"/>
    </row>
    <row r="11" spans="2:78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"/>
      <c r="S11" s="1"/>
      <c r="T11" s="1"/>
      <c r="U11" s="1"/>
      <c r="V11" s="1"/>
      <c r="BZ11" s="1"/>
    </row>
    <row r="12" spans="2:78" ht="18" customHeight="1">
      <c r="B12" s="99" t="s">
        <v>268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</row>
    <row r="13" spans="2:78">
      <c r="B13" s="99" t="s">
        <v>124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</row>
    <row r="14" spans="2:78">
      <c r="B14" s="99" t="s">
        <v>250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</row>
    <row r="15" spans="2:78">
      <c r="B15" s="99" t="s">
        <v>258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</row>
    <row r="16" spans="2:7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</row>
    <row r="17" spans="2:17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</row>
    <row r="18" spans="2:17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</row>
    <row r="19" spans="2:17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</row>
    <row r="20" spans="2:17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</row>
    <row r="21" spans="2:17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</row>
    <row r="22" spans="2:17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</row>
    <row r="23" spans="2:17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</row>
    <row r="24" spans="2:17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</row>
    <row r="25" spans="2:17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</row>
    <row r="26" spans="2:17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</row>
    <row r="27" spans="2:17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2:17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2:17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2:17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</row>
    <row r="31" spans="2:17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2:17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2:17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</row>
    <row r="34" spans="2:17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</row>
    <row r="35" spans="2:17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</row>
    <row r="36" spans="2:17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</row>
    <row r="37" spans="2:17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</row>
    <row r="38" spans="2:17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</row>
    <row r="39" spans="2:17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</row>
    <row r="40" spans="2:17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</row>
    <row r="41" spans="2:17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</row>
    <row r="42" spans="2:17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</row>
    <row r="43" spans="2:17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</row>
    <row r="44" spans="2:17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</row>
    <row r="45" spans="2:17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</row>
    <row r="46" spans="2:17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</row>
    <row r="47" spans="2:17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</row>
    <row r="48" spans="2:17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</row>
    <row r="49" spans="2:17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</row>
    <row r="50" spans="2:17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</row>
    <row r="51" spans="2:17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</row>
    <row r="52" spans="2:17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</row>
    <row r="53" spans="2:17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</row>
    <row r="54" spans="2:17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</row>
    <row r="55" spans="2:17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</row>
    <row r="56" spans="2:17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</row>
    <row r="57" spans="2:17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</row>
    <row r="58" spans="2:17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</row>
    <row r="59" spans="2:17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</row>
    <row r="60" spans="2:17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</row>
    <row r="61" spans="2:17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</row>
    <row r="62" spans="2:17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</row>
    <row r="63" spans="2:17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</row>
    <row r="64" spans="2:17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</row>
    <row r="65" spans="2:17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</row>
    <row r="66" spans="2:17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</row>
    <row r="67" spans="2:17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</row>
    <row r="68" spans="2:17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</row>
    <row r="69" spans="2:17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</row>
    <row r="70" spans="2:17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</row>
    <row r="71" spans="2:17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</row>
    <row r="72" spans="2:17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</row>
    <row r="73" spans="2:17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</row>
    <row r="74" spans="2:17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</row>
    <row r="75" spans="2:17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</row>
    <row r="76" spans="2:17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</row>
    <row r="77" spans="2:17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</row>
    <row r="78" spans="2:17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</row>
    <row r="79" spans="2:17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</row>
    <row r="80" spans="2:17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</row>
    <row r="81" spans="2:17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</row>
    <row r="82" spans="2:17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</row>
    <row r="83" spans="2:17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</row>
    <row r="84" spans="2:17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</row>
    <row r="85" spans="2:17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2:17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2:17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</row>
    <row r="88" spans="2:17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</row>
    <row r="89" spans="2:17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</row>
    <row r="90" spans="2:17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</row>
    <row r="91" spans="2:17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</row>
    <row r="92" spans="2:17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</row>
    <row r="93" spans="2:17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</row>
    <row r="94" spans="2:17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</row>
    <row r="95" spans="2:17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</row>
    <row r="96" spans="2:17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</row>
    <row r="97" spans="2:17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</row>
    <row r="98" spans="2:17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</row>
    <row r="99" spans="2:17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</row>
    <row r="100" spans="2:17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</row>
    <row r="101" spans="2:17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</row>
    <row r="102" spans="2:17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</row>
    <row r="103" spans="2:17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</row>
    <row r="104" spans="2:17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</row>
    <row r="105" spans="2:17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</row>
    <row r="106" spans="2:17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</row>
    <row r="107" spans="2:17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</row>
    <row r="108" spans="2:17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</row>
    <row r="109" spans="2:17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</row>
    <row r="110" spans="2:17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4" type="noConversion"/>
  <conditionalFormatting sqref="B16:B110">
    <cfRule type="cellIs" dxfId="11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I108"/>
  <sheetViews>
    <sheetView rightToLeft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ColWidth="9.140625" defaultRowHeight="18"/>
  <cols>
    <col min="1" max="1" width="6.28515625" style="1" customWidth="1"/>
    <col min="2" max="2" width="45.5703125" style="2" bestFit="1" customWidth="1"/>
    <col min="3" max="3" width="41.7109375" style="2" bestFit="1" customWidth="1"/>
    <col min="4" max="4" width="10.140625" style="2" bestFit="1" customWidth="1"/>
    <col min="5" max="5" width="11.28515625" style="2" bestFit="1" customWidth="1"/>
    <col min="6" max="6" width="6.425781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12" style="1" bestFit="1" customWidth="1"/>
    <col min="11" max="11" width="6.85546875" style="1" bestFit="1" customWidth="1"/>
    <col min="12" max="12" width="7.5703125" style="1" customWidth="1"/>
    <col min="13" max="13" width="13.140625" style="1" bestFit="1" customWidth="1"/>
    <col min="14" max="14" width="7.28515625" style="1" bestFit="1" customWidth="1"/>
    <col min="15" max="15" width="10.140625" style="1" bestFit="1" customWidth="1"/>
    <col min="16" max="16" width="9.140625" style="1" bestFit="1" customWidth="1"/>
    <col min="17" max="17" width="10.42578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61">
      <c r="B1" s="57" t="s">
        <v>191</v>
      </c>
      <c r="C1" s="78" t="s" vm="1">
        <v>269</v>
      </c>
    </row>
    <row r="2" spans="2:61">
      <c r="B2" s="57" t="s">
        <v>190</v>
      </c>
      <c r="C2" s="78" t="s">
        <v>270</v>
      </c>
    </row>
    <row r="3" spans="2:61">
      <c r="B3" s="57" t="s">
        <v>192</v>
      </c>
      <c r="C3" s="78" t="s">
        <v>271</v>
      </c>
    </row>
    <row r="4" spans="2:61">
      <c r="B4" s="57" t="s">
        <v>193</v>
      </c>
      <c r="C4" s="78">
        <v>8803</v>
      </c>
    </row>
    <row r="6" spans="2:61" ht="26.25" customHeight="1">
      <c r="B6" s="165" t="s">
        <v>223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7"/>
    </row>
    <row r="7" spans="2:61" s="3" customFormat="1" ht="63">
      <c r="B7" s="23" t="s">
        <v>128</v>
      </c>
      <c r="C7" s="31" t="s">
        <v>235</v>
      </c>
      <c r="D7" s="31" t="s">
        <v>49</v>
      </c>
      <c r="E7" s="31" t="s">
        <v>129</v>
      </c>
      <c r="F7" s="31" t="s">
        <v>15</v>
      </c>
      <c r="G7" s="31" t="s">
        <v>114</v>
      </c>
      <c r="H7" s="31" t="s">
        <v>71</v>
      </c>
      <c r="I7" s="31" t="s">
        <v>18</v>
      </c>
      <c r="J7" s="31" t="s">
        <v>113</v>
      </c>
      <c r="K7" s="14" t="s">
        <v>38</v>
      </c>
      <c r="L7" s="71" t="s">
        <v>19</v>
      </c>
      <c r="M7" s="31" t="s">
        <v>252</v>
      </c>
      <c r="N7" s="31" t="s">
        <v>251</v>
      </c>
      <c r="O7" s="31" t="s">
        <v>122</v>
      </c>
      <c r="P7" s="31" t="s">
        <v>194</v>
      </c>
      <c r="Q7" s="32" t="s">
        <v>196</v>
      </c>
      <c r="R7" s="1"/>
      <c r="S7" s="1"/>
      <c r="T7" s="1"/>
      <c r="U7" s="1"/>
      <c r="V7" s="1"/>
      <c r="W7" s="1"/>
      <c r="BH7" s="3" t="s">
        <v>174</v>
      </c>
      <c r="BI7" s="3" t="s">
        <v>176</v>
      </c>
    </row>
    <row r="8" spans="2:61" s="3" customFormat="1" ht="24" customHeight="1">
      <c r="B8" s="16"/>
      <c r="C8" s="70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259</v>
      </c>
      <c r="N8" s="17"/>
      <c r="O8" s="17" t="s">
        <v>255</v>
      </c>
      <c r="P8" s="33" t="s">
        <v>20</v>
      </c>
      <c r="Q8" s="18" t="s">
        <v>20</v>
      </c>
      <c r="R8" s="1"/>
      <c r="S8" s="1"/>
      <c r="T8" s="1"/>
      <c r="U8" s="1"/>
      <c r="V8" s="1"/>
      <c r="W8" s="1"/>
      <c r="BH8" s="3" t="s">
        <v>172</v>
      </c>
      <c r="BI8" s="3" t="s">
        <v>175</v>
      </c>
    </row>
    <row r="9" spans="2:61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125</v>
      </c>
      <c r="R9" s="1"/>
      <c r="S9" s="1"/>
      <c r="T9" s="1"/>
      <c r="U9" s="1"/>
      <c r="V9" s="1"/>
      <c r="W9" s="1"/>
      <c r="BH9" s="4" t="s">
        <v>173</v>
      </c>
      <c r="BI9" s="4" t="s">
        <v>177</v>
      </c>
    </row>
    <row r="10" spans="2:61" s="142" customFormat="1" ht="18" customHeight="1">
      <c r="B10" s="79" t="s">
        <v>43</v>
      </c>
      <c r="C10" s="80"/>
      <c r="D10" s="80"/>
      <c r="E10" s="80"/>
      <c r="F10" s="80"/>
      <c r="G10" s="80"/>
      <c r="H10" s="80"/>
      <c r="I10" s="88">
        <v>6.0490048962353855</v>
      </c>
      <c r="J10" s="80"/>
      <c r="K10" s="80"/>
      <c r="L10" s="103">
        <v>3.0108537261625986E-2</v>
      </c>
      <c r="M10" s="88"/>
      <c r="N10" s="90"/>
      <c r="O10" s="88">
        <f>O11+O96</f>
        <v>16209.665940000003</v>
      </c>
      <c r="P10" s="89">
        <f>O10/$O$10</f>
        <v>1</v>
      </c>
      <c r="Q10" s="89">
        <f>O10/'סכום נכסי הקרן'!$C$42</f>
        <v>1.9832676887014081E-2</v>
      </c>
      <c r="R10" s="141"/>
      <c r="S10" s="141"/>
      <c r="T10" s="141"/>
      <c r="U10" s="141"/>
      <c r="V10" s="141"/>
      <c r="W10" s="141"/>
      <c r="BH10" s="141" t="s">
        <v>30</v>
      </c>
      <c r="BI10" s="142" t="s">
        <v>178</v>
      </c>
    </row>
    <row r="11" spans="2:61" s="141" customFormat="1" ht="21.75" customHeight="1">
      <c r="B11" s="81" t="s">
        <v>41</v>
      </c>
      <c r="C11" s="82"/>
      <c r="D11" s="82"/>
      <c r="E11" s="82"/>
      <c r="F11" s="82"/>
      <c r="G11" s="82"/>
      <c r="H11" s="82"/>
      <c r="I11" s="91">
        <v>6.0446321719295435</v>
      </c>
      <c r="J11" s="82"/>
      <c r="K11" s="82"/>
      <c r="L11" s="104">
        <v>2.8523766894583549E-2</v>
      </c>
      <c r="M11" s="91"/>
      <c r="N11" s="93"/>
      <c r="O11" s="91">
        <f>O12+O29</f>
        <v>13741.776270000002</v>
      </c>
      <c r="P11" s="92">
        <f t="shared" ref="P11:P27" si="0">O11/$O$10</f>
        <v>0.84775197224082954</v>
      </c>
      <c r="Q11" s="92">
        <f>O11/'סכום נכסי הקרן'!$C$42</f>
        <v>1.6813190945781303E-2</v>
      </c>
      <c r="BI11" s="141" t="s">
        <v>184</v>
      </c>
    </row>
    <row r="12" spans="2:61" s="141" customFormat="1">
      <c r="B12" s="102" t="s">
        <v>39</v>
      </c>
      <c r="C12" s="82"/>
      <c r="D12" s="82"/>
      <c r="E12" s="82"/>
      <c r="F12" s="82"/>
      <c r="G12" s="82"/>
      <c r="H12" s="82"/>
      <c r="I12" s="91">
        <v>7.9131710948174332</v>
      </c>
      <c r="J12" s="82"/>
      <c r="K12" s="82"/>
      <c r="L12" s="104">
        <v>2.426207604532685E-2</v>
      </c>
      <c r="M12" s="91"/>
      <c r="N12" s="93"/>
      <c r="O12" s="91">
        <f>SUM(O13:O27)</f>
        <v>6437.5094799999997</v>
      </c>
      <c r="P12" s="92">
        <f t="shared" si="0"/>
        <v>0.39714016956477749</v>
      </c>
      <c r="Q12" s="92">
        <f>O12/'סכום נכסי הקרן'!$C$42</f>
        <v>7.8763526618322172E-3</v>
      </c>
      <c r="R12" s="94"/>
      <c r="S12" s="87"/>
      <c r="BI12" s="141" t="s">
        <v>179</v>
      </c>
    </row>
    <row r="13" spans="2:61" s="141" customFormat="1">
      <c r="B13" s="87" t="s">
        <v>2252</v>
      </c>
      <c r="C13" s="97" t="s">
        <v>2201</v>
      </c>
      <c r="D13" s="84">
        <v>6028</v>
      </c>
      <c r="E13" s="84"/>
      <c r="F13" s="84" t="s">
        <v>1185</v>
      </c>
      <c r="G13" s="107">
        <v>43100</v>
      </c>
      <c r="H13" s="84"/>
      <c r="I13" s="94">
        <v>9.6000000000000014</v>
      </c>
      <c r="J13" s="97" t="s">
        <v>176</v>
      </c>
      <c r="K13" s="98">
        <v>3.8800000000000001E-2</v>
      </c>
      <c r="L13" s="98">
        <v>3.8800000000000001E-2</v>
      </c>
      <c r="M13" s="94">
        <v>239818.38</v>
      </c>
      <c r="N13" s="96">
        <v>101.94</v>
      </c>
      <c r="O13" s="94">
        <v>244.47085999999999</v>
      </c>
      <c r="P13" s="95">
        <f t="shared" si="0"/>
        <v>1.508179507862208E-2</v>
      </c>
      <c r="Q13" s="95">
        <f>O13/'סכום נכסי הקרן'!$C$42</f>
        <v>2.9911236867047087E-4</v>
      </c>
      <c r="R13" s="94"/>
      <c r="S13" s="87"/>
      <c r="BI13" s="141" t="s">
        <v>180</v>
      </c>
    </row>
    <row r="14" spans="2:61" s="141" customFormat="1">
      <c r="B14" s="87" t="s">
        <v>2252</v>
      </c>
      <c r="C14" s="97" t="s">
        <v>2201</v>
      </c>
      <c r="D14" s="84">
        <v>6869</v>
      </c>
      <c r="E14" s="84"/>
      <c r="F14" s="84" t="s">
        <v>1185</v>
      </c>
      <c r="G14" s="107">
        <v>43555</v>
      </c>
      <c r="H14" s="84"/>
      <c r="I14" s="94">
        <v>5.0099999999999989</v>
      </c>
      <c r="J14" s="97" t="s">
        <v>176</v>
      </c>
      <c r="K14" s="98">
        <v>3.9599999999999996E-2</v>
      </c>
      <c r="L14" s="98">
        <v>3.9599999999999996E-2</v>
      </c>
      <c r="M14" s="94">
        <v>100405.88</v>
      </c>
      <c r="N14" s="96">
        <v>109.1</v>
      </c>
      <c r="O14" s="94">
        <v>109.54282000000001</v>
      </c>
      <c r="P14" s="95">
        <f t="shared" si="0"/>
        <v>6.757870298220346E-3</v>
      </c>
      <c r="Q14" s="95">
        <f>O14/'סכום נכסי הקרן'!$C$42</f>
        <v>1.3402665806895361E-4</v>
      </c>
      <c r="R14" s="84"/>
      <c r="S14" s="87"/>
      <c r="BI14" s="141" t="s">
        <v>181</v>
      </c>
    </row>
    <row r="15" spans="2:61" s="141" customFormat="1">
      <c r="B15" s="87" t="s">
        <v>2252</v>
      </c>
      <c r="C15" s="97" t="s">
        <v>2201</v>
      </c>
      <c r="D15" s="84">
        <v>6870</v>
      </c>
      <c r="E15" s="84"/>
      <c r="F15" s="84" t="s">
        <v>1185</v>
      </c>
      <c r="G15" s="107">
        <v>43555</v>
      </c>
      <c r="H15" s="84"/>
      <c r="I15" s="94">
        <v>6.8800000000000008</v>
      </c>
      <c r="J15" s="97" t="s">
        <v>176</v>
      </c>
      <c r="K15" s="98">
        <v>2.2400000000000003E-2</v>
      </c>
      <c r="L15" s="98">
        <v>2.2400000000000003E-2</v>
      </c>
      <c r="M15" s="94">
        <v>925323.51</v>
      </c>
      <c r="N15" s="96">
        <v>100.79</v>
      </c>
      <c r="O15" s="94">
        <v>932.63356999999996</v>
      </c>
      <c r="P15" s="95">
        <f t="shared" si="0"/>
        <v>5.7535644068923968E-2</v>
      </c>
      <c r="Q15" s="95">
        <f>O15/'סכום נכסי הקרן'!$C$42</f>
        <v>1.1410858383052171E-3</v>
      </c>
      <c r="R15" s="94"/>
      <c r="S15" s="87"/>
      <c r="BI15" s="141" t="s">
        <v>183</v>
      </c>
    </row>
    <row r="16" spans="2:61" s="141" customFormat="1">
      <c r="B16" s="87" t="s">
        <v>2252</v>
      </c>
      <c r="C16" s="97" t="s">
        <v>2201</v>
      </c>
      <c r="D16" s="84">
        <v>6868</v>
      </c>
      <c r="E16" s="84"/>
      <c r="F16" s="84" t="s">
        <v>1185</v>
      </c>
      <c r="G16" s="107">
        <v>43555</v>
      </c>
      <c r="H16" s="84"/>
      <c r="I16" s="94">
        <v>7.1300000000000008</v>
      </c>
      <c r="J16" s="97" t="s">
        <v>176</v>
      </c>
      <c r="K16" s="98">
        <v>1.6200000000000003E-2</v>
      </c>
      <c r="L16" s="98">
        <v>1.6200000000000003E-2</v>
      </c>
      <c r="M16" s="94">
        <v>172333.09</v>
      </c>
      <c r="N16" s="96">
        <v>110.76</v>
      </c>
      <c r="O16" s="94">
        <v>190.87610999999998</v>
      </c>
      <c r="P16" s="95">
        <f t="shared" si="0"/>
        <v>1.1775449951067897E-2</v>
      </c>
      <c r="Q16" s="95">
        <f>O16/'סכום נכסי הקרן'!$C$42</f>
        <v>2.3353869407873539E-4</v>
      </c>
      <c r="R16" s="94"/>
      <c r="S16" s="87"/>
      <c r="BI16" s="141" t="s">
        <v>182</v>
      </c>
    </row>
    <row r="17" spans="2:61" s="141" customFormat="1">
      <c r="B17" s="87" t="s">
        <v>2252</v>
      </c>
      <c r="C17" s="97" t="s">
        <v>2201</v>
      </c>
      <c r="D17" s="84">
        <v>6867</v>
      </c>
      <c r="E17" s="84"/>
      <c r="F17" s="84" t="s">
        <v>1185</v>
      </c>
      <c r="G17" s="107">
        <v>43555</v>
      </c>
      <c r="H17" s="84"/>
      <c r="I17" s="94">
        <v>6.97</v>
      </c>
      <c r="J17" s="97" t="s">
        <v>176</v>
      </c>
      <c r="K17" s="98">
        <v>1.4800000000000001E-2</v>
      </c>
      <c r="L17" s="98">
        <v>1.4800000000000001E-2</v>
      </c>
      <c r="M17" s="94">
        <v>429109.91</v>
      </c>
      <c r="N17" s="96">
        <v>109.47</v>
      </c>
      <c r="O17" s="94">
        <v>469.74657000000002</v>
      </c>
      <c r="P17" s="95">
        <f t="shared" si="0"/>
        <v>2.8979410910672965E-2</v>
      </c>
      <c r="Q17" s="95">
        <f>O17/'סכום נכסי הקרן'!$C$42</f>
        <v>5.7473929296738744E-4</v>
      </c>
      <c r="R17" s="94"/>
      <c r="S17" s="87"/>
      <c r="BI17" s="141" t="s">
        <v>185</v>
      </c>
    </row>
    <row r="18" spans="2:61" s="141" customFormat="1">
      <c r="B18" s="87" t="s">
        <v>2252</v>
      </c>
      <c r="C18" s="97" t="s">
        <v>2201</v>
      </c>
      <c r="D18" s="84">
        <v>6866</v>
      </c>
      <c r="E18" s="84"/>
      <c r="F18" s="84" t="s">
        <v>1185</v>
      </c>
      <c r="G18" s="107">
        <v>43555</v>
      </c>
      <c r="H18" s="84"/>
      <c r="I18" s="94">
        <v>7.57</v>
      </c>
      <c r="J18" s="97" t="s">
        <v>176</v>
      </c>
      <c r="K18" s="98">
        <v>1.0699999999999998E-2</v>
      </c>
      <c r="L18" s="98">
        <v>1.0699999999999998E-2</v>
      </c>
      <c r="M18" s="94">
        <v>596992.64</v>
      </c>
      <c r="N18" s="96">
        <v>107.64</v>
      </c>
      <c r="O18" s="94">
        <v>642.60281000000009</v>
      </c>
      <c r="P18" s="95">
        <f t="shared" si="0"/>
        <v>3.9643186502337009E-2</v>
      </c>
      <c r="Q18" s="95">
        <f>O18/'סכום נכסי הקרן'!$C$42</f>
        <v>7.8623050867248788E-4</v>
      </c>
      <c r="R18" s="94"/>
      <c r="S18" s="87"/>
      <c r="BI18" s="141" t="s">
        <v>186</v>
      </c>
    </row>
    <row r="19" spans="2:61" s="141" customFormat="1">
      <c r="B19" s="87" t="s">
        <v>2252</v>
      </c>
      <c r="C19" s="97" t="s">
        <v>2201</v>
      </c>
      <c r="D19" s="84">
        <v>6865</v>
      </c>
      <c r="E19" s="84"/>
      <c r="F19" s="84" t="s">
        <v>1185</v>
      </c>
      <c r="G19" s="107">
        <v>43555</v>
      </c>
      <c r="H19" s="84"/>
      <c r="I19" s="94">
        <v>5.05</v>
      </c>
      <c r="J19" s="97" t="s">
        <v>176</v>
      </c>
      <c r="K19" s="98">
        <v>2.1499999999999998E-2</v>
      </c>
      <c r="L19" s="98">
        <v>2.1499999999999998E-2</v>
      </c>
      <c r="M19" s="94">
        <v>437905.6</v>
      </c>
      <c r="N19" s="96">
        <v>115.12</v>
      </c>
      <c r="O19" s="94">
        <v>504.11696999999998</v>
      </c>
      <c r="P19" s="95">
        <f t="shared" si="0"/>
        <v>3.1099775397345413E-2</v>
      </c>
      <c r="Q19" s="95">
        <f>O19/'סכום נכסי הקרן'!$C$42</f>
        <v>6.1679179671426151E-4</v>
      </c>
      <c r="BI19" s="141" t="s">
        <v>187</v>
      </c>
    </row>
    <row r="20" spans="2:61" s="141" customFormat="1">
      <c r="B20" s="87" t="s">
        <v>2252</v>
      </c>
      <c r="C20" s="97" t="s">
        <v>2201</v>
      </c>
      <c r="D20" s="84">
        <v>5212</v>
      </c>
      <c r="E20" s="84"/>
      <c r="F20" s="84" t="s">
        <v>1185</v>
      </c>
      <c r="G20" s="107">
        <v>42643</v>
      </c>
      <c r="H20" s="84"/>
      <c r="I20" s="94">
        <v>8.5399999999999991</v>
      </c>
      <c r="J20" s="97" t="s">
        <v>176</v>
      </c>
      <c r="K20" s="98">
        <v>2.7800000000000002E-2</v>
      </c>
      <c r="L20" s="98">
        <v>2.7800000000000002E-2</v>
      </c>
      <c r="M20" s="94">
        <v>62993.46</v>
      </c>
      <c r="N20" s="96">
        <v>98.82</v>
      </c>
      <c r="O20" s="94">
        <f>62.25014-0.00408</f>
        <v>62.24606</v>
      </c>
      <c r="P20" s="95">
        <f t="shared" si="0"/>
        <v>3.8400581622350196E-3</v>
      </c>
      <c r="Q20" s="95">
        <f>O20/'סכום נכסי הקרן'!$C$42</f>
        <v>7.615863275894825E-5</v>
      </c>
      <c r="BI20" s="141" t="s">
        <v>188</v>
      </c>
    </row>
    <row r="21" spans="2:61" s="141" customFormat="1">
      <c r="B21" s="87" t="s">
        <v>2252</v>
      </c>
      <c r="C21" s="97" t="s">
        <v>2201</v>
      </c>
      <c r="D21" s="84">
        <v>5211</v>
      </c>
      <c r="E21" s="84"/>
      <c r="F21" s="84" t="s">
        <v>1185</v>
      </c>
      <c r="G21" s="107">
        <v>42643</v>
      </c>
      <c r="H21" s="84"/>
      <c r="I21" s="94">
        <v>5.8</v>
      </c>
      <c r="J21" s="97" t="s">
        <v>176</v>
      </c>
      <c r="K21" s="98">
        <v>3.3799999999999997E-2</v>
      </c>
      <c r="L21" s="98">
        <v>3.3799999999999997E-2</v>
      </c>
      <c r="M21" s="94">
        <v>61647.75</v>
      </c>
      <c r="N21" s="96">
        <v>102.84</v>
      </c>
      <c r="O21" s="94">
        <v>63.39855</v>
      </c>
      <c r="P21" s="95">
        <f t="shared" si="0"/>
        <v>3.9111570981579394E-3</v>
      </c>
      <c r="Q21" s="95">
        <f>O21/'סכום נכסי הקרן'!$C$42</f>
        <v>7.7568714982118039E-5</v>
      </c>
      <c r="BI21" s="141" t="s">
        <v>189</v>
      </c>
    </row>
    <row r="22" spans="2:61" s="141" customFormat="1">
      <c r="B22" s="87" t="s">
        <v>2252</v>
      </c>
      <c r="C22" s="97" t="s">
        <v>2201</v>
      </c>
      <c r="D22" s="84">
        <v>6027</v>
      </c>
      <c r="E22" s="84"/>
      <c r="F22" s="84" t="s">
        <v>1185</v>
      </c>
      <c r="G22" s="107">
        <v>43100</v>
      </c>
      <c r="H22" s="84"/>
      <c r="I22" s="94">
        <v>10.02</v>
      </c>
      <c r="J22" s="97" t="s">
        <v>176</v>
      </c>
      <c r="K22" s="98">
        <v>2.7900000000000001E-2</v>
      </c>
      <c r="L22" s="98">
        <v>2.7900000000000001E-2</v>
      </c>
      <c r="M22" s="94">
        <v>897215.36</v>
      </c>
      <c r="N22" s="96">
        <v>100.42</v>
      </c>
      <c r="O22" s="94">
        <f>900.98366-0.04081</f>
        <v>900.94285000000002</v>
      </c>
      <c r="P22" s="95">
        <f t="shared" si="0"/>
        <v>5.5580593291363035E-2</v>
      </c>
      <c r="Q22" s="95">
        <f>O22/'סכום נכסי הקרן'!$C$42</f>
        <v>1.1023119479361455E-3</v>
      </c>
      <c r="BI22" s="141" t="s">
        <v>30</v>
      </c>
    </row>
    <row r="23" spans="2:61" s="141" customFormat="1">
      <c r="B23" s="87" t="s">
        <v>2252</v>
      </c>
      <c r="C23" s="97" t="s">
        <v>2201</v>
      </c>
      <c r="D23" s="84">
        <v>6026</v>
      </c>
      <c r="E23" s="84"/>
      <c r="F23" s="84" t="s">
        <v>1185</v>
      </c>
      <c r="G23" s="107">
        <v>43100</v>
      </c>
      <c r="H23" s="84"/>
      <c r="I23" s="94">
        <v>7.669999999999999</v>
      </c>
      <c r="J23" s="97" t="s">
        <v>176</v>
      </c>
      <c r="K23" s="98">
        <v>3.3799999999999997E-2</v>
      </c>
      <c r="L23" s="98">
        <v>3.3799999999999997E-2</v>
      </c>
      <c r="M23" s="94">
        <v>1214598.18</v>
      </c>
      <c r="N23" s="96">
        <v>103.19</v>
      </c>
      <c r="O23" s="94">
        <v>1253.3438600000002</v>
      </c>
      <c r="P23" s="95">
        <f t="shared" si="0"/>
        <v>7.7320770498247537E-2</v>
      </c>
      <c r="Q23" s="95">
        <f>O23/'סכום נכסי הקרן'!$C$42</f>
        <v>1.5334778579467142E-3</v>
      </c>
    </row>
    <row r="24" spans="2:61" s="141" customFormat="1">
      <c r="B24" s="87" t="s">
        <v>2252</v>
      </c>
      <c r="C24" s="97" t="s">
        <v>2201</v>
      </c>
      <c r="D24" s="84">
        <v>5210</v>
      </c>
      <c r="E24" s="84"/>
      <c r="F24" s="84" t="s">
        <v>1185</v>
      </c>
      <c r="G24" s="107">
        <v>42643</v>
      </c>
      <c r="H24" s="84"/>
      <c r="I24" s="94">
        <v>8.9400000000000013</v>
      </c>
      <c r="J24" s="97" t="s">
        <v>176</v>
      </c>
      <c r="K24" s="98">
        <v>1.37E-2</v>
      </c>
      <c r="L24" s="98">
        <v>1.37E-2</v>
      </c>
      <c r="M24" s="94">
        <v>45900.44</v>
      </c>
      <c r="N24" s="96">
        <v>108.76</v>
      </c>
      <c r="O24" s="94">
        <f>49.92129-0.00077</f>
        <v>49.920519999999996</v>
      </c>
      <c r="P24" s="95">
        <f t="shared" si="0"/>
        <v>3.0796760516089939E-3</v>
      </c>
      <c r="Q24" s="95">
        <f>O24/'סכום נכסי הקרן'!$C$42</f>
        <v>6.1078220048236482E-5</v>
      </c>
    </row>
    <row r="25" spans="2:61" s="141" customFormat="1">
      <c r="B25" s="87" t="s">
        <v>2252</v>
      </c>
      <c r="C25" s="97" t="s">
        <v>2201</v>
      </c>
      <c r="D25" s="84">
        <v>6025</v>
      </c>
      <c r="E25" s="84"/>
      <c r="F25" s="84" t="s">
        <v>1185</v>
      </c>
      <c r="G25" s="107">
        <v>43100</v>
      </c>
      <c r="H25" s="84"/>
      <c r="I25" s="94">
        <v>10.119999999999999</v>
      </c>
      <c r="J25" s="97" t="s">
        <v>176</v>
      </c>
      <c r="K25" s="98">
        <v>2.3399999999999997E-2</v>
      </c>
      <c r="L25" s="98">
        <v>2.3399999999999997E-2</v>
      </c>
      <c r="M25" s="94">
        <v>500185.22</v>
      </c>
      <c r="N25" s="96">
        <v>108.43</v>
      </c>
      <c r="O25" s="94">
        <f>542.35077-0.04599</f>
        <v>542.30478000000005</v>
      </c>
      <c r="P25" s="95">
        <f t="shared" si="0"/>
        <v>3.3455641961243281E-2</v>
      </c>
      <c r="Q25" s="95">
        <f>O25/'סכום נכסי הקרן'!$C$42</f>
        <v>6.6351493706496808E-4</v>
      </c>
    </row>
    <row r="26" spans="2:61" s="141" customFormat="1">
      <c r="B26" s="87" t="s">
        <v>2252</v>
      </c>
      <c r="C26" s="97" t="s">
        <v>2201</v>
      </c>
      <c r="D26" s="84">
        <v>6024</v>
      </c>
      <c r="E26" s="84"/>
      <c r="F26" s="84" t="s">
        <v>1185</v>
      </c>
      <c r="G26" s="107">
        <v>43100</v>
      </c>
      <c r="H26" s="84"/>
      <c r="I26" s="94">
        <v>8.870000000000001</v>
      </c>
      <c r="J26" s="97" t="s">
        <v>176</v>
      </c>
      <c r="K26" s="98">
        <v>1.89E-2</v>
      </c>
      <c r="L26" s="98">
        <v>1.89E-2</v>
      </c>
      <c r="M26" s="94">
        <v>396452.09</v>
      </c>
      <c r="N26" s="96">
        <v>109.59</v>
      </c>
      <c r="O26" s="94">
        <f>434.47189-0.05303</f>
        <v>434.41886</v>
      </c>
      <c r="P26" s="95">
        <f t="shared" si="0"/>
        <v>2.6799988451828634E-2</v>
      </c>
      <c r="Q26" s="95">
        <f>O26/'סכום נכסי הקרן'!$C$42</f>
        <v>5.3151551154082606E-4</v>
      </c>
    </row>
    <row r="27" spans="2:61" s="141" customFormat="1">
      <c r="B27" s="87" t="s">
        <v>2252</v>
      </c>
      <c r="C27" s="97" t="s">
        <v>2201</v>
      </c>
      <c r="D27" s="84">
        <v>5209</v>
      </c>
      <c r="E27" s="84"/>
      <c r="F27" s="84" t="s">
        <v>1185</v>
      </c>
      <c r="G27" s="107">
        <v>42643</v>
      </c>
      <c r="H27" s="84"/>
      <c r="I27" s="94">
        <v>6.9200000000000008</v>
      </c>
      <c r="J27" s="97" t="s">
        <v>176</v>
      </c>
      <c r="K27" s="98">
        <v>2.0500000000000004E-2</v>
      </c>
      <c r="L27" s="98">
        <v>2.0500000000000004E-2</v>
      </c>
      <c r="M27" s="94">
        <v>34930.69</v>
      </c>
      <c r="N27" s="96">
        <v>105.77</v>
      </c>
      <c r="O27" s="94">
        <f>36.9462-0.00191</f>
        <v>36.944289999999995</v>
      </c>
      <c r="P27" s="95">
        <f t="shared" si="0"/>
        <v>2.2791518429034316E-3</v>
      </c>
      <c r="Q27" s="95">
        <f>O27/'סכום נכסי הקרן'!$C$42</f>
        <v>4.5201682076746445E-5</v>
      </c>
    </row>
    <row r="28" spans="2:61" s="141" customFormat="1">
      <c r="B28" s="83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94"/>
      <c r="N28" s="96"/>
      <c r="O28" s="84"/>
      <c r="P28" s="95"/>
      <c r="Q28" s="84"/>
    </row>
    <row r="29" spans="2:61" s="141" customFormat="1">
      <c r="B29" s="102" t="s">
        <v>40</v>
      </c>
      <c r="C29" s="82"/>
      <c r="D29" s="82"/>
      <c r="E29" s="82"/>
      <c r="F29" s="82"/>
      <c r="G29" s="82"/>
      <c r="H29" s="82"/>
      <c r="I29" s="91">
        <v>4.397751971496854</v>
      </c>
      <c r="J29" s="82"/>
      <c r="K29" s="82"/>
      <c r="L29" s="104">
        <v>3.2279907156922194E-2</v>
      </c>
      <c r="M29" s="91"/>
      <c r="N29" s="93"/>
      <c r="O29" s="91">
        <f>SUM(O30:O94)</f>
        <v>7304.2667900000015</v>
      </c>
      <c r="P29" s="92">
        <f t="shared" ref="P29:P92" si="1">O29/$O$10</f>
        <v>0.45061180267605194</v>
      </c>
      <c r="Q29" s="92">
        <f>O29/'סכום נכסי הקרן'!$C$42</f>
        <v>8.9368382839490855E-3</v>
      </c>
    </row>
    <row r="30" spans="2:61" s="141" customFormat="1">
      <c r="B30" s="87" t="s">
        <v>2253</v>
      </c>
      <c r="C30" s="97" t="s">
        <v>2201</v>
      </c>
      <c r="D30" s="84">
        <v>6686</v>
      </c>
      <c r="E30" s="84"/>
      <c r="F30" s="84" t="s">
        <v>1805</v>
      </c>
      <c r="G30" s="107">
        <v>43471</v>
      </c>
      <c r="H30" s="84" t="s">
        <v>2200</v>
      </c>
      <c r="I30" s="94">
        <v>1.49</v>
      </c>
      <c r="J30" s="97" t="s">
        <v>176</v>
      </c>
      <c r="K30" s="98">
        <v>2.2970000000000001E-2</v>
      </c>
      <c r="L30" s="98">
        <v>1.5300000000000001E-2</v>
      </c>
      <c r="M30" s="94">
        <v>913186</v>
      </c>
      <c r="N30" s="96">
        <v>102.26</v>
      </c>
      <c r="O30" s="94">
        <v>933.82405000000006</v>
      </c>
      <c r="P30" s="95">
        <f t="shared" si="1"/>
        <v>5.7609086668198167E-2</v>
      </c>
      <c r="Q30" s="95">
        <f>O30/'סכום נכסי הקרן'!$C$42</f>
        <v>1.1425424016463649E-3</v>
      </c>
    </row>
    <row r="31" spans="2:61" s="141" customFormat="1">
      <c r="B31" s="87" t="s">
        <v>2254</v>
      </c>
      <c r="C31" s="97" t="s">
        <v>2202</v>
      </c>
      <c r="D31" s="84">
        <v>11898601</v>
      </c>
      <c r="E31" s="84"/>
      <c r="F31" s="84" t="s">
        <v>539</v>
      </c>
      <c r="G31" s="107">
        <v>43276</v>
      </c>
      <c r="H31" s="84" t="s">
        <v>363</v>
      </c>
      <c r="I31" s="94">
        <v>10.57</v>
      </c>
      <c r="J31" s="97" t="s">
        <v>176</v>
      </c>
      <c r="K31" s="98">
        <v>3.56E-2</v>
      </c>
      <c r="L31" s="98">
        <v>3.1800000000000002E-2</v>
      </c>
      <c r="M31" s="94">
        <v>34290.22</v>
      </c>
      <c r="N31" s="96">
        <v>105.98</v>
      </c>
      <c r="O31" s="94">
        <v>36.340780000000002</v>
      </c>
      <c r="P31" s="95">
        <f t="shared" si="1"/>
        <v>2.2419203538503025E-3</v>
      </c>
      <c r="Q31" s="95">
        <f>O31/'סכום נכסי הקרן'!$C$42</f>
        <v>4.4463281984333329E-5</v>
      </c>
    </row>
    <row r="32" spans="2:61" s="141" customFormat="1">
      <c r="B32" s="87" t="s">
        <v>2254</v>
      </c>
      <c r="C32" s="97" t="s">
        <v>2202</v>
      </c>
      <c r="D32" s="84">
        <v>11898600</v>
      </c>
      <c r="E32" s="84"/>
      <c r="F32" s="84" t="s">
        <v>539</v>
      </c>
      <c r="G32" s="107">
        <v>43222</v>
      </c>
      <c r="H32" s="84" t="s">
        <v>363</v>
      </c>
      <c r="I32" s="94">
        <v>10.58</v>
      </c>
      <c r="J32" s="97" t="s">
        <v>176</v>
      </c>
      <c r="K32" s="98">
        <v>3.5200000000000002E-2</v>
      </c>
      <c r="L32" s="98">
        <v>3.1899999999999998E-2</v>
      </c>
      <c r="M32" s="94">
        <v>163959.35999999999</v>
      </c>
      <c r="N32" s="96">
        <v>106.45</v>
      </c>
      <c r="O32" s="94">
        <v>174.53474</v>
      </c>
      <c r="P32" s="95">
        <f t="shared" si="1"/>
        <v>1.0767324918726855E-2</v>
      </c>
      <c r="Q32" s="95">
        <f>O32/'סכום נכסי הקרן'!$C$42</f>
        <v>2.1354487605060489E-4</v>
      </c>
    </row>
    <row r="33" spans="2:17" s="141" customFormat="1">
      <c r="B33" s="87" t="s">
        <v>2254</v>
      </c>
      <c r="C33" s="97" t="s">
        <v>2202</v>
      </c>
      <c r="D33" s="84">
        <v>11898602</v>
      </c>
      <c r="E33" s="84"/>
      <c r="F33" s="84" t="s">
        <v>539</v>
      </c>
      <c r="G33" s="107">
        <v>43431</v>
      </c>
      <c r="H33" s="84" t="s">
        <v>363</v>
      </c>
      <c r="I33" s="94">
        <v>10.5</v>
      </c>
      <c r="J33" s="97" t="s">
        <v>176</v>
      </c>
      <c r="K33" s="98">
        <v>3.9599999999999996E-2</v>
      </c>
      <c r="L33" s="98">
        <v>3.1E-2</v>
      </c>
      <c r="M33" s="94">
        <v>34212.06</v>
      </c>
      <c r="N33" s="96">
        <v>110.61</v>
      </c>
      <c r="O33" s="94">
        <v>37.84196</v>
      </c>
      <c r="P33" s="95">
        <f t="shared" si="1"/>
        <v>2.3345305288876295E-3</v>
      </c>
      <c r="Q33" s="95">
        <f>O33/'סכום נכסי הקרן'!$C$42</f>
        <v>4.6299989662298453E-5</v>
      </c>
    </row>
    <row r="34" spans="2:17" s="141" customFormat="1">
      <c r="B34" s="87" t="s">
        <v>2254</v>
      </c>
      <c r="C34" s="97" t="s">
        <v>2202</v>
      </c>
      <c r="D34" s="84">
        <v>11898603</v>
      </c>
      <c r="E34" s="84"/>
      <c r="F34" s="84" t="s">
        <v>539</v>
      </c>
      <c r="G34" s="107">
        <v>43500</v>
      </c>
      <c r="H34" s="84" t="s">
        <v>363</v>
      </c>
      <c r="I34" s="94">
        <v>10.619999999999997</v>
      </c>
      <c r="J34" s="97" t="s">
        <v>176</v>
      </c>
      <c r="K34" s="98">
        <v>3.7499999999999999E-2</v>
      </c>
      <c r="L34" s="98">
        <v>2.86E-2</v>
      </c>
      <c r="M34" s="94">
        <v>64417.26</v>
      </c>
      <c r="N34" s="96">
        <v>111.62</v>
      </c>
      <c r="O34" s="94">
        <v>71.902550000000005</v>
      </c>
      <c r="P34" s="95">
        <f t="shared" si="1"/>
        <v>4.4357823453084677E-3</v>
      </c>
      <c r="Q34" s="95">
        <f>O34/'סכום נכסי הקרן'!$C$42</f>
        <v>8.7973437995624368E-5</v>
      </c>
    </row>
    <row r="35" spans="2:17" s="141" customFormat="1">
      <c r="B35" s="87" t="s">
        <v>2254</v>
      </c>
      <c r="C35" s="97" t="s">
        <v>2202</v>
      </c>
      <c r="D35" s="84">
        <v>11898604</v>
      </c>
      <c r="E35" s="84"/>
      <c r="F35" s="84" t="s">
        <v>539</v>
      </c>
      <c r="G35" s="107">
        <v>43585</v>
      </c>
      <c r="H35" s="84" t="s">
        <v>363</v>
      </c>
      <c r="I35" s="94">
        <v>10.700000000000003</v>
      </c>
      <c r="J35" s="97" t="s">
        <v>176</v>
      </c>
      <c r="K35" s="98">
        <v>3.3500000000000002E-2</v>
      </c>
      <c r="L35" s="98">
        <v>2.8799999999999999E-2</v>
      </c>
      <c r="M35" s="94">
        <v>65348.57</v>
      </c>
      <c r="N35" s="96">
        <v>106.99</v>
      </c>
      <c r="O35" s="94">
        <v>69.916440000000009</v>
      </c>
      <c r="P35" s="95">
        <f t="shared" si="1"/>
        <v>4.3132560694831941E-3</v>
      </c>
      <c r="Q35" s="95">
        <f>O35/'סכום נכסי הקרן'!$C$42</f>
        <v>8.5543413957012539E-5</v>
      </c>
    </row>
    <row r="36" spans="2:17" s="141" customFormat="1">
      <c r="B36" s="87" t="s">
        <v>2254</v>
      </c>
      <c r="C36" s="97" t="s">
        <v>2202</v>
      </c>
      <c r="D36" s="84">
        <v>11898551</v>
      </c>
      <c r="E36" s="84"/>
      <c r="F36" s="84" t="s">
        <v>539</v>
      </c>
      <c r="G36" s="107">
        <v>43500</v>
      </c>
      <c r="H36" s="84" t="s">
        <v>363</v>
      </c>
      <c r="I36" s="94">
        <v>0</v>
      </c>
      <c r="J36" s="97" t="s">
        <v>176</v>
      </c>
      <c r="K36" s="98">
        <v>3.2500000000000001E-2</v>
      </c>
      <c r="L36" s="98">
        <v>-3.8900000000000004E-2</v>
      </c>
      <c r="M36" s="94">
        <v>4960.8900000000003</v>
      </c>
      <c r="N36" s="96">
        <v>101.32</v>
      </c>
      <c r="O36" s="94">
        <v>5.02637</v>
      </c>
      <c r="P36" s="95">
        <f t="shared" si="1"/>
        <v>3.1008473700846665E-4</v>
      </c>
      <c r="Q36" s="95">
        <f>O36/'סכום נכסי הקרן'!$C$42</f>
        <v>6.1498103966836564E-6</v>
      </c>
    </row>
    <row r="37" spans="2:17" s="141" customFormat="1">
      <c r="B37" s="87" t="s">
        <v>2254</v>
      </c>
      <c r="C37" s="97" t="s">
        <v>2202</v>
      </c>
      <c r="D37" s="84">
        <v>11898553</v>
      </c>
      <c r="E37" s="84"/>
      <c r="F37" s="84" t="s">
        <v>539</v>
      </c>
      <c r="G37" s="107">
        <v>43585</v>
      </c>
      <c r="H37" s="84" t="s">
        <v>363</v>
      </c>
      <c r="I37" s="94">
        <v>0</v>
      </c>
      <c r="J37" s="97" t="s">
        <v>176</v>
      </c>
      <c r="K37" s="98">
        <v>3.2500000000000001E-2</v>
      </c>
      <c r="L37" s="98">
        <v>-3.4499999999999996E-2</v>
      </c>
      <c r="M37" s="94">
        <v>14748</v>
      </c>
      <c r="N37" s="96">
        <v>100.82</v>
      </c>
      <c r="O37" s="94">
        <v>14.868930000000001</v>
      </c>
      <c r="P37" s="95">
        <f t="shared" si="1"/>
        <v>9.172878734847017E-4</v>
      </c>
      <c r="Q37" s="95">
        <f>O37/'סכום נכסי הקרן'!$C$42</f>
        <v>1.8192274007198341E-5</v>
      </c>
    </row>
    <row r="38" spans="2:17" s="141" customFormat="1">
      <c r="B38" s="87" t="s">
        <v>2254</v>
      </c>
      <c r="C38" s="97" t="s">
        <v>2202</v>
      </c>
      <c r="D38" s="84">
        <v>11898554</v>
      </c>
      <c r="E38" s="84"/>
      <c r="F38" s="84" t="s">
        <v>539</v>
      </c>
      <c r="G38" s="107">
        <v>43616</v>
      </c>
      <c r="H38" s="84" t="s">
        <v>363</v>
      </c>
      <c r="I38" s="94">
        <v>0</v>
      </c>
      <c r="J38" s="97" t="s">
        <v>176</v>
      </c>
      <c r="K38" s="98">
        <v>3.2500000000000001E-2</v>
      </c>
      <c r="L38" s="98">
        <v>-8.9999999999999998E-4</v>
      </c>
      <c r="M38" s="94">
        <v>21482.23</v>
      </c>
      <c r="N38" s="96">
        <v>100.49</v>
      </c>
      <c r="O38" s="94">
        <v>21.587490000000003</v>
      </c>
      <c r="P38" s="95">
        <f t="shared" si="1"/>
        <v>1.3317664953680099E-3</v>
      </c>
      <c r="Q38" s="95">
        <f>O38/'סכום נכסי הקרן'!$C$42</f>
        <v>2.6412494591584878E-5</v>
      </c>
    </row>
    <row r="39" spans="2:17" s="141" customFormat="1">
      <c r="B39" s="87" t="s">
        <v>2254</v>
      </c>
      <c r="C39" s="97" t="s">
        <v>2202</v>
      </c>
      <c r="D39" s="84">
        <v>7014</v>
      </c>
      <c r="E39" s="84"/>
      <c r="F39" s="84" t="s">
        <v>539</v>
      </c>
      <c r="G39" s="107">
        <v>43641</v>
      </c>
      <c r="H39" s="84" t="s">
        <v>363</v>
      </c>
      <c r="I39" s="94">
        <v>0</v>
      </c>
      <c r="J39" s="97" t="s">
        <v>176</v>
      </c>
      <c r="K39" s="98">
        <v>3.2500000000000001E-2</v>
      </c>
      <c r="L39" s="98">
        <v>1.2500000000000001E-2</v>
      </c>
      <c r="M39" s="94">
        <v>19313.41</v>
      </c>
      <c r="N39" s="96">
        <v>100.05</v>
      </c>
      <c r="O39" s="94">
        <v>19.323070000000001</v>
      </c>
      <c r="P39" s="95">
        <f t="shared" si="1"/>
        <v>1.1920708342494069E-3</v>
      </c>
      <c r="Q39" s="95">
        <f>O39/'סכום נכסי הקרן'!$C$42</f>
        <v>2.3641955682101811E-5</v>
      </c>
    </row>
    <row r="40" spans="2:17" s="141" customFormat="1">
      <c r="B40" s="87" t="s">
        <v>2255</v>
      </c>
      <c r="C40" s="97" t="s">
        <v>2201</v>
      </c>
      <c r="D40" s="84">
        <v>458870</v>
      </c>
      <c r="E40" s="84"/>
      <c r="F40" s="84" t="s">
        <v>2203</v>
      </c>
      <c r="G40" s="107">
        <v>42759</v>
      </c>
      <c r="H40" s="84" t="s">
        <v>2200</v>
      </c>
      <c r="I40" s="94">
        <v>3.9799999999999991</v>
      </c>
      <c r="J40" s="97" t="s">
        <v>176</v>
      </c>
      <c r="K40" s="98">
        <v>2.5499999999999998E-2</v>
      </c>
      <c r="L40" s="98">
        <v>1.1899999999999999E-2</v>
      </c>
      <c r="M40" s="94">
        <v>85549.09</v>
      </c>
      <c r="N40" s="96">
        <v>106.63</v>
      </c>
      <c r="O40" s="94">
        <v>91.22099</v>
      </c>
      <c r="P40" s="95">
        <f t="shared" si="1"/>
        <v>5.6275675475148E-3</v>
      </c>
      <c r="Q40" s="95">
        <f>O40/'סכום נכסי הקרן'!$C$42</f>
        <v>1.116097288297073E-4</v>
      </c>
    </row>
    <row r="41" spans="2:17" s="141" customFormat="1">
      <c r="B41" s="87" t="s">
        <v>2255</v>
      </c>
      <c r="C41" s="97" t="s">
        <v>2201</v>
      </c>
      <c r="D41" s="84">
        <v>458869</v>
      </c>
      <c r="E41" s="84"/>
      <c r="F41" s="84" t="s">
        <v>2203</v>
      </c>
      <c r="G41" s="107">
        <v>42759</v>
      </c>
      <c r="H41" s="84" t="s">
        <v>2200</v>
      </c>
      <c r="I41" s="94">
        <v>3.84</v>
      </c>
      <c r="J41" s="97" t="s">
        <v>176</v>
      </c>
      <c r="K41" s="98">
        <v>3.8800000000000001E-2</v>
      </c>
      <c r="L41" s="98">
        <v>2.4699999999999996E-2</v>
      </c>
      <c r="M41" s="94">
        <v>85549.09</v>
      </c>
      <c r="N41" s="96">
        <v>107.24</v>
      </c>
      <c r="O41" s="94">
        <v>91.742850000000004</v>
      </c>
      <c r="P41" s="95">
        <f t="shared" si="1"/>
        <v>5.659761918572888E-3</v>
      </c>
      <c r="Q41" s="95">
        <f>O41/'סכום נכסי הקרן'!$C$42</f>
        <v>1.1224822938848298E-4</v>
      </c>
    </row>
    <row r="42" spans="2:17" s="141" customFormat="1">
      <c r="B42" s="87" t="s">
        <v>2256</v>
      </c>
      <c r="C42" s="97" t="s">
        <v>2202</v>
      </c>
      <c r="D42" s="84">
        <v>90840002</v>
      </c>
      <c r="E42" s="84"/>
      <c r="F42" s="84" t="s">
        <v>639</v>
      </c>
      <c r="G42" s="107">
        <v>43011</v>
      </c>
      <c r="H42" s="84" t="s">
        <v>172</v>
      </c>
      <c r="I42" s="94">
        <v>8.98</v>
      </c>
      <c r="J42" s="97" t="s">
        <v>176</v>
      </c>
      <c r="K42" s="98">
        <v>3.9E-2</v>
      </c>
      <c r="L42" s="98">
        <v>3.15E-2</v>
      </c>
      <c r="M42" s="94">
        <v>15820.63</v>
      </c>
      <c r="N42" s="96">
        <v>109.96</v>
      </c>
      <c r="O42" s="94">
        <v>17.396360000000001</v>
      </c>
      <c r="P42" s="95">
        <f t="shared" si="1"/>
        <v>1.073209038631181E-3</v>
      </c>
      <c r="Q42" s="95">
        <f>O42/'סכום נכסי הקרן'!$C$42</f>
        <v>2.1284608095395227E-5</v>
      </c>
    </row>
    <row r="43" spans="2:17" s="141" customFormat="1">
      <c r="B43" s="87" t="s">
        <v>2256</v>
      </c>
      <c r="C43" s="97" t="s">
        <v>2202</v>
      </c>
      <c r="D43" s="84">
        <v>90840004</v>
      </c>
      <c r="E43" s="84"/>
      <c r="F43" s="84" t="s">
        <v>639</v>
      </c>
      <c r="G43" s="107">
        <v>43104</v>
      </c>
      <c r="H43" s="84" t="s">
        <v>172</v>
      </c>
      <c r="I43" s="94">
        <v>8.9899999999999984</v>
      </c>
      <c r="J43" s="97" t="s">
        <v>176</v>
      </c>
      <c r="K43" s="98">
        <v>3.8199999999999998E-2</v>
      </c>
      <c r="L43" s="98">
        <v>3.4099999999999998E-2</v>
      </c>
      <c r="M43" s="94">
        <v>28167.31</v>
      </c>
      <c r="N43" s="96">
        <v>104.55</v>
      </c>
      <c r="O43" s="94">
        <v>29.448930000000001</v>
      </c>
      <c r="P43" s="95">
        <f t="shared" si="1"/>
        <v>1.8167511970329968E-3</v>
      </c>
      <c r="Q43" s="95">
        <f>O43/'סכום נכסי הקרן'!$C$42</f>
        <v>3.6031039474851483E-5</v>
      </c>
    </row>
    <row r="44" spans="2:17" s="141" customFormat="1">
      <c r="B44" s="87" t="s">
        <v>2256</v>
      </c>
      <c r="C44" s="97" t="s">
        <v>2202</v>
      </c>
      <c r="D44" s="84">
        <v>90840006</v>
      </c>
      <c r="E44" s="84"/>
      <c r="F44" s="84" t="s">
        <v>639</v>
      </c>
      <c r="G44" s="107">
        <v>43194</v>
      </c>
      <c r="H44" s="84" t="s">
        <v>172</v>
      </c>
      <c r="I44" s="94">
        <v>9.0400000000000009</v>
      </c>
      <c r="J44" s="97" t="s">
        <v>176</v>
      </c>
      <c r="K44" s="98">
        <v>3.7900000000000003E-2</v>
      </c>
      <c r="L44" s="98">
        <v>0.03</v>
      </c>
      <c r="M44" s="94">
        <v>18186.990000000002</v>
      </c>
      <c r="N44" s="96">
        <v>108.35</v>
      </c>
      <c r="O44" s="94">
        <v>19.70561</v>
      </c>
      <c r="P44" s="95">
        <f t="shared" si="1"/>
        <v>1.2156703335491439E-3</v>
      </c>
      <c r="Q44" s="95">
        <f>O44/'סכום נכסי הקרן'!$C$42</f>
        <v>2.4109996926408805E-5</v>
      </c>
    </row>
    <row r="45" spans="2:17" s="141" customFormat="1">
      <c r="B45" s="87" t="s">
        <v>2256</v>
      </c>
      <c r="C45" s="97" t="s">
        <v>2202</v>
      </c>
      <c r="D45" s="84">
        <v>90840008</v>
      </c>
      <c r="E45" s="84"/>
      <c r="F45" s="84" t="s">
        <v>639</v>
      </c>
      <c r="G45" s="107">
        <v>43285</v>
      </c>
      <c r="H45" s="84" t="s">
        <v>172</v>
      </c>
      <c r="I45" s="94">
        <v>9.0100000000000016</v>
      </c>
      <c r="J45" s="97" t="s">
        <v>176</v>
      </c>
      <c r="K45" s="98">
        <v>4.0099999999999997E-2</v>
      </c>
      <c r="L45" s="98">
        <v>0.03</v>
      </c>
      <c r="M45" s="94">
        <v>24130.82</v>
      </c>
      <c r="N45" s="96">
        <v>109.17</v>
      </c>
      <c r="O45" s="94">
        <v>26.343619999999998</v>
      </c>
      <c r="P45" s="95">
        <f t="shared" si="1"/>
        <v>1.6251796981819845E-3</v>
      </c>
      <c r="Q45" s="95">
        <f>O45/'סכום נכסי הקרן'!$C$42</f>
        <v>3.2231663837378368E-5</v>
      </c>
    </row>
    <row r="46" spans="2:17" s="141" customFormat="1">
      <c r="B46" s="87" t="s">
        <v>2256</v>
      </c>
      <c r="C46" s="97" t="s">
        <v>2202</v>
      </c>
      <c r="D46" s="84">
        <v>90840010</v>
      </c>
      <c r="E46" s="84"/>
      <c r="F46" s="84" t="s">
        <v>639</v>
      </c>
      <c r="G46" s="107">
        <v>43377</v>
      </c>
      <c r="H46" s="84" t="s">
        <v>172</v>
      </c>
      <c r="I46" s="94">
        <v>9</v>
      </c>
      <c r="J46" s="97" t="s">
        <v>176</v>
      </c>
      <c r="K46" s="98">
        <v>3.9699999999999999E-2</v>
      </c>
      <c r="L46" s="98">
        <v>3.1399999999999997E-2</v>
      </c>
      <c r="M46" s="94">
        <v>48293.120000000003</v>
      </c>
      <c r="N46" s="96">
        <v>107.32</v>
      </c>
      <c r="O46" s="94">
        <v>51.828180000000003</v>
      </c>
      <c r="P46" s="95">
        <f t="shared" si="1"/>
        <v>3.1973626225143535E-3</v>
      </c>
      <c r="Q46" s="95">
        <f>O46/'סכום נכסי הקרן'!$C$42</f>
        <v>6.3412259782943159E-5</v>
      </c>
    </row>
    <row r="47" spans="2:17" s="141" customFormat="1">
      <c r="B47" s="87" t="s">
        <v>2256</v>
      </c>
      <c r="C47" s="97" t="s">
        <v>2202</v>
      </c>
      <c r="D47" s="84">
        <v>90840012</v>
      </c>
      <c r="E47" s="84"/>
      <c r="F47" s="84" t="s">
        <v>639</v>
      </c>
      <c r="G47" s="107">
        <v>43469</v>
      </c>
      <c r="H47" s="84" t="s">
        <v>172</v>
      </c>
      <c r="I47" s="94">
        <v>10.61</v>
      </c>
      <c r="J47" s="97" t="s">
        <v>176</v>
      </c>
      <c r="K47" s="98">
        <v>4.1700000000000001E-2</v>
      </c>
      <c r="L47" s="98">
        <v>2.6599999999999999E-2</v>
      </c>
      <c r="M47" s="94">
        <v>33946.03</v>
      </c>
      <c r="N47" s="96">
        <v>115.81</v>
      </c>
      <c r="O47" s="94">
        <v>39.312899999999999</v>
      </c>
      <c r="P47" s="95">
        <f t="shared" si="1"/>
        <v>2.4252751503650045E-3</v>
      </c>
      <c r="Q47" s="95">
        <f>O47/'סכום נכסי הקרן'!$C$42</f>
        <v>4.8099698419293626E-5</v>
      </c>
    </row>
    <row r="48" spans="2:17" s="141" customFormat="1">
      <c r="B48" s="87" t="s">
        <v>2256</v>
      </c>
      <c r="C48" s="97" t="s">
        <v>2202</v>
      </c>
      <c r="D48" s="84">
        <v>90840013</v>
      </c>
      <c r="E48" s="84"/>
      <c r="F48" s="84" t="s">
        <v>639</v>
      </c>
      <c r="G48" s="107">
        <v>43559</v>
      </c>
      <c r="H48" s="84" t="s">
        <v>172</v>
      </c>
      <c r="I48" s="94">
        <v>10.61</v>
      </c>
      <c r="J48" s="97" t="s">
        <v>176</v>
      </c>
      <c r="K48" s="98">
        <v>3.7200000000000004E-2</v>
      </c>
      <c r="L48" s="98">
        <v>2.9800000000000004E-2</v>
      </c>
      <c r="M48" s="94">
        <v>81508.800000000003</v>
      </c>
      <c r="N48" s="96">
        <v>107.33</v>
      </c>
      <c r="O48" s="94">
        <v>87.483399999999989</v>
      </c>
      <c r="P48" s="95">
        <f t="shared" si="1"/>
        <v>5.3969896926820918E-3</v>
      </c>
      <c r="Q48" s="95">
        <f>O48/'סכום נכסי הקרן'!$C$42</f>
        <v>1.0703675273750936E-4</v>
      </c>
    </row>
    <row r="49" spans="2:17" s="141" customFormat="1">
      <c r="B49" s="87" t="s">
        <v>2256</v>
      </c>
      <c r="C49" s="97" t="s">
        <v>2202</v>
      </c>
      <c r="D49" s="84">
        <v>90840000</v>
      </c>
      <c r="E49" s="84"/>
      <c r="F49" s="84" t="s">
        <v>639</v>
      </c>
      <c r="G49" s="107">
        <v>42935</v>
      </c>
      <c r="H49" s="84" t="s">
        <v>172</v>
      </c>
      <c r="I49" s="94">
        <v>10.549999999999999</v>
      </c>
      <c r="J49" s="97" t="s">
        <v>176</v>
      </c>
      <c r="K49" s="98">
        <v>4.0800000000000003E-2</v>
      </c>
      <c r="L49" s="98">
        <v>2.9499999999999998E-2</v>
      </c>
      <c r="M49" s="94">
        <v>73774.69</v>
      </c>
      <c r="N49" s="96">
        <v>112.99</v>
      </c>
      <c r="O49" s="94">
        <v>83.358029999999999</v>
      </c>
      <c r="P49" s="95">
        <f t="shared" si="1"/>
        <v>5.1424890746391274E-3</v>
      </c>
      <c r="Q49" s="95">
        <f>O49/'סכום נכסי הקרן'!$C$42</f>
        <v>1.0198932421231787E-4</v>
      </c>
    </row>
    <row r="50" spans="2:17" s="141" customFormat="1">
      <c r="B50" s="87" t="s">
        <v>2257</v>
      </c>
      <c r="C50" s="97" t="s">
        <v>2202</v>
      </c>
      <c r="D50" s="84">
        <v>90136004</v>
      </c>
      <c r="E50" s="84"/>
      <c r="F50" s="84" t="s">
        <v>2204</v>
      </c>
      <c r="G50" s="107">
        <v>42680</v>
      </c>
      <c r="H50" s="84" t="s">
        <v>2200</v>
      </c>
      <c r="I50" s="94">
        <v>3.82</v>
      </c>
      <c r="J50" s="97" t="s">
        <v>176</v>
      </c>
      <c r="K50" s="98">
        <v>2.3E-2</v>
      </c>
      <c r="L50" s="98">
        <v>1.83E-2</v>
      </c>
      <c r="M50" s="94">
        <v>6422.53</v>
      </c>
      <c r="N50" s="96">
        <v>105.13</v>
      </c>
      <c r="O50" s="94">
        <v>6.7520100000000003</v>
      </c>
      <c r="P50" s="95">
        <f t="shared" si="1"/>
        <v>4.1654220543424719E-4</v>
      </c>
      <c r="Q50" s="95">
        <f>O50/'סכום נכסי הקרן'!$C$42</f>
        <v>8.2611469701816652E-6</v>
      </c>
    </row>
    <row r="51" spans="2:17" s="141" customFormat="1">
      <c r="B51" s="87" t="s">
        <v>2257</v>
      </c>
      <c r="C51" s="97" t="s">
        <v>2202</v>
      </c>
      <c r="D51" s="84">
        <v>90136001</v>
      </c>
      <c r="E51" s="84"/>
      <c r="F51" s="84" t="s">
        <v>2204</v>
      </c>
      <c r="G51" s="107">
        <v>42680</v>
      </c>
      <c r="H51" s="84" t="s">
        <v>2200</v>
      </c>
      <c r="I51" s="94">
        <v>2.62</v>
      </c>
      <c r="J51" s="97" t="s">
        <v>176</v>
      </c>
      <c r="K51" s="98">
        <v>2.35E-2</v>
      </c>
      <c r="L51" s="98">
        <v>2.2400000000000003E-2</v>
      </c>
      <c r="M51" s="94">
        <v>13081.31</v>
      </c>
      <c r="N51" s="96">
        <v>100.42</v>
      </c>
      <c r="O51" s="94">
        <v>13.13625</v>
      </c>
      <c r="P51" s="95">
        <f t="shared" si="1"/>
        <v>8.1039609629364137E-4</v>
      </c>
      <c r="Q51" s="95">
        <f>O51/'סכום נכסי הקרן'!$C$42</f>
        <v>1.6072323928289338E-5</v>
      </c>
    </row>
    <row r="52" spans="2:17" s="141" customFormat="1">
      <c r="B52" s="87" t="s">
        <v>2257</v>
      </c>
      <c r="C52" s="97" t="s">
        <v>2202</v>
      </c>
      <c r="D52" s="84">
        <v>90136005</v>
      </c>
      <c r="E52" s="84"/>
      <c r="F52" s="84" t="s">
        <v>2204</v>
      </c>
      <c r="G52" s="107">
        <v>42680</v>
      </c>
      <c r="H52" s="84" t="s">
        <v>2200</v>
      </c>
      <c r="I52" s="94">
        <v>3.7600000000000002</v>
      </c>
      <c r="J52" s="97" t="s">
        <v>176</v>
      </c>
      <c r="K52" s="98">
        <v>3.3700000000000001E-2</v>
      </c>
      <c r="L52" s="98">
        <v>2.9300000000000003E-2</v>
      </c>
      <c r="M52" s="94">
        <v>3272.34</v>
      </c>
      <c r="N52" s="96">
        <v>101.93</v>
      </c>
      <c r="O52" s="94">
        <v>3.3354899999999996</v>
      </c>
      <c r="P52" s="95">
        <f t="shared" si="1"/>
        <v>2.057716681112553E-4</v>
      </c>
      <c r="Q52" s="95">
        <f>O52/'סכום נכסי הקרן'!$C$42</f>
        <v>4.0810030061524258E-6</v>
      </c>
    </row>
    <row r="53" spans="2:17" s="141" customFormat="1">
      <c r="B53" s="87" t="s">
        <v>2257</v>
      </c>
      <c r="C53" s="97" t="s">
        <v>2202</v>
      </c>
      <c r="D53" s="84">
        <v>90136035</v>
      </c>
      <c r="E53" s="84"/>
      <c r="F53" s="84" t="s">
        <v>2204</v>
      </c>
      <c r="G53" s="107">
        <v>42717</v>
      </c>
      <c r="H53" s="84" t="s">
        <v>2200</v>
      </c>
      <c r="I53" s="94">
        <v>3.4299999999999997</v>
      </c>
      <c r="J53" s="97" t="s">
        <v>176</v>
      </c>
      <c r="K53" s="98">
        <v>3.85E-2</v>
      </c>
      <c r="L53" s="98">
        <v>3.5400000000000001E-2</v>
      </c>
      <c r="M53" s="94">
        <v>872.23</v>
      </c>
      <c r="N53" s="96">
        <v>101.4</v>
      </c>
      <c r="O53" s="94">
        <v>0.88444</v>
      </c>
      <c r="P53" s="95">
        <f t="shared" si="1"/>
        <v>5.4562506301718382E-5</v>
      </c>
      <c r="Q53" s="95">
        <f>O53/'סכום נכסי הקרן'!$C$42</f>
        <v>1.0821205576276505E-6</v>
      </c>
    </row>
    <row r="54" spans="2:17" s="141" customFormat="1">
      <c r="B54" s="87" t="s">
        <v>2257</v>
      </c>
      <c r="C54" s="97" t="s">
        <v>2202</v>
      </c>
      <c r="D54" s="84">
        <v>90136025</v>
      </c>
      <c r="E54" s="84"/>
      <c r="F54" s="84" t="s">
        <v>2204</v>
      </c>
      <c r="G54" s="107">
        <v>42710</v>
      </c>
      <c r="H54" s="84" t="s">
        <v>2200</v>
      </c>
      <c r="I54" s="94">
        <v>3.4300000000000006</v>
      </c>
      <c r="J54" s="97" t="s">
        <v>176</v>
      </c>
      <c r="K54" s="98">
        <v>3.8399999999999997E-2</v>
      </c>
      <c r="L54" s="98">
        <v>3.5300000000000005E-2</v>
      </c>
      <c r="M54" s="94">
        <v>2607.73</v>
      </c>
      <c r="N54" s="96">
        <v>101.4</v>
      </c>
      <c r="O54" s="94">
        <v>2.6442399999999999</v>
      </c>
      <c r="P54" s="95">
        <f t="shared" si="1"/>
        <v>1.6312735930448173E-4</v>
      </c>
      <c r="Q54" s="95">
        <f>O54/'סכום נכסי הקרן'!$C$42</f>
        <v>3.2352522085176363E-6</v>
      </c>
    </row>
    <row r="55" spans="2:17" s="141" customFormat="1">
      <c r="B55" s="87" t="s">
        <v>2257</v>
      </c>
      <c r="C55" s="97" t="s">
        <v>2202</v>
      </c>
      <c r="D55" s="84">
        <v>90136003</v>
      </c>
      <c r="E55" s="84"/>
      <c r="F55" s="84" t="s">
        <v>2204</v>
      </c>
      <c r="G55" s="107">
        <v>42680</v>
      </c>
      <c r="H55" s="84" t="s">
        <v>2200</v>
      </c>
      <c r="I55" s="94">
        <v>4.71</v>
      </c>
      <c r="J55" s="97" t="s">
        <v>176</v>
      </c>
      <c r="K55" s="98">
        <v>3.6699999999999997E-2</v>
      </c>
      <c r="L55" s="98">
        <v>3.15E-2</v>
      </c>
      <c r="M55" s="94">
        <v>10962.29</v>
      </c>
      <c r="N55" s="96">
        <v>102.81</v>
      </c>
      <c r="O55" s="94">
        <v>11.27033</v>
      </c>
      <c r="P55" s="95">
        <f t="shared" si="1"/>
        <v>6.9528453218697223E-4</v>
      </c>
      <c r="Q55" s="95">
        <f>O55/'סכום נכסי הקרן'!$C$42</f>
        <v>1.3789353471402963E-5</v>
      </c>
    </row>
    <row r="56" spans="2:17" s="141" customFormat="1">
      <c r="B56" s="87" t="s">
        <v>2257</v>
      </c>
      <c r="C56" s="97" t="s">
        <v>2202</v>
      </c>
      <c r="D56" s="84">
        <v>90136002</v>
      </c>
      <c r="E56" s="84"/>
      <c r="F56" s="84" t="s">
        <v>2204</v>
      </c>
      <c r="G56" s="107">
        <v>42680</v>
      </c>
      <c r="H56" s="84" t="s">
        <v>2200</v>
      </c>
      <c r="I56" s="94">
        <v>2.6</v>
      </c>
      <c r="J56" s="97" t="s">
        <v>176</v>
      </c>
      <c r="K56" s="98">
        <v>3.1800000000000002E-2</v>
      </c>
      <c r="L56" s="98">
        <v>2.86E-2</v>
      </c>
      <c r="M56" s="94">
        <v>13315.15</v>
      </c>
      <c r="N56" s="96">
        <v>101.05</v>
      </c>
      <c r="O56" s="94">
        <v>13.45496</v>
      </c>
      <c r="P56" s="95">
        <f t="shared" si="1"/>
        <v>8.3005782166045044E-4</v>
      </c>
      <c r="Q56" s="95">
        <f>O56/'סכום נכסי הקרן'!$C$42</f>
        <v>1.6462268574530473E-5</v>
      </c>
    </row>
    <row r="57" spans="2:17" s="141" customFormat="1">
      <c r="B57" s="87" t="s">
        <v>2258</v>
      </c>
      <c r="C57" s="97" t="s">
        <v>2201</v>
      </c>
      <c r="D57" s="84">
        <v>470540</v>
      </c>
      <c r="E57" s="84"/>
      <c r="F57" s="84" t="s">
        <v>2204</v>
      </c>
      <c r="G57" s="107">
        <v>42884</v>
      </c>
      <c r="H57" s="84" t="s">
        <v>2200</v>
      </c>
      <c r="I57" s="94">
        <v>1.03</v>
      </c>
      <c r="J57" s="97" t="s">
        <v>176</v>
      </c>
      <c r="K57" s="98">
        <v>2.2099999999999998E-2</v>
      </c>
      <c r="L57" s="98">
        <v>1.8300000000000004E-2</v>
      </c>
      <c r="M57" s="94">
        <v>9308.61</v>
      </c>
      <c r="N57" s="96">
        <v>100.6</v>
      </c>
      <c r="O57" s="94">
        <v>9.3644599999999993</v>
      </c>
      <c r="P57" s="95">
        <f t="shared" si="1"/>
        <v>5.7770838922051207E-4</v>
      </c>
      <c r="Q57" s="95">
        <f>O57/'סכום נכסי הקרן'!$C$42</f>
        <v>1.1457503818327785E-5</v>
      </c>
    </row>
    <row r="58" spans="2:17" s="141" customFormat="1">
      <c r="B58" s="87" t="s">
        <v>2258</v>
      </c>
      <c r="C58" s="97" t="s">
        <v>2201</v>
      </c>
      <c r="D58" s="84">
        <v>484097</v>
      </c>
      <c r="E58" s="84"/>
      <c r="F58" s="84" t="s">
        <v>2204</v>
      </c>
      <c r="G58" s="107">
        <v>43006</v>
      </c>
      <c r="H58" s="84" t="s">
        <v>2200</v>
      </c>
      <c r="I58" s="94">
        <v>1.23</v>
      </c>
      <c r="J58" s="97" t="s">
        <v>176</v>
      </c>
      <c r="K58" s="98">
        <v>2.0799999999999999E-2</v>
      </c>
      <c r="L58" s="98">
        <v>2.0299999999999999E-2</v>
      </c>
      <c r="M58" s="94">
        <v>10472.19</v>
      </c>
      <c r="N58" s="96">
        <v>100.09</v>
      </c>
      <c r="O58" s="94">
        <v>10.48161</v>
      </c>
      <c r="P58" s="95">
        <f t="shared" si="1"/>
        <v>6.4662714449499614E-4</v>
      </c>
      <c r="Q58" s="95">
        <f>O58/'סכום נכסי הקרן'!$C$42</f>
        <v>1.2824347223141826E-5</v>
      </c>
    </row>
    <row r="59" spans="2:17" s="141" customFormat="1">
      <c r="B59" s="87" t="s">
        <v>2258</v>
      </c>
      <c r="C59" s="97" t="s">
        <v>2201</v>
      </c>
      <c r="D59" s="84">
        <v>523632</v>
      </c>
      <c r="E59" s="84"/>
      <c r="F59" s="84" t="s">
        <v>2204</v>
      </c>
      <c r="G59" s="107">
        <v>43321</v>
      </c>
      <c r="H59" s="84" t="s">
        <v>2200</v>
      </c>
      <c r="I59" s="94">
        <v>1.58</v>
      </c>
      <c r="J59" s="97" t="s">
        <v>176</v>
      </c>
      <c r="K59" s="98">
        <v>2.3980000000000001E-2</v>
      </c>
      <c r="L59" s="98">
        <v>1.8500000000000003E-2</v>
      </c>
      <c r="M59" s="94">
        <v>186758.85</v>
      </c>
      <c r="N59" s="96">
        <v>101.22</v>
      </c>
      <c r="O59" s="94">
        <v>189.03730999999999</v>
      </c>
      <c r="P59" s="95">
        <f t="shared" si="1"/>
        <v>1.1662011462772931E-2</v>
      </c>
      <c r="Q59" s="95">
        <f>O59/'סכום נכסי הקרן'!$C$42</f>
        <v>2.3128890519383001E-4</v>
      </c>
    </row>
    <row r="60" spans="2:17" s="141" customFormat="1">
      <c r="B60" s="87" t="s">
        <v>2258</v>
      </c>
      <c r="C60" s="97" t="s">
        <v>2201</v>
      </c>
      <c r="D60" s="84">
        <v>524747</v>
      </c>
      <c r="E60" s="84"/>
      <c r="F60" s="84" t="s">
        <v>2204</v>
      </c>
      <c r="G60" s="107">
        <v>43343</v>
      </c>
      <c r="H60" s="84" t="s">
        <v>2200</v>
      </c>
      <c r="I60" s="94">
        <v>1.6300000000000003</v>
      </c>
      <c r="J60" s="97" t="s">
        <v>176</v>
      </c>
      <c r="K60" s="98">
        <v>2.3789999999999999E-2</v>
      </c>
      <c r="L60" s="98">
        <v>1.9599999999999996E-2</v>
      </c>
      <c r="M60" s="94">
        <v>186758.85</v>
      </c>
      <c r="N60" s="96">
        <v>100.91</v>
      </c>
      <c r="O60" s="94">
        <v>188.45836</v>
      </c>
      <c r="P60" s="95">
        <f t="shared" si="1"/>
        <v>1.1626295119071404E-2</v>
      </c>
      <c r="Q60" s="95">
        <f>O60/'סכום נכסי הקרן'!$C$42</f>
        <v>2.3058055448961205E-4</v>
      </c>
    </row>
    <row r="61" spans="2:17" s="141" customFormat="1">
      <c r="B61" s="87" t="s">
        <v>2258</v>
      </c>
      <c r="C61" s="97" t="s">
        <v>2201</v>
      </c>
      <c r="D61" s="84">
        <v>465782</v>
      </c>
      <c r="E61" s="84"/>
      <c r="F61" s="84" t="s">
        <v>2204</v>
      </c>
      <c r="G61" s="107">
        <v>42828</v>
      </c>
      <c r="H61" s="84" t="s">
        <v>2200</v>
      </c>
      <c r="I61" s="94">
        <v>0.87999999999999989</v>
      </c>
      <c r="J61" s="97" t="s">
        <v>176</v>
      </c>
      <c r="K61" s="98">
        <v>2.2700000000000001E-2</v>
      </c>
      <c r="L61" s="98">
        <v>1.7499999999999998E-2</v>
      </c>
      <c r="M61" s="94">
        <v>9308.61</v>
      </c>
      <c r="N61" s="96">
        <v>101.01</v>
      </c>
      <c r="O61" s="94">
        <v>9.4026200000000006</v>
      </c>
      <c r="P61" s="95">
        <f t="shared" si="1"/>
        <v>5.8006254014140405E-4</v>
      </c>
      <c r="Q61" s="95">
        <f>O61/'סכום נכסי הקרן'!$C$42</f>
        <v>1.1504192932885102E-5</v>
      </c>
    </row>
    <row r="62" spans="2:17" s="141" customFormat="1">
      <c r="B62" s="87" t="s">
        <v>2258</v>
      </c>
      <c r="C62" s="97" t="s">
        <v>2201</v>
      </c>
      <c r="D62" s="84">
        <v>467404</v>
      </c>
      <c r="E62" s="84"/>
      <c r="F62" s="84" t="s">
        <v>2204</v>
      </c>
      <c r="G62" s="107">
        <v>42859</v>
      </c>
      <c r="H62" s="84" t="s">
        <v>2200</v>
      </c>
      <c r="I62" s="94">
        <v>0.96000000000000008</v>
      </c>
      <c r="J62" s="97" t="s">
        <v>176</v>
      </c>
      <c r="K62" s="98">
        <v>2.2799999999999997E-2</v>
      </c>
      <c r="L62" s="98">
        <v>1.7600000000000001E-2</v>
      </c>
      <c r="M62" s="94">
        <v>9308.61</v>
      </c>
      <c r="N62" s="96">
        <v>100.86</v>
      </c>
      <c r="O62" s="94">
        <v>9.3886599999999998</v>
      </c>
      <c r="P62" s="95">
        <f t="shared" si="1"/>
        <v>5.7920132560116159E-4</v>
      </c>
      <c r="Q62" s="95">
        <f>O62/'סכום נכסי הקרן'!$C$42</f>
        <v>1.1487112743178075E-5</v>
      </c>
    </row>
    <row r="63" spans="2:17" s="141" customFormat="1">
      <c r="B63" s="87" t="s">
        <v>2258</v>
      </c>
      <c r="C63" s="97" t="s">
        <v>2201</v>
      </c>
      <c r="D63" s="84">
        <v>545876</v>
      </c>
      <c r="E63" s="84"/>
      <c r="F63" s="84" t="s">
        <v>2204</v>
      </c>
      <c r="G63" s="107">
        <v>43614</v>
      </c>
      <c r="H63" s="84" t="s">
        <v>2200</v>
      </c>
      <c r="I63" s="94">
        <v>1.98</v>
      </c>
      <c r="J63" s="97" t="s">
        <v>176</v>
      </c>
      <c r="K63" s="98">
        <v>2.427E-2</v>
      </c>
      <c r="L63" s="98">
        <v>2.1499999999999998E-2</v>
      </c>
      <c r="M63" s="94">
        <v>229857.04</v>
      </c>
      <c r="N63" s="96">
        <v>100.79</v>
      </c>
      <c r="O63" s="94">
        <v>231.67291</v>
      </c>
      <c r="P63" s="95">
        <f t="shared" si="1"/>
        <v>1.4292269245864542E-2</v>
      </c>
      <c r="Q63" s="95">
        <f>O63/'סכום נכסי הקרן'!$C$42</f>
        <v>2.8345395793543993E-4</v>
      </c>
    </row>
    <row r="64" spans="2:17" s="141" customFormat="1">
      <c r="B64" s="87" t="s">
        <v>2259</v>
      </c>
      <c r="C64" s="97" t="s">
        <v>2202</v>
      </c>
      <c r="D64" s="84">
        <v>91102700</v>
      </c>
      <c r="E64" s="84"/>
      <c r="F64" s="84" t="s">
        <v>958</v>
      </c>
      <c r="G64" s="107">
        <v>43093</v>
      </c>
      <c r="H64" s="84" t="s">
        <v>2200</v>
      </c>
      <c r="I64" s="94">
        <v>4.17</v>
      </c>
      <c r="J64" s="97" t="s">
        <v>176</v>
      </c>
      <c r="K64" s="98">
        <v>2.6089999999999999E-2</v>
      </c>
      <c r="L64" s="98">
        <v>2.4499999999999997E-2</v>
      </c>
      <c r="M64" s="94">
        <v>90015.35</v>
      </c>
      <c r="N64" s="96">
        <v>104.42</v>
      </c>
      <c r="O64" s="94">
        <v>93.994039999999998</v>
      </c>
      <c r="P64" s="95">
        <f t="shared" si="1"/>
        <v>5.7986414000090114E-3</v>
      </c>
      <c r="Q64" s="95">
        <f>O64/'סכום נכסי הקרן'!$C$42</f>
        <v>1.150025812700417E-4</v>
      </c>
    </row>
    <row r="65" spans="2:17" s="141" customFormat="1">
      <c r="B65" s="87" t="s">
        <v>2259</v>
      </c>
      <c r="C65" s="97" t="s">
        <v>2202</v>
      </c>
      <c r="D65" s="84">
        <v>91102701</v>
      </c>
      <c r="E65" s="84"/>
      <c r="F65" s="84" t="s">
        <v>958</v>
      </c>
      <c r="G65" s="107">
        <v>43374</v>
      </c>
      <c r="H65" s="84" t="s">
        <v>2200</v>
      </c>
      <c r="I65" s="94">
        <v>4.17</v>
      </c>
      <c r="J65" s="97" t="s">
        <v>176</v>
      </c>
      <c r="K65" s="98">
        <v>2.6849999999999999E-2</v>
      </c>
      <c r="L65" s="98">
        <v>2.3700000000000002E-2</v>
      </c>
      <c r="M65" s="94">
        <v>126021.49</v>
      </c>
      <c r="N65" s="96">
        <v>103.99</v>
      </c>
      <c r="O65" s="94">
        <v>131.04975999999999</v>
      </c>
      <c r="P65" s="95">
        <f t="shared" si="1"/>
        <v>8.0846675363378875E-3</v>
      </c>
      <c r="Q65" s="95">
        <f>O65/'סכום נכסי הקרן'!$C$42</f>
        <v>1.6034059898712151E-4</v>
      </c>
    </row>
    <row r="66" spans="2:17" s="141" customFormat="1">
      <c r="B66" s="87" t="s">
        <v>2260</v>
      </c>
      <c r="C66" s="97" t="s">
        <v>2202</v>
      </c>
      <c r="D66" s="84">
        <v>84666730</v>
      </c>
      <c r="E66" s="84"/>
      <c r="F66" s="84" t="s">
        <v>683</v>
      </c>
      <c r="G66" s="107">
        <v>43552</v>
      </c>
      <c r="H66" s="84" t="s">
        <v>172</v>
      </c>
      <c r="I66" s="94">
        <v>6.7600000000000007</v>
      </c>
      <c r="J66" s="97" t="s">
        <v>176</v>
      </c>
      <c r="K66" s="98">
        <v>3.5499999999999997E-2</v>
      </c>
      <c r="L66" s="98">
        <v>3.2099999999999997E-2</v>
      </c>
      <c r="M66" s="94">
        <v>402533.94</v>
      </c>
      <c r="N66" s="96">
        <v>102.52</v>
      </c>
      <c r="O66" s="94">
        <v>412.67779999999999</v>
      </c>
      <c r="P66" s="95">
        <f t="shared" si="1"/>
        <v>2.5458747979602098E-2</v>
      </c>
      <c r="Q66" s="95">
        <f>O66/'סכום נכסי הקרן'!$C$42</f>
        <v>5.0491512262737092E-4</v>
      </c>
    </row>
    <row r="67" spans="2:17" s="141" customFormat="1">
      <c r="B67" s="87" t="s">
        <v>2261</v>
      </c>
      <c r="C67" s="97" t="s">
        <v>2202</v>
      </c>
      <c r="D67" s="84">
        <v>91040003</v>
      </c>
      <c r="E67" s="84"/>
      <c r="F67" s="84" t="s">
        <v>683</v>
      </c>
      <c r="G67" s="107">
        <v>43301</v>
      </c>
      <c r="H67" s="84" t="s">
        <v>363</v>
      </c>
      <c r="I67" s="94">
        <v>1.5600000000000003</v>
      </c>
      <c r="J67" s="97" t="s">
        <v>175</v>
      </c>
      <c r="K67" s="98">
        <v>6.2373999999999999E-2</v>
      </c>
      <c r="L67" s="98">
        <v>6.5499999999999989E-2</v>
      </c>
      <c r="M67" s="94">
        <v>156270.53</v>
      </c>
      <c r="N67" s="96">
        <v>101.35</v>
      </c>
      <c r="O67" s="94">
        <v>564.78372000000002</v>
      </c>
      <c r="P67" s="95">
        <f t="shared" si="1"/>
        <v>3.4842403420930708E-2</v>
      </c>
      <c r="Q67" s="95">
        <f>O67/'סכום נכסי הקרן'!$C$42</f>
        <v>6.9101812901431275E-4</v>
      </c>
    </row>
    <row r="68" spans="2:17" s="141" customFormat="1">
      <c r="B68" s="87" t="s">
        <v>2261</v>
      </c>
      <c r="C68" s="97" t="s">
        <v>2202</v>
      </c>
      <c r="D68" s="84">
        <v>91040006</v>
      </c>
      <c r="E68" s="84"/>
      <c r="F68" s="84" t="s">
        <v>683</v>
      </c>
      <c r="G68" s="107">
        <v>43496</v>
      </c>
      <c r="H68" s="84" t="s">
        <v>363</v>
      </c>
      <c r="I68" s="94">
        <v>1.5599999999999998</v>
      </c>
      <c r="J68" s="97" t="s">
        <v>175</v>
      </c>
      <c r="K68" s="98">
        <v>6.2373999999999999E-2</v>
      </c>
      <c r="L68" s="98">
        <v>6.6000000000000003E-2</v>
      </c>
      <c r="M68" s="94">
        <v>75532.77</v>
      </c>
      <c r="N68" s="96">
        <v>101.27</v>
      </c>
      <c r="O68" s="94">
        <v>272.77062000000001</v>
      </c>
      <c r="P68" s="95">
        <f t="shared" si="1"/>
        <v>1.6827652155797602E-2</v>
      </c>
      <c r="Q68" s="95">
        <f>O68/'סכום נכסי הקרן'!$C$42</f>
        <v>3.3373738797299978E-4</v>
      </c>
    </row>
    <row r="69" spans="2:17" s="141" customFormat="1">
      <c r="B69" s="87" t="s">
        <v>2261</v>
      </c>
      <c r="C69" s="97" t="s">
        <v>2202</v>
      </c>
      <c r="D69" s="84">
        <v>91040007</v>
      </c>
      <c r="E69" s="84"/>
      <c r="F69" s="84" t="s">
        <v>683</v>
      </c>
      <c r="G69" s="107">
        <v>43496</v>
      </c>
      <c r="H69" s="84" t="s">
        <v>363</v>
      </c>
      <c r="I69" s="94">
        <v>1.5599999999999998</v>
      </c>
      <c r="J69" s="97" t="s">
        <v>175</v>
      </c>
      <c r="K69" s="98">
        <v>6.2373999999999999E-2</v>
      </c>
      <c r="L69" s="98">
        <v>6.6000000000000003E-2</v>
      </c>
      <c r="M69" s="94">
        <v>16329.84</v>
      </c>
      <c r="N69" s="96">
        <v>101.27</v>
      </c>
      <c r="O69" s="94">
        <v>58.97175</v>
      </c>
      <c r="P69" s="95">
        <f t="shared" si="1"/>
        <v>3.6380607853538525E-3</v>
      </c>
      <c r="Q69" s="95">
        <f>O69/'סכום נכסי הקרן'!$C$42</f>
        <v>7.2152484051239653E-5</v>
      </c>
    </row>
    <row r="70" spans="2:17" s="141" customFormat="1">
      <c r="B70" s="87" t="s">
        <v>2261</v>
      </c>
      <c r="C70" s="97" t="s">
        <v>2202</v>
      </c>
      <c r="D70" s="84">
        <v>6615</v>
      </c>
      <c r="E70" s="84"/>
      <c r="F70" s="84" t="s">
        <v>683</v>
      </c>
      <c r="G70" s="107">
        <v>43496</v>
      </c>
      <c r="H70" s="84" t="s">
        <v>363</v>
      </c>
      <c r="I70" s="94">
        <v>1.56</v>
      </c>
      <c r="J70" s="97" t="s">
        <v>175</v>
      </c>
      <c r="K70" s="98">
        <v>6.2373999999999999E-2</v>
      </c>
      <c r="L70" s="98">
        <v>6.6000000000000003E-2</v>
      </c>
      <c r="M70" s="94">
        <v>11442.28</v>
      </c>
      <c r="N70" s="96">
        <v>101.27</v>
      </c>
      <c r="O70" s="94">
        <v>41.321339999999999</v>
      </c>
      <c r="P70" s="95">
        <f t="shared" si="1"/>
        <v>2.5491789993051512E-3</v>
      </c>
      <c r="Q70" s="95">
        <f>O70/'סכום נכסי הקרן'!$C$42</f>
        <v>5.0557043420380956E-5</v>
      </c>
    </row>
    <row r="71" spans="2:17" s="141" customFormat="1">
      <c r="B71" s="87" t="s">
        <v>2261</v>
      </c>
      <c r="C71" s="97" t="s">
        <v>2202</v>
      </c>
      <c r="D71" s="84">
        <v>66679</v>
      </c>
      <c r="E71" s="84"/>
      <c r="F71" s="84" t="s">
        <v>683</v>
      </c>
      <c r="G71" s="107">
        <v>43496</v>
      </c>
      <c r="H71" s="84" t="s">
        <v>363</v>
      </c>
      <c r="I71" s="94">
        <v>1.56</v>
      </c>
      <c r="J71" s="97" t="s">
        <v>175</v>
      </c>
      <c r="K71" s="98">
        <v>6.2373999999999999E-2</v>
      </c>
      <c r="L71" s="98">
        <v>6.6000000000000003E-2</v>
      </c>
      <c r="M71" s="94">
        <v>9886.32</v>
      </c>
      <c r="N71" s="96">
        <v>101.27</v>
      </c>
      <c r="O71" s="94">
        <v>35.702370000000002</v>
      </c>
      <c r="P71" s="95">
        <f t="shared" si="1"/>
        <v>2.2025358284465668E-3</v>
      </c>
      <c r="Q71" s="95">
        <f>O71/'סכום נכסי הקרן'!$C$42</f>
        <v>4.3682181417652635E-5</v>
      </c>
    </row>
    <row r="72" spans="2:17" s="141" customFormat="1">
      <c r="B72" s="87" t="s">
        <v>2261</v>
      </c>
      <c r="C72" s="97" t="s">
        <v>2202</v>
      </c>
      <c r="D72" s="84">
        <v>91050027</v>
      </c>
      <c r="E72" s="84"/>
      <c r="F72" s="84" t="s">
        <v>683</v>
      </c>
      <c r="G72" s="107">
        <v>43496</v>
      </c>
      <c r="H72" s="84" t="s">
        <v>363</v>
      </c>
      <c r="I72" s="94">
        <v>1.5599999999999998</v>
      </c>
      <c r="J72" s="97" t="s">
        <v>175</v>
      </c>
      <c r="K72" s="98">
        <v>6.2373999999999999E-2</v>
      </c>
      <c r="L72" s="98">
        <v>5.6199999999999986E-2</v>
      </c>
      <c r="M72" s="94">
        <v>4580.4399999999996</v>
      </c>
      <c r="N72" s="96">
        <v>102.74</v>
      </c>
      <c r="O72" s="94">
        <v>16.781380000000002</v>
      </c>
      <c r="P72" s="95">
        <f t="shared" si="1"/>
        <v>1.0352699470868923E-3</v>
      </c>
      <c r="Q72" s="95">
        <f>O72/'סכום נכסי הקרן'!$C$42</f>
        <v>2.0532174351410499E-5</v>
      </c>
    </row>
    <row r="73" spans="2:17" s="141" customFormat="1">
      <c r="B73" s="87" t="s">
        <v>2261</v>
      </c>
      <c r="C73" s="97" t="s">
        <v>2202</v>
      </c>
      <c r="D73" s="84">
        <v>91050028</v>
      </c>
      <c r="E73" s="84"/>
      <c r="F73" s="84" t="s">
        <v>683</v>
      </c>
      <c r="G73" s="107">
        <v>43496</v>
      </c>
      <c r="H73" s="84" t="s">
        <v>363</v>
      </c>
      <c r="I73" s="94">
        <v>1.5600000000000003</v>
      </c>
      <c r="J73" s="97" t="s">
        <v>175</v>
      </c>
      <c r="K73" s="98">
        <v>6.2373999999999999E-2</v>
      </c>
      <c r="L73" s="98">
        <v>5.6100000000000004E-2</v>
      </c>
      <c r="M73" s="94">
        <v>11284.84</v>
      </c>
      <c r="N73" s="96">
        <v>102.75</v>
      </c>
      <c r="O73" s="94">
        <v>41.348379999999999</v>
      </c>
      <c r="P73" s="95">
        <f t="shared" si="1"/>
        <v>2.5508471397899758E-3</v>
      </c>
      <c r="Q73" s="95">
        <f>O73/'סכום נכסי הקרן'!$C$42</f>
        <v>5.0590127111618637E-5</v>
      </c>
    </row>
    <row r="74" spans="2:17" s="141" customFormat="1">
      <c r="B74" s="87" t="s">
        <v>2261</v>
      </c>
      <c r="C74" s="97" t="s">
        <v>2202</v>
      </c>
      <c r="D74" s="84">
        <v>6956</v>
      </c>
      <c r="E74" s="84"/>
      <c r="F74" s="84" t="s">
        <v>683</v>
      </c>
      <c r="G74" s="107">
        <v>43628</v>
      </c>
      <c r="H74" s="84" t="s">
        <v>363</v>
      </c>
      <c r="I74" s="94">
        <v>1.5599999999999998</v>
      </c>
      <c r="J74" s="97" t="s">
        <v>175</v>
      </c>
      <c r="K74" s="98">
        <v>6.7251000000000005E-2</v>
      </c>
      <c r="L74" s="98">
        <v>6.6300000000000012E-2</v>
      </c>
      <c r="M74" s="94">
        <v>19484.830000000002</v>
      </c>
      <c r="N74" s="96">
        <v>100.9</v>
      </c>
      <c r="O74" s="94">
        <v>70.108229999999992</v>
      </c>
      <c r="P74" s="95">
        <f t="shared" si="1"/>
        <v>4.3250878987577696E-3</v>
      </c>
      <c r="Q74" s="95">
        <f>O74/'סכום נכסי הקרן'!$C$42</f>
        <v>8.5778070803997516E-5</v>
      </c>
    </row>
    <row r="75" spans="2:17" s="141" customFormat="1">
      <c r="B75" s="87" t="s">
        <v>2261</v>
      </c>
      <c r="C75" s="97" t="s">
        <v>2202</v>
      </c>
      <c r="D75" s="84">
        <v>91050035</v>
      </c>
      <c r="E75" s="84"/>
      <c r="F75" s="84" t="s">
        <v>683</v>
      </c>
      <c r="G75" s="107">
        <v>43643</v>
      </c>
      <c r="H75" s="84" t="s">
        <v>363</v>
      </c>
      <c r="I75" s="94">
        <v>1.57</v>
      </c>
      <c r="J75" s="97" t="s">
        <v>175</v>
      </c>
      <c r="K75" s="98">
        <v>6.7251000000000005E-2</v>
      </c>
      <c r="L75" s="98">
        <v>7.0199999999999999E-2</v>
      </c>
      <c r="M75" s="94">
        <v>7731.65</v>
      </c>
      <c r="N75" s="96">
        <v>100.05</v>
      </c>
      <c r="O75" s="94">
        <v>27.584869999999999</v>
      </c>
      <c r="P75" s="95">
        <f t="shared" si="1"/>
        <v>1.7017543792762452E-3</v>
      </c>
      <c r="Q75" s="95">
        <f>O75/'סכום נכסי הקרן'!$C$42</f>
        <v>3.3750344745246985E-5</v>
      </c>
    </row>
    <row r="76" spans="2:17" s="141" customFormat="1">
      <c r="B76" s="87" t="s">
        <v>2261</v>
      </c>
      <c r="C76" s="97" t="s">
        <v>2202</v>
      </c>
      <c r="D76" s="84">
        <v>91050029</v>
      </c>
      <c r="E76" s="84"/>
      <c r="F76" s="84" t="s">
        <v>683</v>
      </c>
      <c r="G76" s="107">
        <v>43552</v>
      </c>
      <c r="H76" s="84" t="s">
        <v>363</v>
      </c>
      <c r="I76" s="94">
        <v>1.55</v>
      </c>
      <c r="J76" s="97" t="s">
        <v>175</v>
      </c>
      <c r="K76" s="98">
        <v>6.2373999999999999E-2</v>
      </c>
      <c r="L76" s="98">
        <v>6.9299999999999987E-2</v>
      </c>
      <c r="M76" s="94">
        <v>7903.09</v>
      </c>
      <c r="N76" s="96">
        <v>101.27</v>
      </c>
      <c r="O76" s="94">
        <v>28.54034</v>
      </c>
      <c r="P76" s="95">
        <f t="shared" si="1"/>
        <v>1.7606988389299277E-3</v>
      </c>
      <c r="Q76" s="95">
        <f>O76/'סכום נכסי הקרן'!$C$42</f>
        <v>3.4919371167838112E-5</v>
      </c>
    </row>
    <row r="77" spans="2:17" s="141" customFormat="1">
      <c r="B77" s="87" t="s">
        <v>2261</v>
      </c>
      <c r="C77" s="97" t="s">
        <v>2202</v>
      </c>
      <c r="D77" s="84">
        <v>6886</v>
      </c>
      <c r="E77" s="84"/>
      <c r="F77" s="84" t="s">
        <v>683</v>
      </c>
      <c r="G77" s="107">
        <v>43578</v>
      </c>
      <c r="H77" s="84" t="s">
        <v>363</v>
      </c>
      <c r="I77" s="94">
        <v>1.55</v>
      </c>
      <c r="J77" s="97" t="s">
        <v>175</v>
      </c>
      <c r="K77" s="98">
        <v>6.3414999999999999E-2</v>
      </c>
      <c r="L77" s="98">
        <v>6.5799999999999997E-2</v>
      </c>
      <c r="M77" s="94">
        <v>5108.4799999999996</v>
      </c>
      <c r="N77" s="96">
        <v>101.81</v>
      </c>
      <c r="O77" s="94">
        <v>18.54655</v>
      </c>
      <c r="P77" s="95">
        <f t="shared" si="1"/>
        <v>1.1441660839063533E-3</v>
      </c>
      <c r="Q77" s="95">
        <f>O77/'סכום נכסי הקרן'!$C$42</f>
        <v>2.2691876247194947E-5</v>
      </c>
    </row>
    <row r="78" spans="2:17" s="141" customFormat="1">
      <c r="B78" s="87" t="s">
        <v>2261</v>
      </c>
      <c r="C78" s="97" t="s">
        <v>2202</v>
      </c>
      <c r="D78" s="84">
        <v>6889</v>
      </c>
      <c r="E78" s="84"/>
      <c r="F78" s="84" t="s">
        <v>683</v>
      </c>
      <c r="G78" s="107">
        <v>43584</v>
      </c>
      <c r="H78" s="84" t="s">
        <v>363</v>
      </c>
      <c r="I78" s="94">
        <v>1.5599999999999998</v>
      </c>
      <c r="J78" s="97" t="s">
        <v>175</v>
      </c>
      <c r="K78" s="98">
        <v>6.3252000000000003E-2</v>
      </c>
      <c r="L78" s="98">
        <v>2.46E-2</v>
      </c>
      <c r="M78" s="94">
        <v>9765.76</v>
      </c>
      <c r="N78" s="96">
        <v>108.15</v>
      </c>
      <c r="O78" s="94">
        <v>37.662910000000004</v>
      </c>
      <c r="P78" s="95">
        <f t="shared" si="1"/>
        <v>2.3234846504184034E-3</v>
      </c>
      <c r="Q78" s="95">
        <f>O78/'סכום נכסי הקרן'!$C$42</f>
        <v>4.6080920323685058E-5</v>
      </c>
    </row>
    <row r="79" spans="2:17" s="141" customFormat="1">
      <c r="B79" s="87" t="s">
        <v>2261</v>
      </c>
      <c r="C79" s="97" t="s">
        <v>2202</v>
      </c>
      <c r="D79" s="84">
        <v>91050032</v>
      </c>
      <c r="E79" s="84"/>
      <c r="F79" s="84" t="s">
        <v>683</v>
      </c>
      <c r="G79" s="107">
        <v>43614</v>
      </c>
      <c r="H79" s="84" t="s">
        <v>363</v>
      </c>
      <c r="I79" s="94">
        <v>1.56</v>
      </c>
      <c r="J79" s="97" t="s">
        <v>175</v>
      </c>
      <c r="K79" s="98">
        <v>6.7251000000000005E-2</v>
      </c>
      <c r="L79" s="98">
        <v>7.0199999999999999E-2</v>
      </c>
      <c r="M79" s="94">
        <v>4304.8</v>
      </c>
      <c r="N79" s="96">
        <v>100.59</v>
      </c>
      <c r="O79" s="94">
        <v>15.44149</v>
      </c>
      <c r="P79" s="95">
        <f t="shared" si="1"/>
        <v>9.5261000795183548E-4</v>
      </c>
      <c r="Q79" s="95">
        <f>O79/'סכום נכסי הקרן'!$C$42</f>
        <v>1.8892806487044669E-5</v>
      </c>
    </row>
    <row r="80" spans="2:17" s="141" customFormat="1">
      <c r="B80" s="87" t="s">
        <v>2262</v>
      </c>
      <c r="C80" s="97" t="s">
        <v>2201</v>
      </c>
      <c r="D80" s="84">
        <v>482154</v>
      </c>
      <c r="E80" s="84"/>
      <c r="F80" s="84" t="s">
        <v>958</v>
      </c>
      <c r="G80" s="107">
        <v>42978</v>
      </c>
      <c r="H80" s="84" t="s">
        <v>2200</v>
      </c>
      <c r="I80" s="94">
        <v>3.01</v>
      </c>
      <c r="J80" s="97" t="s">
        <v>176</v>
      </c>
      <c r="K80" s="98">
        <v>2.4500000000000001E-2</v>
      </c>
      <c r="L80" s="98">
        <v>2.1700000000000001E-2</v>
      </c>
      <c r="M80" s="94">
        <v>30015.32</v>
      </c>
      <c r="N80" s="96">
        <v>101.68</v>
      </c>
      <c r="O80" s="94">
        <v>30.519110000000001</v>
      </c>
      <c r="P80" s="95">
        <f t="shared" si="1"/>
        <v>1.8827722985141294E-3</v>
      </c>
      <c r="Q80" s="95">
        <f>O80/'סכום נכסי הקרן'!$C$42</f>
        <v>3.7340414648251551E-5</v>
      </c>
    </row>
    <row r="81" spans="2:17" s="141" customFormat="1">
      <c r="B81" s="87" t="s">
        <v>2262</v>
      </c>
      <c r="C81" s="97" t="s">
        <v>2201</v>
      </c>
      <c r="D81" s="84">
        <v>482153</v>
      </c>
      <c r="E81" s="84"/>
      <c r="F81" s="84" t="s">
        <v>958</v>
      </c>
      <c r="G81" s="107">
        <v>42978</v>
      </c>
      <c r="H81" s="84" t="s">
        <v>2200</v>
      </c>
      <c r="I81" s="94">
        <v>2.99</v>
      </c>
      <c r="J81" s="97" t="s">
        <v>176</v>
      </c>
      <c r="K81" s="98">
        <v>2.76E-2</v>
      </c>
      <c r="L81" s="98">
        <v>2.64E-2</v>
      </c>
      <c r="M81" s="94">
        <v>70035.72</v>
      </c>
      <c r="N81" s="96">
        <v>101.31</v>
      </c>
      <c r="O81" s="94">
        <v>70.953190000000006</v>
      </c>
      <c r="P81" s="95">
        <f t="shared" si="1"/>
        <v>4.3772148212451066E-3</v>
      </c>
      <c r="Q81" s="95">
        <f>O81/'סכום נכסי הקרן'!$C$42</f>
        <v>8.6811887214803313E-5</v>
      </c>
    </row>
    <row r="82" spans="2:17" s="141" customFormat="1">
      <c r="B82" s="87" t="s">
        <v>2263</v>
      </c>
      <c r="C82" s="97" t="s">
        <v>2202</v>
      </c>
      <c r="D82" s="84">
        <v>84666732</v>
      </c>
      <c r="E82" s="84"/>
      <c r="F82" s="84" t="s">
        <v>683</v>
      </c>
      <c r="G82" s="107">
        <v>43552</v>
      </c>
      <c r="H82" s="84" t="s">
        <v>172</v>
      </c>
      <c r="I82" s="94">
        <v>6.97</v>
      </c>
      <c r="J82" s="97" t="s">
        <v>176</v>
      </c>
      <c r="K82" s="98">
        <v>3.5499999999999997E-2</v>
      </c>
      <c r="L82" s="98">
        <v>3.2099999999999997E-2</v>
      </c>
      <c r="M82" s="94">
        <v>835141.95</v>
      </c>
      <c r="N82" s="96">
        <v>102.59</v>
      </c>
      <c r="O82" s="94">
        <v>856.77213000000006</v>
      </c>
      <c r="P82" s="95">
        <f t="shared" si="1"/>
        <v>5.285563152080603E-2</v>
      </c>
      <c r="Q82" s="95">
        <f>O82/'סכום נכסי הקרן'!$C$42</f>
        <v>1.0482686616112228E-3</v>
      </c>
    </row>
    <row r="83" spans="2:17" s="141" customFormat="1">
      <c r="B83" s="87" t="s">
        <v>2264</v>
      </c>
      <c r="C83" s="97" t="s">
        <v>2202</v>
      </c>
      <c r="D83" s="84">
        <v>90320002</v>
      </c>
      <c r="E83" s="84"/>
      <c r="F83" s="84" t="s">
        <v>683</v>
      </c>
      <c r="G83" s="107">
        <v>43227</v>
      </c>
      <c r="H83" s="84" t="s">
        <v>172</v>
      </c>
      <c r="I83" s="94">
        <v>0.19000000000000003</v>
      </c>
      <c r="J83" s="97" t="s">
        <v>176</v>
      </c>
      <c r="K83" s="98">
        <v>2.75E-2</v>
      </c>
      <c r="L83" s="98">
        <v>2.5300000000000003E-2</v>
      </c>
      <c r="M83" s="94">
        <v>514.70000000000005</v>
      </c>
      <c r="N83" s="96">
        <v>100.43</v>
      </c>
      <c r="O83" s="94">
        <v>0.51690999999999998</v>
      </c>
      <c r="P83" s="95">
        <f t="shared" si="1"/>
        <v>3.188899770749994E-5</v>
      </c>
      <c r="Q83" s="95">
        <f>O83/'סכום נכסי הקרן'!$C$42</f>
        <v>6.3244418778357913E-7</v>
      </c>
    </row>
    <row r="84" spans="2:17" s="141" customFormat="1">
      <c r="B84" s="87" t="s">
        <v>2264</v>
      </c>
      <c r="C84" s="97" t="s">
        <v>2202</v>
      </c>
      <c r="D84" s="84">
        <v>90320003</v>
      </c>
      <c r="E84" s="84"/>
      <c r="F84" s="84" t="s">
        <v>683</v>
      </c>
      <c r="G84" s="107">
        <v>43279</v>
      </c>
      <c r="H84" s="84" t="s">
        <v>172</v>
      </c>
      <c r="I84" s="94">
        <v>0.16</v>
      </c>
      <c r="J84" s="97" t="s">
        <v>176</v>
      </c>
      <c r="K84" s="98">
        <v>2.75E-2</v>
      </c>
      <c r="L84" s="98">
        <v>2.6799999999999997E-2</v>
      </c>
      <c r="M84" s="94">
        <v>2233.88</v>
      </c>
      <c r="N84" s="96">
        <v>100.03</v>
      </c>
      <c r="O84" s="94">
        <v>2.2345600000000001</v>
      </c>
      <c r="P84" s="95">
        <f t="shared" si="1"/>
        <v>1.3785355036132223E-4</v>
      </c>
      <c r="Q84" s="95">
        <f>O84/'סכום נכסי הקרן'!$C$42</f>
        <v>2.7340049220438275E-6</v>
      </c>
    </row>
    <row r="85" spans="2:17" s="141" customFormat="1">
      <c r="B85" s="87" t="s">
        <v>2264</v>
      </c>
      <c r="C85" s="97" t="s">
        <v>2202</v>
      </c>
      <c r="D85" s="84">
        <v>90320004</v>
      </c>
      <c r="E85" s="84"/>
      <c r="F85" s="84" t="s">
        <v>683</v>
      </c>
      <c r="G85" s="107">
        <v>43321</v>
      </c>
      <c r="H85" s="84" t="s">
        <v>172</v>
      </c>
      <c r="I85" s="94">
        <v>0.11000000000000001</v>
      </c>
      <c r="J85" s="97" t="s">
        <v>176</v>
      </c>
      <c r="K85" s="98">
        <v>2.75E-2</v>
      </c>
      <c r="L85" s="98">
        <v>2.3900000000000001E-2</v>
      </c>
      <c r="M85" s="94">
        <v>9861.42</v>
      </c>
      <c r="N85" s="96">
        <v>100.2</v>
      </c>
      <c r="O85" s="94">
        <v>9.8811400000000003</v>
      </c>
      <c r="P85" s="95">
        <f t="shared" si="1"/>
        <v>6.0958319786323732E-4</v>
      </c>
      <c r="Q85" s="95">
        <f>O85/'סכום נכסי הקרן'!$C$42</f>
        <v>1.2089666598974359E-5</v>
      </c>
    </row>
    <row r="86" spans="2:17" s="141" customFormat="1">
      <c r="B86" s="87" t="s">
        <v>2264</v>
      </c>
      <c r="C86" s="97" t="s">
        <v>2202</v>
      </c>
      <c r="D86" s="84">
        <v>90310002</v>
      </c>
      <c r="E86" s="84"/>
      <c r="F86" s="84" t="s">
        <v>683</v>
      </c>
      <c r="G86" s="107">
        <v>43227</v>
      </c>
      <c r="H86" s="84" t="s">
        <v>172</v>
      </c>
      <c r="I86" s="94">
        <v>9.3300000000000018</v>
      </c>
      <c r="J86" s="97" t="s">
        <v>176</v>
      </c>
      <c r="K86" s="98">
        <v>2.9805999999999999E-2</v>
      </c>
      <c r="L86" s="98">
        <v>2.46E-2</v>
      </c>
      <c r="M86" s="94">
        <v>11183.46</v>
      </c>
      <c r="N86" s="96">
        <v>107.01</v>
      </c>
      <c r="O86" s="94">
        <v>11.967420000000001</v>
      </c>
      <c r="P86" s="95">
        <f t="shared" si="1"/>
        <v>7.3828911985585304E-4</v>
      </c>
      <c r="Q86" s="95">
        <f>O86/'סכום נכסי הקרן'!$C$42</f>
        <v>1.4642249563299145E-5</v>
      </c>
    </row>
    <row r="87" spans="2:17" s="141" customFormat="1">
      <c r="B87" s="87" t="s">
        <v>2264</v>
      </c>
      <c r="C87" s="97" t="s">
        <v>2202</v>
      </c>
      <c r="D87" s="84">
        <v>90310003</v>
      </c>
      <c r="E87" s="84"/>
      <c r="F87" s="84" t="s">
        <v>683</v>
      </c>
      <c r="G87" s="107">
        <v>43279</v>
      </c>
      <c r="H87" s="84" t="s">
        <v>172</v>
      </c>
      <c r="I87" s="94">
        <v>9.36</v>
      </c>
      <c r="J87" s="97" t="s">
        <v>176</v>
      </c>
      <c r="K87" s="98">
        <v>2.9796999999999997E-2</v>
      </c>
      <c r="L87" s="98">
        <v>2.3299999999999998E-2</v>
      </c>
      <c r="M87" s="94">
        <v>13079.45</v>
      </c>
      <c r="N87" s="96">
        <v>107.29</v>
      </c>
      <c r="O87" s="94">
        <v>14.032950000000001</v>
      </c>
      <c r="P87" s="95">
        <f t="shared" si="1"/>
        <v>8.657149414394409E-4</v>
      </c>
      <c r="Q87" s="95">
        <f>O87/'סכום נכסי הקרן'!$C$42</f>
        <v>1.7169444709828747E-5</v>
      </c>
    </row>
    <row r="88" spans="2:17" s="141" customFormat="1">
      <c r="B88" s="87" t="s">
        <v>2264</v>
      </c>
      <c r="C88" s="97" t="s">
        <v>2202</v>
      </c>
      <c r="D88" s="84">
        <v>90310004</v>
      </c>
      <c r="E88" s="84"/>
      <c r="F88" s="84" t="s">
        <v>683</v>
      </c>
      <c r="G88" s="107">
        <v>43321</v>
      </c>
      <c r="H88" s="84" t="s">
        <v>172</v>
      </c>
      <c r="I88" s="94">
        <v>9.379999999999999</v>
      </c>
      <c r="J88" s="97" t="s">
        <v>176</v>
      </c>
      <c r="K88" s="98">
        <v>3.0529000000000001E-2</v>
      </c>
      <c r="L88" s="98">
        <v>2.2399999999999996E-2</v>
      </c>
      <c r="M88" s="94">
        <v>73242.59</v>
      </c>
      <c r="N88" s="96">
        <v>108.75</v>
      </c>
      <c r="O88" s="94">
        <v>79.651320000000013</v>
      </c>
      <c r="P88" s="95">
        <f t="shared" si="1"/>
        <v>4.9138162559813989E-3</v>
      </c>
      <c r="Q88" s="95">
        <f>O88/'סכום נכסי הקרן'!$C$42</f>
        <v>9.7454130087036364E-5</v>
      </c>
    </row>
    <row r="89" spans="2:17" s="141" customFormat="1">
      <c r="B89" s="87" t="s">
        <v>2264</v>
      </c>
      <c r="C89" s="97" t="s">
        <v>2202</v>
      </c>
      <c r="D89" s="84">
        <v>90310001</v>
      </c>
      <c r="E89" s="84"/>
      <c r="F89" s="84" t="s">
        <v>683</v>
      </c>
      <c r="G89" s="107">
        <v>43138</v>
      </c>
      <c r="H89" s="84" t="s">
        <v>172</v>
      </c>
      <c r="I89" s="94">
        <v>9.2899999999999991</v>
      </c>
      <c r="J89" s="97" t="s">
        <v>176</v>
      </c>
      <c r="K89" s="98">
        <v>2.8239999999999998E-2</v>
      </c>
      <c r="L89" s="98">
        <v>2.7200000000000002E-2</v>
      </c>
      <c r="M89" s="94">
        <v>70176.19</v>
      </c>
      <c r="N89" s="96">
        <v>102.89</v>
      </c>
      <c r="O89" s="94">
        <v>72.204279999999997</v>
      </c>
      <c r="P89" s="95">
        <f t="shared" si="1"/>
        <v>4.4543965475453834E-3</v>
      </c>
      <c r="Q89" s="95">
        <f>O89/'סכום נכסי הקרן'!$C$42</f>
        <v>8.8342607454098648E-5</v>
      </c>
    </row>
    <row r="90" spans="2:17" s="141" customFormat="1">
      <c r="B90" s="87" t="s">
        <v>2264</v>
      </c>
      <c r="C90" s="97" t="s">
        <v>2202</v>
      </c>
      <c r="D90" s="84">
        <v>90310005</v>
      </c>
      <c r="E90" s="84"/>
      <c r="F90" s="84" t="s">
        <v>683</v>
      </c>
      <c r="G90" s="107">
        <v>43417</v>
      </c>
      <c r="H90" s="84" t="s">
        <v>172</v>
      </c>
      <c r="I90" s="94">
        <v>9.2800000000000011</v>
      </c>
      <c r="J90" s="97" t="s">
        <v>176</v>
      </c>
      <c r="K90" s="98">
        <v>3.2797E-2</v>
      </c>
      <c r="L90" s="98">
        <v>2.4000000000000004E-2</v>
      </c>
      <c r="M90" s="94">
        <v>83296.22</v>
      </c>
      <c r="N90" s="96">
        <v>109.24</v>
      </c>
      <c r="O90" s="94">
        <v>90.992789999999999</v>
      </c>
      <c r="P90" s="95">
        <f t="shared" si="1"/>
        <v>5.6134895275947918E-3</v>
      </c>
      <c r="Q90" s="95">
        <f>O90/'סכום נכסי הקרן'!$C$42</f>
        <v>1.1133052400942482E-4</v>
      </c>
    </row>
    <row r="91" spans="2:17" s="141" customFormat="1">
      <c r="B91" s="87" t="s">
        <v>2264</v>
      </c>
      <c r="C91" s="97" t="s">
        <v>2202</v>
      </c>
      <c r="D91" s="84">
        <v>90310006</v>
      </c>
      <c r="E91" s="84"/>
      <c r="F91" s="84" t="s">
        <v>683</v>
      </c>
      <c r="G91" s="107">
        <v>43496</v>
      </c>
      <c r="H91" s="84" t="s">
        <v>172</v>
      </c>
      <c r="I91" s="94">
        <v>9.39</v>
      </c>
      <c r="J91" s="97" t="s">
        <v>176</v>
      </c>
      <c r="K91" s="98">
        <v>3.2190999999999997E-2</v>
      </c>
      <c r="L91" s="98">
        <v>2.06E-2</v>
      </c>
      <c r="M91" s="94">
        <v>105292.94</v>
      </c>
      <c r="N91" s="96">
        <v>112.43</v>
      </c>
      <c r="O91" s="94">
        <v>118.38083999999999</v>
      </c>
      <c r="P91" s="95">
        <f t="shared" si="1"/>
        <v>7.3031017689189947E-3</v>
      </c>
      <c r="Q91" s="95">
        <f>O91/'סכום נכסי הקרן'!$C$42</f>
        <v>1.4484005765595139E-4</v>
      </c>
    </row>
    <row r="92" spans="2:17" s="141" customFormat="1">
      <c r="B92" s="87" t="s">
        <v>2264</v>
      </c>
      <c r="C92" s="97" t="s">
        <v>2202</v>
      </c>
      <c r="D92" s="84">
        <v>90310008</v>
      </c>
      <c r="E92" s="84"/>
      <c r="F92" s="84" t="s">
        <v>683</v>
      </c>
      <c r="G92" s="107">
        <v>43613</v>
      </c>
      <c r="H92" s="84" t="s">
        <v>172</v>
      </c>
      <c r="I92" s="94">
        <v>9.4700000000000006</v>
      </c>
      <c r="J92" s="97" t="s">
        <v>176</v>
      </c>
      <c r="K92" s="98">
        <v>2.6495999999999999E-2</v>
      </c>
      <c r="L92" s="98">
        <v>2.2600000000000002E-2</v>
      </c>
      <c r="M92" s="94">
        <v>27984.52</v>
      </c>
      <c r="N92" s="96">
        <v>103.38</v>
      </c>
      <c r="O92" s="94">
        <v>28.930389999999999</v>
      </c>
      <c r="P92" s="95">
        <f t="shared" si="1"/>
        <v>1.7847616420403538E-3</v>
      </c>
      <c r="Q92" s="95">
        <f>O92/'סכום נכסי הקרן'!$C$42</f>
        <v>3.5396600966923027E-5</v>
      </c>
    </row>
    <row r="93" spans="2:17" s="141" customFormat="1">
      <c r="B93" s="87" t="s">
        <v>2264</v>
      </c>
      <c r="C93" s="97" t="s">
        <v>2202</v>
      </c>
      <c r="D93" s="84">
        <v>90310007</v>
      </c>
      <c r="E93" s="84"/>
      <c r="F93" s="84" t="s">
        <v>683</v>
      </c>
      <c r="G93" s="107">
        <v>43541</v>
      </c>
      <c r="H93" s="84" t="s">
        <v>172</v>
      </c>
      <c r="I93" s="94">
        <v>9.3800000000000008</v>
      </c>
      <c r="J93" s="97" t="s">
        <v>176</v>
      </c>
      <c r="K93" s="98">
        <v>2.9270999999999998E-2</v>
      </c>
      <c r="L93" s="98">
        <v>2.3400000000000004E-2</v>
      </c>
      <c r="M93" s="94">
        <v>9056.06</v>
      </c>
      <c r="N93" s="96">
        <v>106.63</v>
      </c>
      <c r="O93" s="94">
        <v>9.6564699999999988</v>
      </c>
      <c r="P93" s="95">
        <f t="shared" ref="P93:P94" si="2">O93/$O$10</f>
        <v>5.9572294924172865E-4</v>
      </c>
      <c r="Q93" s="95">
        <f>O93/'סכום נכסי הקרן'!$C$42</f>
        <v>1.1814780766490295E-5</v>
      </c>
    </row>
    <row r="94" spans="2:17" s="141" customFormat="1">
      <c r="B94" s="87" t="s">
        <v>2265</v>
      </c>
      <c r="C94" s="97" t="s">
        <v>2201</v>
      </c>
      <c r="D94" s="84">
        <v>6718</v>
      </c>
      <c r="E94" s="84"/>
      <c r="F94" s="84" t="s">
        <v>1185</v>
      </c>
      <c r="G94" s="107">
        <v>43482</v>
      </c>
      <c r="H94" s="84"/>
      <c r="I94" s="94">
        <v>3.64</v>
      </c>
      <c r="J94" s="97" t="s">
        <v>176</v>
      </c>
      <c r="K94" s="98">
        <v>4.1299999999999996E-2</v>
      </c>
      <c r="L94" s="98">
        <v>3.0899999999999997E-2</v>
      </c>
      <c r="M94" s="94">
        <v>1340876.6599999999</v>
      </c>
      <c r="N94" s="96">
        <v>105.74</v>
      </c>
      <c r="O94" s="94">
        <v>1417.99684</v>
      </c>
      <c r="P94" s="95">
        <f t="shared" si="2"/>
        <v>8.7478473970327847E-2</v>
      </c>
      <c r="Q94" s="95">
        <f>O94/'סכום נכסי הקרן'!$C$42</f>
        <v>1.7349323088225841E-3</v>
      </c>
    </row>
    <row r="95" spans="2:17" s="141" customFormat="1">
      <c r="B95" s="83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94"/>
      <c r="N95" s="96"/>
      <c r="O95" s="84"/>
      <c r="P95" s="95"/>
      <c r="Q95" s="84"/>
    </row>
    <row r="96" spans="2:17" s="141" customFormat="1">
      <c r="B96" s="81" t="s">
        <v>42</v>
      </c>
      <c r="C96" s="82"/>
      <c r="D96" s="82"/>
      <c r="E96" s="82"/>
      <c r="F96" s="82"/>
      <c r="G96" s="82"/>
      <c r="H96" s="82"/>
      <c r="I96" s="91">
        <v>6.0733532290768908</v>
      </c>
      <c r="J96" s="82"/>
      <c r="K96" s="82"/>
      <c r="L96" s="104">
        <v>3.8932902502890256E-2</v>
      </c>
      <c r="M96" s="91"/>
      <c r="N96" s="93"/>
      <c r="O96" s="91">
        <f>O97</f>
        <v>2467.8896700000005</v>
      </c>
      <c r="P96" s="92">
        <f t="shared" ref="P96:P101" si="3">O96/$O$10</f>
        <v>0.15224802775917046</v>
      </c>
      <c r="Q96" s="92">
        <f>O96/'סכום נכסי הקרן'!$C$42</f>
        <v>3.0194859412327785E-3</v>
      </c>
    </row>
    <row r="97" spans="2:17" s="141" customFormat="1">
      <c r="B97" s="102" t="s">
        <v>40</v>
      </c>
      <c r="C97" s="82"/>
      <c r="D97" s="82"/>
      <c r="E97" s="82"/>
      <c r="F97" s="82"/>
      <c r="G97" s="82"/>
      <c r="H97" s="82"/>
      <c r="I97" s="91">
        <v>6.0733532290768908</v>
      </c>
      <c r="J97" s="82"/>
      <c r="K97" s="82"/>
      <c r="L97" s="104">
        <v>3.8932902502890256E-2</v>
      </c>
      <c r="M97" s="91"/>
      <c r="N97" s="93"/>
      <c r="O97" s="91">
        <f>SUM(O98:O101)</f>
        <v>2467.8896700000005</v>
      </c>
      <c r="P97" s="92">
        <f t="shared" si="3"/>
        <v>0.15224802775917046</v>
      </c>
      <c r="Q97" s="92">
        <f>O97/'סכום נכסי הקרן'!$C$42</f>
        <v>3.0194859412327785E-3</v>
      </c>
    </row>
    <row r="98" spans="2:17" s="141" customFormat="1">
      <c r="B98" s="87" t="s">
        <v>2266</v>
      </c>
      <c r="C98" s="97" t="s">
        <v>2201</v>
      </c>
      <c r="D98" s="84">
        <v>508506</v>
      </c>
      <c r="E98" s="84"/>
      <c r="F98" s="84" t="s">
        <v>2203</v>
      </c>
      <c r="G98" s="107">
        <v>43186</v>
      </c>
      <c r="H98" s="84" t="s">
        <v>2200</v>
      </c>
      <c r="I98" s="94">
        <v>6.08</v>
      </c>
      <c r="J98" s="97" t="s">
        <v>175</v>
      </c>
      <c r="K98" s="98">
        <v>4.8000000000000001E-2</v>
      </c>
      <c r="L98" s="98">
        <v>3.6200000000000003E-2</v>
      </c>
      <c r="M98" s="94">
        <v>370197</v>
      </c>
      <c r="N98" s="96">
        <v>108.9</v>
      </c>
      <c r="O98" s="94">
        <v>1437.61346</v>
      </c>
      <c r="P98" s="95">
        <f t="shared" si="3"/>
        <v>8.8688654369640865E-2</v>
      </c>
      <c r="Q98" s="95">
        <f>O98/'סכום נכסי הקרן'!$C$42</f>
        <v>1.7589334256571569E-3</v>
      </c>
    </row>
    <row r="99" spans="2:17" s="141" customFormat="1">
      <c r="B99" s="87" t="s">
        <v>2266</v>
      </c>
      <c r="C99" s="97" t="s">
        <v>2201</v>
      </c>
      <c r="D99" s="84">
        <v>6831</v>
      </c>
      <c r="E99" s="84"/>
      <c r="F99" s="84" t="s">
        <v>2203</v>
      </c>
      <c r="G99" s="107">
        <v>43552</v>
      </c>
      <c r="H99" s="84" t="s">
        <v>2200</v>
      </c>
      <c r="I99" s="94">
        <v>6.07</v>
      </c>
      <c r="J99" s="97" t="s">
        <v>175</v>
      </c>
      <c r="K99" s="98">
        <v>4.5999999999999999E-2</v>
      </c>
      <c r="L99" s="98">
        <v>4.1299999999999996E-2</v>
      </c>
      <c r="M99" s="94">
        <v>248761.08</v>
      </c>
      <c r="N99" s="96">
        <v>104.32</v>
      </c>
      <c r="O99" s="94">
        <v>925.40395999999998</v>
      </c>
      <c r="P99" s="95">
        <f t="shared" si="3"/>
        <v>5.7089637962026984E-2</v>
      </c>
      <c r="Q99" s="95">
        <f>O99/'סכום נכסי הקרן'!$C$42</f>
        <v>1.1322403432974942E-3</v>
      </c>
    </row>
    <row r="100" spans="2:17" s="141" customFormat="1">
      <c r="B100" s="87" t="s">
        <v>2267</v>
      </c>
      <c r="C100" s="97" t="s">
        <v>2202</v>
      </c>
      <c r="D100" s="84">
        <v>6954</v>
      </c>
      <c r="E100" s="84"/>
      <c r="F100" s="84" t="s">
        <v>1185</v>
      </c>
      <c r="G100" s="107">
        <v>43644</v>
      </c>
      <c r="H100" s="84"/>
      <c r="I100" s="94">
        <v>6.01</v>
      </c>
      <c r="J100" s="97" t="s">
        <v>175</v>
      </c>
      <c r="K100" s="98">
        <v>5.21E-2</v>
      </c>
      <c r="L100" s="98">
        <v>5.5600000000000004E-2</v>
      </c>
      <c r="M100" s="94">
        <v>26864.84</v>
      </c>
      <c r="N100" s="96">
        <v>99.47</v>
      </c>
      <c r="O100" s="94">
        <v>95.292259999999999</v>
      </c>
      <c r="P100" s="95">
        <f t="shared" si="3"/>
        <v>5.8787306507563954E-3</v>
      </c>
      <c r="Q100" s="95">
        <f>O100/'סכום נכסי הקרן'!$C$42</f>
        <v>1.1659096550223763E-4</v>
      </c>
    </row>
    <row r="101" spans="2:17" s="141" customFormat="1">
      <c r="B101" s="87" t="s">
        <v>2267</v>
      </c>
      <c r="C101" s="97" t="s">
        <v>2202</v>
      </c>
      <c r="D101" s="84">
        <v>7020</v>
      </c>
      <c r="E101" s="84"/>
      <c r="F101" s="84" t="s">
        <v>1185</v>
      </c>
      <c r="G101" s="107">
        <v>43643</v>
      </c>
      <c r="H101" s="84"/>
      <c r="I101" s="94">
        <v>6.0299999999999994</v>
      </c>
      <c r="J101" s="97" t="s">
        <v>175</v>
      </c>
      <c r="K101" s="98">
        <v>5.21E-2</v>
      </c>
      <c r="L101" s="98">
        <v>5.4600000000000003E-2</v>
      </c>
      <c r="M101" s="94">
        <v>2686.48</v>
      </c>
      <c r="N101" s="96">
        <v>100</v>
      </c>
      <c r="O101" s="94">
        <v>9.5799900000000004</v>
      </c>
      <c r="P101" s="95">
        <f t="shared" si="3"/>
        <v>5.9100477674618864E-4</v>
      </c>
      <c r="Q101" s="95">
        <f>O101/'סכום נכסי הקרן'!$C$42</f>
        <v>1.1721206775889054E-5</v>
      </c>
    </row>
    <row r="102" spans="2:17" s="141" customFormat="1">
      <c r="B102" s="143"/>
      <c r="C102" s="143"/>
      <c r="D102" s="143"/>
      <c r="E102" s="143"/>
    </row>
    <row r="103" spans="2:17" s="141" customFormat="1">
      <c r="B103" s="143"/>
      <c r="C103" s="143"/>
      <c r="D103" s="143"/>
      <c r="E103" s="143"/>
    </row>
    <row r="104" spans="2:17" s="141" customFormat="1">
      <c r="B104" s="143"/>
      <c r="C104" s="143"/>
      <c r="D104" s="143"/>
      <c r="E104" s="143"/>
    </row>
    <row r="105" spans="2:17" s="141" customFormat="1">
      <c r="B105" s="144" t="s">
        <v>268</v>
      </c>
      <c r="C105" s="143"/>
      <c r="D105" s="143"/>
      <c r="E105" s="143"/>
    </row>
    <row r="106" spans="2:17" s="141" customFormat="1">
      <c r="B106" s="144" t="s">
        <v>124</v>
      </c>
      <c r="C106" s="143"/>
      <c r="D106" s="143"/>
      <c r="E106" s="143"/>
    </row>
    <row r="107" spans="2:17" s="141" customFormat="1">
      <c r="B107" s="144" t="s">
        <v>250</v>
      </c>
      <c r="C107" s="143"/>
      <c r="D107" s="143"/>
      <c r="E107" s="143"/>
    </row>
    <row r="108" spans="2:17" s="141" customFormat="1">
      <c r="B108" s="144" t="s">
        <v>258</v>
      </c>
      <c r="C108" s="143"/>
      <c r="D108" s="143"/>
      <c r="E108" s="143"/>
    </row>
  </sheetData>
  <sheetProtection sheet="1" objects="1" scenarios="1"/>
  <mergeCells count="1">
    <mergeCell ref="B6:Q6"/>
  </mergeCells>
  <phoneticPr fontId="4" type="noConversion"/>
  <conditionalFormatting sqref="B95:B97">
    <cfRule type="cellIs" dxfId="10" priority="9" operator="equal">
      <formula>2958465</formula>
    </cfRule>
    <cfRule type="cellIs" dxfId="9" priority="10" operator="equal">
      <formula>"NR3"</formula>
    </cfRule>
    <cfRule type="cellIs" dxfId="8" priority="11" operator="equal">
      <formula>"דירוג פנימי"</formula>
    </cfRule>
  </conditionalFormatting>
  <conditionalFormatting sqref="B95:B97">
    <cfRule type="cellIs" dxfId="7" priority="8" operator="equal">
      <formula>2958465</formula>
    </cfRule>
  </conditionalFormatting>
  <conditionalFormatting sqref="B11:B30">
    <cfRule type="cellIs" dxfId="6" priority="7" operator="equal">
      <formula>"NR3"</formula>
    </cfRule>
  </conditionalFormatting>
  <conditionalFormatting sqref="S12:S18">
    <cfRule type="cellIs" dxfId="5" priority="4" operator="equal">
      <formula>2958465</formula>
    </cfRule>
    <cfRule type="cellIs" dxfId="4" priority="5" operator="equal">
      <formula>"NR3"</formula>
    </cfRule>
    <cfRule type="cellIs" dxfId="3" priority="6" operator="equal">
      <formula>"דירוג פנימי"</formula>
    </cfRule>
  </conditionalFormatting>
  <conditionalFormatting sqref="S12:S18">
    <cfRule type="cellIs" dxfId="2" priority="3" operator="equal">
      <formula>2958465</formula>
    </cfRule>
  </conditionalFormatting>
  <conditionalFormatting sqref="B31:B94">
    <cfRule type="cellIs" dxfId="1" priority="2" operator="equal">
      <formula>"NR3"</formula>
    </cfRule>
  </conditionalFormatting>
  <conditionalFormatting sqref="B98:B101">
    <cfRule type="cellIs" dxfId="0" priority="1" operator="equal">
      <formula>"NR3"</formula>
    </cfRule>
  </conditionalFormatting>
  <dataValidations count="1">
    <dataValidation allowBlank="1" showInputMessage="1" showErrorMessage="1" sqref="D1:Q9 C5:C9 B1:B9 B102:Q1048576 AH53:XFD56 R53:AF56 T1:XFD52 R1:S11 R19:S52 R57:XFD1048576 A1:A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7" t="s">
        <v>191</v>
      </c>
      <c r="C1" s="78" t="s" vm="1">
        <v>269</v>
      </c>
    </row>
    <row r="2" spans="2:64">
      <c r="B2" s="57" t="s">
        <v>190</v>
      </c>
      <c r="C2" s="78" t="s">
        <v>270</v>
      </c>
    </row>
    <row r="3" spans="2:64">
      <c r="B3" s="57" t="s">
        <v>192</v>
      </c>
      <c r="C3" s="78" t="s">
        <v>271</v>
      </c>
    </row>
    <row r="4" spans="2:64">
      <c r="B4" s="57" t="s">
        <v>193</v>
      </c>
      <c r="C4" s="78">
        <v>8803</v>
      </c>
    </row>
    <row r="6" spans="2:64" ht="26.25" customHeight="1">
      <c r="B6" s="165" t="s">
        <v>224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7"/>
    </row>
    <row r="7" spans="2:64" s="3" customFormat="1" ht="78.75">
      <c r="B7" s="60" t="s">
        <v>128</v>
      </c>
      <c r="C7" s="61" t="s">
        <v>49</v>
      </c>
      <c r="D7" s="61" t="s">
        <v>129</v>
      </c>
      <c r="E7" s="61" t="s">
        <v>15</v>
      </c>
      <c r="F7" s="61" t="s">
        <v>71</v>
      </c>
      <c r="G7" s="61" t="s">
        <v>18</v>
      </c>
      <c r="H7" s="61" t="s">
        <v>113</v>
      </c>
      <c r="I7" s="61" t="s">
        <v>57</v>
      </c>
      <c r="J7" s="61" t="s">
        <v>19</v>
      </c>
      <c r="K7" s="61" t="s">
        <v>252</v>
      </c>
      <c r="L7" s="61" t="s">
        <v>251</v>
      </c>
      <c r="M7" s="61" t="s">
        <v>122</v>
      </c>
      <c r="N7" s="61" t="s">
        <v>194</v>
      </c>
      <c r="O7" s="63" t="s">
        <v>196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259</v>
      </c>
      <c r="L8" s="33"/>
      <c r="M8" s="33" t="s">
        <v>255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"/>
      <c r="Q10" s="1"/>
      <c r="R10" s="1"/>
      <c r="S10" s="1"/>
      <c r="T10" s="1"/>
      <c r="U10" s="1"/>
      <c r="BL10" s="1"/>
    </row>
    <row r="11" spans="2:64" ht="20.25" customHeight="1">
      <c r="B11" s="99" t="s">
        <v>268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</row>
    <row r="12" spans="2:64">
      <c r="B12" s="99" t="s">
        <v>124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</row>
    <row r="13" spans="2:64">
      <c r="B13" s="99" t="s">
        <v>250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</row>
    <row r="14" spans="2:64">
      <c r="B14" s="99" t="s">
        <v>258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</row>
    <row r="15" spans="2:64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</row>
    <row r="16" spans="2:64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</row>
    <row r="17" spans="2:15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</row>
    <row r="18" spans="2:1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</row>
    <row r="19" spans="2:15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</row>
    <row r="20" spans="2:15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</row>
    <row r="21" spans="2:15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</row>
    <row r="22" spans="2:15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</row>
    <row r="23" spans="2:1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</row>
    <row r="24" spans="2:15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</row>
    <row r="25" spans="2:15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</row>
    <row r="26" spans="2:15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</row>
    <row r="27" spans="2:15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</row>
    <row r="28" spans="2:15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</row>
    <row r="29" spans="2:1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</row>
    <row r="30" spans="2:15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</row>
    <row r="31" spans="2:15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2:15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2:15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2:15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</row>
    <row r="35" spans="2:15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</row>
    <row r="36" spans="2:15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</row>
    <row r="37" spans="2:15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</row>
    <row r="38" spans="2:15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</row>
    <row r="39" spans="2:15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</row>
    <row r="40" spans="2:15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</row>
    <row r="41" spans="2:15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</row>
    <row r="42" spans="2:15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2:15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</row>
    <row r="44" spans="2:15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</row>
    <row r="45" spans="2:15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</row>
    <row r="46" spans="2:15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</row>
    <row r="47" spans="2:15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</row>
    <row r="48" spans="2:15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</row>
    <row r="49" spans="2:15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</row>
    <row r="50" spans="2:15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</row>
    <row r="51" spans="2:15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</row>
    <row r="52" spans="2:15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</row>
    <row r="53" spans="2:15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</row>
    <row r="54" spans="2:15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</row>
    <row r="55" spans="2:15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</row>
    <row r="56" spans="2:15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</row>
    <row r="57" spans="2:15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</row>
    <row r="58" spans="2:15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</row>
    <row r="59" spans="2:15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</row>
    <row r="60" spans="2:15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2:15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2:15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</row>
    <row r="63" spans="2:15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2:15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2:15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2:15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</row>
    <row r="67" spans="2:15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8" spans="2:15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2:15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</row>
    <row r="70" spans="2:15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</row>
    <row r="71" spans="2:15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</row>
    <row r="72" spans="2:15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</row>
    <row r="73" spans="2:15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</row>
    <row r="74" spans="2:15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</row>
    <row r="75" spans="2:15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</row>
    <row r="76" spans="2:15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</row>
    <row r="77" spans="2:15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</row>
    <row r="78" spans="2:15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</row>
    <row r="79" spans="2:15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</row>
    <row r="80" spans="2:15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</row>
    <row r="81" spans="2:15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</row>
    <row r="82" spans="2:15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</row>
    <row r="83" spans="2:15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</row>
    <row r="84" spans="2:15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</row>
    <row r="85" spans="2:15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</row>
    <row r="86" spans="2:15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</row>
    <row r="87" spans="2:15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</row>
    <row r="88" spans="2:15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</row>
    <row r="89" spans="2:15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</row>
    <row r="90" spans="2:15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</row>
    <row r="91" spans="2:15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</row>
    <row r="92" spans="2:15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</row>
    <row r="93" spans="2:15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2:15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2:15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2:15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</row>
    <row r="97" spans="2:15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</row>
    <row r="98" spans="2:15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</row>
    <row r="99" spans="2:15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</row>
    <row r="100" spans="2:15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</row>
    <row r="101" spans="2:15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</row>
    <row r="102" spans="2:15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</row>
    <row r="103" spans="2:15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</row>
    <row r="104" spans="2:15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</row>
    <row r="105" spans="2:15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</row>
    <row r="106" spans="2:15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</row>
    <row r="107" spans="2:15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</row>
    <row r="108" spans="2:15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</row>
    <row r="109" spans="2:15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</row>
  </sheetData>
  <sheetProtection sheet="1" objects="1" scenarios="1"/>
  <mergeCells count="1">
    <mergeCell ref="B6:O6"/>
  </mergeCells>
  <phoneticPr fontId="4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>
      <selection activeCell="I22" sqref="I22"/>
    </sheetView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41.7109375" style="2" bestFit="1" customWidth="1"/>
    <col min="4" max="4" width="5.28515625" style="1" bestFit="1" customWidth="1"/>
    <col min="5" max="5" width="7.5703125" style="1" bestFit="1" customWidth="1"/>
    <col min="6" max="6" width="9.7109375" style="1" bestFit="1" customWidth="1"/>
    <col min="7" max="7" width="9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7" t="s">
        <v>191</v>
      </c>
      <c r="C1" s="78" t="s" vm="1">
        <v>269</v>
      </c>
    </row>
    <row r="2" spans="2:56">
      <c r="B2" s="57" t="s">
        <v>190</v>
      </c>
      <c r="C2" s="78" t="s">
        <v>270</v>
      </c>
    </row>
    <row r="3" spans="2:56">
      <c r="B3" s="57" t="s">
        <v>192</v>
      </c>
      <c r="C3" s="78" t="s">
        <v>271</v>
      </c>
    </row>
    <row r="4" spans="2:56">
      <c r="B4" s="57" t="s">
        <v>193</v>
      </c>
      <c r="C4" s="78">
        <v>8803</v>
      </c>
    </row>
    <row r="6" spans="2:56" ht="26.25" customHeight="1">
      <c r="B6" s="165" t="s">
        <v>225</v>
      </c>
      <c r="C6" s="166"/>
      <c r="D6" s="166"/>
      <c r="E6" s="166"/>
      <c r="F6" s="166"/>
      <c r="G6" s="166"/>
      <c r="H6" s="166"/>
      <c r="I6" s="166"/>
      <c r="J6" s="167"/>
    </row>
    <row r="7" spans="2:56" s="3" customFormat="1" ht="78.75">
      <c r="B7" s="60" t="s">
        <v>128</v>
      </c>
      <c r="C7" s="62" t="s">
        <v>59</v>
      </c>
      <c r="D7" s="62" t="s">
        <v>95</v>
      </c>
      <c r="E7" s="62" t="s">
        <v>60</v>
      </c>
      <c r="F7" s="62" t="s">
        <v>113</v>
      </c>
      <c r="G7" s="62" t="s">
        <v>236</v>
      </c>
      <c r="H7" s="62" t="s">
        <v>194</v>
      </c>
      <c r="I7" s="64" t="s">
        <v>195</v>
      </c>
      <c r="J7" s="77" t="s">
        <v>262</v>
      </c>
    </row>
    <row r="8" spans="2:56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256</v>
      </c>
      <c r="H8" s="33" t="s">
        <v>20</v>
      </c>
      <c r="I8" s="18" t="s">
        <v>20</v>
      </c>
      <c r="J8" s="18"/>
    </row>
    <row r="9" spans="2:56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128" t="s">
        <v>44</v>
      </c>
      <c r="C10" s="128"/>
      <c r="D10" s="128"/>
      <c r="E10" s="137">
        <v>7.7600000000000002E-2</v>
      </c>
      <c r="F10" s="124"/>
      <c r="G10" s="125">
        <v>1432.19397</v>
      </c>
      <c r="H10" s="126">
        <f>G10/$G$10</f>
        <v>1</v>
      </c>
      <c r="I10" s="126">
        <f>G10/'סכום נכסי הקרן'!$C$42</f>
        <v>1.7523026292878641E-3</v>
      </c>
      <c r="J10" s="124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s="100" customFormat="1" ht="22.5" customHeight="1">
      <c r="B11" s="129" t="s">
        <v>249</v>
      </c>
      <c r="C11" s="128"/>
      <c r="D11" s="128"/>
      <c r="E11" s="137">
        <v>7.7600000000000002E-2</v>
      </c>
      <c r="F11" s="132" t="s">
        <v>176</v>
      </c>
      <c r="G11" s="125">
        <v>1432.19397</v>
      </c>
      <c r="H11" s="126">
        <f t="shared" ref="H11:H13" si="0">G11/$G$10</f>
        <v>1</v>
      </c>
      <c r="I11" s="126">
        <f>G11/'סכום נכסי הקרן'!$C$42</f>
        <v>1.7523026292878641E-3</v>
      </c>
      <c r="J11" s="124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</row>
    <row r="12" spans="2:56">
      <c r="B12" s="102" t="s">
        <v>96</v>
      </c>
      <c r="C12" s="106"/>
      <c r="D12" s="106"/>
      <c r="E12" s="137">
        <v>7.7600000000000002E-2</v>
      </c>
      <c r="F12" s="122" t="s">
        <v>176</v>
      </c>
      <c r="G12" s="91">
        <v>988.47397000000001</v>
      </c>
      <c r="H12" s="92">
        <f t="shared" si="0"/>
        <v>0.6901816309141422</v>
      </c>
      <c r="I12" s="92">
        <f>G12/'סכום נכסי הקרן'!$C$42</f>
        <v>1.2094070865370375E-3</v>
      </c>
      <c r="J12" s="82"/>
    </row>
    <row r="13" spans="2:56">
      <c r="B13" s="87" t="s">
        <v>2205</v>
      </c>
      <c r="C13" s="101" t="s">
        <v>2206</v>
      </c>
      <c r="D13" s="101" t="s">
        <v>2207</v>
      </c>
      <c r="E13" s="138">
        <v>7.7600000000000002E-2</v>
      </c>
      <c r="F13" s="97" t="s">
        <v>176</v>
      </c>
      <c r="G13" s="94">
        <v>988.47397000000001</v>
      </c>
      <c r="H13" s="95">
        <f t="shared" si="0"/>
        <v>0.6901816309141422</v>
      </c>
      <c r="I13" s="95">
        <f>G13/'סכום נכסי הקרן'!$C$42</f>
        <v>1.2094070865370375E-3</v>
      </c>
      <c r="J13" s="84" t="s">
        <v>2208</v>
      </c>
    </row>
    <row r="14" spans="2:56">
      <c r="B14" s="105"/>
      <c r="C14" s="101"/>
      <c r="D14" s="101"/>
      <c r="E14" s="84"/>
      <c r="F14" s="84"/>
      <c r="G14" s="84"/>
      <c r="H14" s="95"/>
      <c r="I14" s="84"/>
      <c r="J14" s="84"/>
    </row>
    <row r="15" spans="2:56">
      <c r="B15" s="102" t="s">
        <v>97</v>
      </c>
      <c r="C15" s="106"/>
      <c r="D15" s="106"/>
      <c r="E15" s="139">
        <v>0</v>
      </c>
      <c r="F15" s="122" t="s">
        <v>176</v>
      </c>
      <c r="G15" s="91">
        <v>443.72</v>
      </c>
      <c r="H15" s="92">
        <f t="shared" ref="H15:H16" si="1">G15/$G$10</f>
        <v>0.30981836908585786</v>
      </c>
      <c r="I15" s="92">
        <f>G15/'סכום נכסי הקרן'!$C$42</f>
        <v>5.4289554275082654E-4</v>
      </c>
      <c r="J15" s="82"/>
    </row>
    <row r="16" spans="2:56">
      <c r="B16" s="87" t="s">
        <v>2209</v>
      </c>
      <c r="C16" s="101" t="s">
        <v>2206</v>
      </c>
      <c r="D16" s="101" t="s">
        <v>30</v>
      </c>
      <c r="E16" s="140">
        <v>0</v>
      </c>
      <c r="F16" s="97" t="s">
        <v>176</v>
      </c>
      <c r="G16" s="94">
        <v>443.72</v>
      </c>
      <c r="H16" s="95">
        <f t="shared" si="1"/>
        <v>0.30981836908585786</v>
      </c>
      <c r="I16" s="95">
        <f>G16/'סכום נכסי הקרן'!$C$42</f>
        <v>5.4289554275082654E-4</v>
      </c>
      <c r="J16" s="84" t="s">
        <v>2210</v>
      </c>
    </row>
    <row r="17" spans="2:10">
      <c r="B17" s="105"/>
      <c r="C17" s="101"/>
      <c r="D17" s="101"/>
      <c r="E17" s="84"/>
      <c r="F17" s="84"/>
      <c r="G17" s="84"/>
      <c r="H17" s="95"/>
      <c r="I17" s="84"/>
      <c r="J17" s="84"/>
    </row>
    <row r="18" spans="2:10">
      <c r="B18" s="101"/>
      <c r="C18" s="101"/>
      <c r="D18" s="101"/>
      <c r="E18" s="101"/>
      <c r="F18" s="101"/>
      <c r="G18" s="101"/>
      <c r="H18" s="101"/>
      <c r="I18" s="101"/>
      <c r="J18" s="101"/>
    </row>
    <row r="19" spans="2:10">
      <c r="B19" s="101"/>
      <c r="C19" s="101"/>
      <c r="D19" s="101"/>
      <c r="E19" s="101"/>
      <c r="F19" s="101"/>
      <c r="G19" s="101"/>
      <c r="H19" s="101"/>
      <c r="I19" s="101"/>
      <c r="J19" s="101"/>
    </row>
    <row r="20" spans="2:10">
      <c r="B20" s="117"/>
      <c r="C20" s="101"/>
      <c r="D20" s="101"/>
      <c r="E20" s="101"/>
      <c r="F20" s="101"/>
      <c r="G20" s="101"/>
      <c r="H20" s="101"/>
      <c r="I20" s="101"/>
      <c r="J20" s="101"/>
    </row>
    <row r="21" spans="2:10">
      <c r="B21" s="117"/>
      <c r="C21" s="101"/>
      <c r="D21" s="101"/>
      <c r="E21" s="101"/>
      <c r="F21" s="101"/>
      <c r="G21" s="101"/>
      <c r="H21" s="101"/>
      <c r="I21" s="101"/>
      <c r="J21" s="101"/>
    </row>
    <row r="22" spans="2:10">
      <c r="B22" s="101"/>
      <c r="C22" s="101"/>
      <c r="D22" s="101"/>
      <c r="E22" s="101"/>
      <c r="F22" s="101"/>
      <c r="G22" s="101"/>
      <c r="H22" s="101"/>
      <c r="I22" s="101"/>
      <c r="J22" s="101"/>
    </row>
    <row r="23" spans="2:10">
      <c r="B23" s="101"/>
      <c r="C23" s="101"/>
      <c r="D23" s="101"/>
      <c r="E23" s="101"/>
      <c r="F23" s="101"/>
      <c r="G23" s="101"/>
      <c r="H23" s="101"/>
      <c r="I23" s="101"/>
      <c r="J23" s="101"/>
    </row>
    <row r="24" spans="2:10">
      <c r="B24" s="101"/>
      <c r="C24" s="101"/>
      <c r="D24" s="101"/>
      <c r="E24" s="101"/>
      <c r="F24" s="101"/>
      <c r="G24" s="101"/>
      <c r="H24" s="101"/>
      <c r="I24" s="101"/>
      <c r="J24" s="101"/>
    </row>
    <row r="25" spans="2:10">
      <c r="B25" s="101"/>
      <c r="C25" s="101"/>
      <c r="D25" s="101"/>
      <c r="E25" s="101"/>
      <c r="F25" s="101"/>
      <c r="G25" s="101"/>
      <c r="H25" s="101"/>
      <c r="I25" s="101"/>
      <c r="J25" s="101"/>
    </row>
    <row r="26" spans="2:10">
      <c r="B26" s="101"/>
      <c r="C26" s="101"/>
      <c r="D26" s="101"/>
      <c r="E26" s="101"/>
      <c r="F26" s="101"/>
      <c r="G26" s="101"/>
      <c r="H26" s="101"/>
      <c r="I26" s="101"/>
      <c r="J26" s="101"/>
    </row>
    <row r="27" spans="2:10">
      <c r="B27" s="101"/>
      <c r="C27" s="101"/>
      <c r="D27" s="101"/>
      <c r="E27" s="101"/>
      <c r="F27" s="101"/>
      <c r="G27" s="101"/>
      <c r="H27" s="101"/>
      <c r="I27" s="101"/>
      <c r="J27" s="101"/>
    </row>
    <row r="28" spans="2:10">
      <c r="B28" s="101"/>
      <c r="C28" s="101"/>
      <c r="D28" s="101"/>
      <c r="E28" s="101"/>
      <c r="F28" s="101"/>
      <c r="G28" s="101"/>
      <c r="H28" s="101"/>
      <c r="I28" s="101"/>
      <c r="J28" s="101"/>
    </row>
    <row r="29" spans="2:10">
      <c r="B29" s="101"/>
      <c r="C29" s="101"/>
      <c r="D29" s="101"/>
      <c r="E29" s="101"/>
      <c r="F29" s="101"/>
      <c r="G29" s="101"/>
      <c r="H29" s="101"/>
      <c r="I29" s="101"/>
      <c r="J29" s="101"/>
    </row>
    <row r="30" spans="2:10">
      <c r="B30" s="101"/>
      <c r="C30" s="101"/>
      <c r="D30" s="101"/>
      <c r="E30" s="101"/>
      <c r="F30" s="101"/>
      <c r="G30" s="101"/>
      <c r="H30" s="101"/>
      <c r="I30" s="101"/>
      <c r="J30" s="101"/>
    </row>
    <row r="31" spans="2:10">
      <c r="B31" s="101"/>
      <c r="C31" s="101"/>
      <c r="D31" s="101"/>
      <c r="E31" s="101"/>
      <c r="F31" s="101"/>
      <c r="G31" s="101"/>
      <c r="H31" s="101"/>
      <c r="I31" s="101"/>
      <c r="J31" s="101"/>
    </row>
    <row r="32" spans="2:10">
      <c r="B32" s="101"/>
      <c r="C32" s="101"/>
      <c r="D32" s="101"/>
      <c r="E32" s="101"/>
      <c r="F32" s="101"/>
      <c r="G32" s="101"/>
      <c r="H32" s="101"/>
      <c r="I32" s="101"/>
      <c r="J32" s="101"/>
    </row>
    <row r="33" spans="2:10">
      <c r="B33" s="101"/>
      <c r="C33" s="101"/>
      <c r="D33" s="101"/>
      <c r="E33" s="101"/>
      <c r="F33" s="101"/>
      <c r="G33" s="101"/>
      <c r="H33" s="101"/>
      <c r="I33" s="101"/>
      <c r="J33" s="101"/>
    </row>
    <row r="34" spans="2:10">
      <c r="B34" s="101"/>
      <c r="C34" s="101"/>
      <c r="D34" s="101"/>
      <c r="E34" s="101"/>
      <c r="F34" s="101"/>
      <c r="G34" s="101"/>
      <c r="H34" s="101"/>
      <c r="I34" s="101"/>
      <c r="J34" s="101"/>
    </row>
    <row r="35" spans="2:10">
      <c r="B35" s="101"/>
      <c r="C35" s="101"/>
      <c r="D35" s="101"/>
      <c r="E35" s="101"/>
      <c r="F35" s="101"/>
      <c r="G35" s="101"/>
      <c r="H35" s="101"/>
      <c r="I35" s="101"/>
      <c r="J35" s="101"/>
    </row>
    <row r="36" spans="2:10">
      <c r="B36" s="101"/>
      <c r="C36" s="101"/>
      <c r="D36" s="101"/>
      <c r="E36" s="101"/>
      <c r="F36" s="101"/>
      <c r="G36" s="101"/>
      <c r="H36" s="101"/>
      <c r="I36" s="101"/>
      <c r="J36" s="101"/>
    </row>
    <row r="37" spans="2:10">
      <c r="B37" s="101"/>
      <c r="C37" s="101"/>
      <c r="D37" s="101"/>
      <c r="E37" s="101"/>
      <c r="F37" s="101"/>
      <c r="G37" s="101"/>
      <c r="H37" s="101"/>
      <c r="I37" s="101"/>
      <c r="J37" s="101"/>
    </row>
    <row r="38" spans="2:10">
      <c r="B38" s="101"/>
      <c r="C38" s="101"/>
      <c r="D38" s="101"/>
      <c r="E38" s="101"/>
      <c r="F38" s="101"/>
      <c r="G38" s="101"/>
      <c r="H38" s="101"/>
      <c r="I38" s="101"/>
      <c r="J38" s="101"/>
    </row>
    <row r="39" spans="2:10">
      <c r="B39" s="101"/>
      <c r="C39" s="101"/>
      <c r="D39" s="101"/>
      <c r="E39" s="101"/>
      <c r="F39" s="101"/>
      <c r="G39" s="101"/>
      <c r="H39" s="101"/>
      <c r="I39" s="101"/>
      <c r="J39" s="101"/>
    </row>
    <row r="40" spans="2:10">
      <c r="B40" s="101"/>
      <c r="C40" s="101"/>
      <c r="D40" s="101"/>
      <c r="E40" s="101"/>
      <c r="F40" s="101"/>
      <c r="G40" s="101"/>
      <c r="H40" s="101"/>
      <c r="I40" s="101"/>
      <c r="J40" s="101"/>
    </row>
    <row r="41" spans="2:10">
      <c r="B41" s="101"/>
      <c r="C41" s="101"/>
      <c r="D41" s="101"/>
      <c r="E41" s="101"/>
      <c r="F41" s="101"/>
      <c r="G41" s="101"/>
      <c r="H41" s="101"/>
      <c r="I41" s="101"/>
      <c r="J41" s="101"/>
    </row>
    <row r="42" spans="2:10">
      <c r="B42" s="101"/>
      <c r="C42" s="101"/>
      <c r="D42" s="101"/>
      <c r="E42" s="101"/>
      <c r="F42" s="101"/>
      <c r="G42" s="101"/>
      <c r="H42" s="101"/>
      <c r="I42" s="101"/>
      <c r="J42" s="101"/>
    </row>
    <row r="43" spans="2:10">
      <c r="B43" s="101"/>
      <c r="C43" s="101"/>
      <c r="D43" s="101"/>
      <c r="E43" s="101"/>
      <c r="F43" s="101"/>
      <c r="G43" s="101"/>
      <c r="H43" s="101"/>
      <c r="I43" s="101"/>
      <c r="J43" s="101"/>
    </row>
    <row r="44" spans="2:10">
      <c r="B44" s="101"/>
      <c r="C44" s="101"/>
      <c r="D44" s="101"/>
      <c r="E44" s="101"/>
      <c r="F44" s="101"/>
      <c r="G44" s="101"/>
      <c r="H44" s="101"/>
      <c r="I44" s="101"/>
      <c r="J44" s="101"/>
    </row>
    <row r="45" spans="2:10">
      <c r="B45" s="101"/>
      <c r="C45" s="101"/>
      <c r="D45" s="101"/>
      <c r="E45" s="101"/>
      <c r="F45" s="101"/>
      <c r="G45" s="101"/>
      <c r="H45" s="101"/>
      <c r="I45" s="101"/>
      <c r="J45" s="101"/>
    </row>
    <row r="46" spans="2:10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2:10">
      <c r="B47" s="101"/>
      <c r="C47" s="101"/>
      <c r="D47" s="101"/>
      <c r="E47" s="101"/>
      <c r="F47" s="101"/>
      <c r="G47" s="101"/>
      <c r="H47" s="101"/>
      <c r="I47" s="101"/>
      <c r="J47" s="101"/>
    </row>
    <row r="48" spans="2:10">
      <c r="B48" s="101"/>
      <c r="C48" s="101"/>
      <c r="D48" s="101"/>
      <c r="E48" s="101"/>
      <c r="F48" s="101"/>
      <c r="G48" s="101"/>
      <c r="H48" s="101"/>
      <c r="I48" s="101"/>
      <c r="J48" s="101"/>
    </row>
    <row r="49" spans="2:10">
      <c r="B49" s="101"/>
      <c r="C49" s="101"/>
      <c r="D49" s="101"/>
      <c r="E49" s="101"/>
      <c r="F49" s="101"/>
      <c r="G49" s="101"/>
      <c r="H49" s="101"/>
      <c r="I49" s="101"/>
      <c r="J49" s="101"/>
    </row>
    <row r="50" spans="2:10">
      <c r="B50" s="101"/>
      <c r="C50" s="101"/>
      <c r="D50" s="101"/>
      <c r="E50" s="101"/>
      <c r="F50" s="101"/>
      <c r="G50" s="101"/>
      <c r="H50" s="101"/>
      <c r="I50" s="101"/>
      <c r="J50" s="101"/>
    </row>
    <row r="51" spans="2:10">
      <c r="B51" s="101"/>
      <c r="C51" s="101"/>
      <c r="D51" s="101"/>
      <c r="E51" s="101"/>
      <c r="F51" s="101"/>
      <c r="G51" s="101"/>
      <c r="H51" s="101"/>
      <c r="I51" s="101"/>
      <c r="J51" s="101"/>
    </row>
    <row r="52" spans="2:10">
      <c r="B52" s="101"/>
      <c r="C52" s="101"/>
      <c r="D52" s="101"/>
      <c r="E52" s="101"/>
      <c r="F52" s="101"/>
      <c r="G52" s="101"/>
      <c r="H52" s="101"/>
      <c r="I52" s="101"/>
      <c r="J52" s="101"/>
    </row>
    <row r="53" spans="2:10">
      <c r="B53" s="101"/>
      <c r="C53" s="101"/>
      <c r="D53" s="101"/>
      <c r="E53" s="101"/>
      <c r="F53" s="101"/>
      <c r="G53" s="101"/>
      <c r="H53" s="101"/>
      <c r="I53" s="101"/>
      <c r="J53" s="101"/>
    </row>
    <row r="54" spans="2:10">
      <c r="B54" s="101"/>
      <c r="C54" s="101"/>
      <c r="D54" s="101"/>
      <c r="E54" s="101"/>
      <c r="F54" s="101"/>
      <c r="G54" s="101"/>
      <c r="H54" s="101"/>
      <c r="I54" s="101"/>
      <c r="J54" s="101"/>
    </row>
    <row r="55" spans="2:10">
      <c r="B55" s="101"/>
      <c r="C55" s="101"/>
      <c r="D55" s="101"/>
      <c r="E55" s="101"/>
      <c r="F55" s="101"/>
      <c r="G55" s="101"/>
      <c r="H55" s="101"/>
      <c r="I55" s="101"/>
      <c r="J55" s="101"/>
    </row>
    <row r="56" spans="2:10">
      <c r="B56" s="101"/>
      <c r="C56" s="101"/>
      <c r="D56" s="101"/>
      <c r="E56" s="101"/>
      <c r="F56" s="101"/>
      <c r="G56" s="101"/>
      <c r="H56" s="101"/>
      <c r="I56" s="101"/>
      <c r="J56" s="101"/>
    </row>
    <row r="57" spans="2:10">
      <c r="B57" s="101"/>
      <c r="C57" s="101"/>
      <c r="D57" s="101"/>
      <c r="E57" s="101"/>
      <c r="F57" s="101"/>
      <c r="G57" s="101"/>
      <c r="H57" s="101"/>
      <c r="I57" s="101"/>
      <c r="J57" s="101"/>
    </row>
    <row r="58" spans="2:10">
      <c r="B58" s="101"/>
      <c r="C58" s="101"/>
      <c r="D58" s="101"/>
      <c r="E58" s="101"/>
      <c r="F58" s="101"/>
      <c r="G58" s="101"/>
      <c r="H58" s="101"/>
      <c r="I58" s="101"/>
      <c r="J58" s="101"/>
    </row>
    <row r="59" spans="2:10">
      <c r="B59" s="101"/>
      <c r="C59" s="101"/>
      <c r="D59" s="101"/>
      <c r="E59" s="101"/>
      <c r="F59" s="101"/>
      <c r="G59" s="101"/>
      <c r="H59" s="101"/>
      <c r="I59" s="101"/>
      <c r="J59" s="101"/>
    </row>
    <row r="60" spans="2:10">
      <c r="B60" s="101"/>
      <c r="C60" s="101"/>
      <c r="D60" s="101"/>
      <c r="E60" s="101"/>
      <c r="F60" s="101"/>
      <c r="G60" s="101"/>
      <c r="H60" s="101"/>
      <c r="I60" s="101"/>
      <c r="J60" s="101"/>
    </row>
    <row r="61" spans="2:10">
      <c r="B61" s="101"/>
      <c r="C61" s="101"/>
      <c r="D61" s="101"/>
      <c r="E61" s="101"/>
      <c r="F61" s="101"/>
      <c r="G61" s="101"/>
      <c r="H61" s="101"/>
      <c r="I61" s="101"/>
      <c r="J61" s="101"/>
    </row>
    <row r="62" spans="2:10">
      <c r="B62" s="101"/>
      <c r="C62" s="101"/>
      <c r="D62" s="101"/>
      <c r="E62" s="101"/>
      <c r="F62" s="101"/>
      <c r="G62" s="101"/>
      <c r="H62" s="101"/>
      <c r="I62" s="101"/>
      <c r="J62" s="101"/>
    </row>
    <row r="63" spans="2:10">
      <c r="B63" s="101"/>
      <c r="C63" s="101"/>
      <c r="D63" s="101"/>
      <c r="E63" s="101"/>
      <c r="F63" s="101"/>
      <c r="G63" s="101"/>
      <c r="H63" s="101"/>
      <c r="I63" s="101"/>
      <c r="J63" s="101"/>
    </row>
    <row r="64" spans="2:10">
      <c r="B64" s="101"/>
      <c r="C64" s="101"/>
      <c r="D64" s="101"/>
      <c r="E64" s="101"/>
      <c r="F64" s="101"/>
      <c r="G64" s="101"/>
      <c r="H64" s="101"/>
      <c r="I64" s="101"/>
      <c r="J64" s="101"/>
    </row>
    <row r="65" spans="2:10">
      <c r="B65" s="101"/>
      <c r="C65" s="101"/>
      <c r="D65" s="101"/>
      <c r="E65" s="101"/>
      <c r="F65" s="101"/>
      <c r="G65" s="101"/>
      <c r="H65" s="101"/>
      <c r="I65" s="101"/>
      <c r="J65" s="101"/>
    </row>
    <row r="66" spans="2:10">
      <c r="B66" s="101"/>
      <c r="C66" s="101"/>
      <c r="D66" s="101"/>
      <c r="E66" s="101"/>
      <c r="F66" s="101"/>
      <c r="G66" s="101"/>
      <c r="H66" s="101"/>
      <c r="I66" s="101"/>
      <c r="J66" s="101"/>
    </row>
    <row r="67" spans="2:10">
      <c r="B67" s="101"/>
      <c r="C67" s="101"/>
      <c r="D67" s="101"/>
      <c r="E67" s="101"/>
      <c r="F67" s="101"/>
      <c r="G67" s="101"/>
      <c r="H67" s="101"/>
      <c r="I67" s="101"/>
      <c r="J67" s="101"/>
    </row>
    <row r="68" spans="2:10">
      <c r="B68" s="101"/>
      <c r="C68" s="101"/>
      <c r="D68" s="101"/>
      <c r="E68" s="101"/>
      <c r="F68" s="101"/>
      <c r="G68" s="101"/>
      <c r="H68" s="101"/>
      <c r="I68" s="101"/>
      <c r="J68" s="101"/>
    </row>
    <row r="69" spans="2:10">
      <c r="B69" s="101"/>
      <c r="C69" s="101"/>
      <c r="D69" s="101"/>
      <c r="E69" s="101"/>
      <c r="F69" s="101"/>
      <c r="G69" s="101"/>
      <c r="H69" s="101"/>
      <c r="I69" s="101"/>
      <c r="J69" s="101"/>
    </row>
    <row r="70" spans="2:10">
      <c r="B70" s="101"/>
      <c r="C70" s="101"/>
      <c r="D70" s="101"/>
      <c r="E70" s="101"/>
      <c r="F70" s="101"/>
      <c r="G70" s="101"/>
      <c r="H70" s="101"/>
      <c r="I70" s="101"/>
      <c r="J70" s="101"/>
    </row>
    <row r="71" spans="2:10">
      <c r="B71" s="101"/>
      <c r="C71" s="101"/>
      <c r="D71" s="101"/>
      <c r="E71" s="101"/>
      <c r="F71" s="101"/>
      <c r="G71" s="101"/>
      <c r="H71" s="101"/>
      <c r="I71" s="101"/>
      <c r="J71" s="101"/>
    </row>
    <row r="72" spans="2:10">
      <c r="B72" s="101"/>
      <c r="C72" s="101"/>
      <c r="D72" s="101"/>
      <c r="E72" s="101"/>
      <c r="F72" s="101"/>
      <c r="G72" s="101"/>
      <c r="H72" s="101"/>
      <c r="I72" s="101"/>
      <c r="J72" s="101"/>
    </row>
    <row r="73" spans="2:10">
      <c r="B73" s="101"/>
      <c r="C73" s="101"/>
      <c r="D73" s="101"/>
      <c r="E73" s="101"/>
      <c r="F73" s="101"/>
      <c r="G73" s="101"/>
      <c r="H73" s="101"/>
      <c r="I73" s="101"/>
      <c r="J73" s="101"/>
    </row>
    <row r="74" spans="2:10">
      <c r="B74" s="101"/>
      <c r="C74" s="101"/>
      <c r="D74" s="101"/>
      <c r="E74" s="101"/>
      <c r="F74" s="101"/>
      <c r="G74" s="101"/>
      <c r="H74" s="101"/>
      <c r="I74" s="101"/>
      <c r="J74" s="101"/>
    </row>
    <row r="75" spans="2:10">
      <c r="B75" s="101"/>
      <c r="C75" s="101"/>
      <c r="D75" s="101"/>
      <c r="E75" s="101"/>
      <c r="F75" s="101"/>
      <c r="G75" s="101"/>
      <c r="H75" s="101"/>
      <c r="I75" s="101"/>
      <c r="J75" s="101"/>
    </row>
    <row r="76" spans="2:10">
      <c r="B76" s="101"/>
      <c r="C76" s="101"/>
      <c r="D76" s="101"/>
      <c r="E76" s="101"/>
      <c r="F76" s="101"/>
      <c r="G76" s="101"/>
      <c r="H76" s="101"/>
      <c r="I76" s="101"/>
      <c r="J76" s="101"/>
    </row>
    <row r="77" spans="2:10">
      <c r="B77" s="101"/>
      <c r="C77" s="101"/>
      <c r="D77" s="101"/>
      <c r="E77" s="101"/>
      <c r="F77" s="101"/>
      <c r="G77" s="101"/>
      <c r="H77" s="101"/>
      <c r="I77" s="101"/>
      <c r="J77" s="101"/>
    </row>
    <row r="78" spans="2:10">
      <c r="B78" s="101"/>
      <c r="C78" s="101"/>
      <c r="D78" s="101"/>
      <c r="E78" s="101"/>
      <c r="F78" s="101"/>
      <c r="G78" s="101"/>
      <c r="H78" s="101"/>
      <c r="I78" s="101"/>
      <c r="J78" s="101"/>
    </row>
    <row r="79" spans="2:10">
      <c r="B79" s="101"/>
      <c r="C79" s="101"/>
      <c r="D79" s="101"/>
      <c r="E79" s="101"/>
      <c r="F79" s="101"/>
      <c r="G79" s="101"/>
      <c r="H79" s="101"/>
      <c r="I79" s="101"/>
      <c r="J79" s="101"/>
    </row>
    <row r="80" spans="2:10">
      <c r="B80" s="101"/>
      <c r="C80" s="101"/>
      <c r="D80" s="101"/>
      <c r="E80" s="101"/>
      <c r="F80" s="101"/>
      <c r="G80" s="101"/>
      <c r="H80" s="101"/>
      <c r="I80" s="101"/>
      <c r="J80" s="101"/>
    </row>
    <row r="81" spans="2:10">
      <c r="B81" s="101"/>
      <c r="C81" s="101"/>
      <c r="D81" s="101"/>
      <c r="E81" s="101"/>
      <c r="F81" s="101"/>
      <c r="G81" s="101"/>
      <c r="H81" s="101"/>
      <c r="I81" s="101"/>
      <c r="J81" s="101"/>
    </row>
    <row r="82" spans="2:10">
      <c r="B82" s="101"/>
      <c r="C82" s="101"/>
      <c r="D82" s="101"/>
      <c r="E82" s="101"/>
      <c r="F82" s="101"/>
      <c r="G82" s="101"/>
      <c r="H82" s="101"/>
      <c r="I82" s="101"/>
      <c r="J82" s="101"/>
    </row>
    <row r="83" spans="2:10">
      <c r="B83" s="101"/>
      <c r="C83" s="101"/>
      <c r="D83" s="101"/>
      <c r="E83" s="101"/>
      <c r="F83" s="101"/>
      <c r="G83" s="101"/>
      <c r="H83" s="101"/>
      <c r="I83" s="101"/>
      <c r="J83" s="101"/>
    </row>
    <row r="84" spans="2:10">
      <c r="B84" s="101"/>
      <c r="C84" s="101"/>
      <c r="D84" s="101"/>
      <c r="E84" s="101"/>
      <c r="F84" s="101"/>
      <c r="G84" s="101"/>
      <c r="H84" s="101"/>
      <c r="I84" s="101"/>
      <c r="J84" s="101"/>
    </row>
    <row r="85" spans="2:10">
      <c r="B85" s="101"/>
      <c r="C85" s="101"/>
      <c r="D85" s="101"/>
      <c r="E85" s="101"/>
      <c r="F85" s="101"/>
      <c r="G85" s="101"/>
      <c r="H85" s="101"/>
      <c r="I85" s="101"/>
      <c r="J85" s="101"/>
    </row>
    <row r="86" spans="2:10">
      <c r="B86" s="101"/>
      <c r="C86" s="101"/>
      <c r="D86" s="101"/>
      <c r="E86" s="101"/>
      <c r="F86" s="101"/>
      <c r="G86" s="101"/>
      <c r="H86" s="101"/>
      <c r="I86" s="101"/>
      <c r="J86" s="101"/>
    </row>
    <row r="87" spans="2:10">
      <c r="B87" s="101"/>
      <c r="C87" s="101"/>
      <c r="D87" s="101"/>
      <c r="E87" s="101"/>
      <c r="F87" s="101"/>
      <c r="G87" s="101"/>
      <c r="H87" s="101"/>
      <c r="I87" s="101"/>
      <c r="J87" s="101"/>
    </row>
    <row r="88" spans="2:10">
      <c r="B88" s="101"/>
      <c r="C88" s="101"/>
      <c r="D88" s="101"/>
      <c r="E88" s="101"/>
      <c r="F88" s="101"/>
      <c r="G88" s="101"/>
      <c r="H88" s="101"/>
      <c r="I88" s="101"/>
      <c r="J88" s="101"/>
    </row>
    <row r="89" spans="2:10">
      <c r="B89" s="101"/>
      <c r="C89" s="101"/>
      <c r="D89" s="101"/>
      <c r="E89" s="101"/>
      <c r="F89" s="101"/>
      <c r="G89" s="101"/>
      <c r="H89" s="101"/>
      <c r="I89" s="101"/>
      <c r="J89" s="101"/>
    </row>
    <row r="90" spans="2:10">
      <c r="B90" s="101"/>
      <c r="C90" s="101"/>
      <c r="D90" s="101"/>
      <c r="E90" s="101"/>
      <c r="F90" s="101"/>
      <c r="G90" s="101"/>
      <c r="H90" s="101"/>
      <c r="I90" s="101"/>
      <c r="J90" s="101"/>
    </row>
    <row r="91" spans="2:10">
      <c r="B91" s="101"/>
      <c r="C91" s="101"/>
      <c r="D91" s="101"/>
      <c r="E91" s="101"/>
      <c r="F91" s="101"/>
      <c r="G91" s="101"/>
      <c r="H91" s="101"/>
      <c r="I91" s="101"/>
      <c r="J91" s="101"/>
    </row>
    <row r="92" spans="2:10">
      <c r="B92" s="101"/>
      <c r="C92" s="101"/>
      <c r="D92" s="101"/>
      <c r="E92" s="101"/>
      <c r="F92" s="101"/>
      <c r="G92" s="101"/>
      <c r="H92" s="101"/>
      <c r="I92" s="101"/>
      <c r="J92" s="101"/>
    </row>
    <row r="93" spans="2:10">
      <c r="B93" s="101"/>
      <c r="C93" s="101"/>
      <c r="D93" s="101"/>
      <c r="E93" s="101"/>
      <c r="F93" s="101"/>
      <c r="G93" s="101"/>
      <c r="H93" s="101"/>
      <c r="I93" s="101"/>
      <c r="J93" s="101"/>
    </row>
    <row r="94" spans="2:10">
      <c r="B94" s="101"/>
      <c r="C94" s="101"/>
      <c r="D94" s="101"/>
      <c r="E94" s="101"/>
      <c r="F94" s="101"/>
      <c r="G94" s="101"/>
      <c r="H94" s="101"/>
      <c r="I94" s="101"/>
      <c r="J94" s="101"/>
    </row>
    <row r="95" spans="2:10">
      <c r="B95" s="101"/>
      <c r="C95" s="101"/>
      <c r="D95" s="101"/>
      <c r="E95" s="101"/>
      <c r="F95" s="101"/>
      <c r="G95" s="101"/>
      <c r="H95" s="101"/>
      <c r="I95" s="101"/>
      <c r="J95" s="101"/>
    </row>
    <row r="96" spans="2:10">
      <c r="B96" s="101"/>
      <c r="C96" s="101"/>
      <c r="D96" s="101"/>
      <c r="E96" s="101"/>
      <c r="F96" s="101"/>
      <c r="G96" s="101"/>
      <c r="H96" s="101"/>
      <c r="I96" s="101"/>
      <c r="J96" s="101"/>
    </row>
    <row r="97" spans="2:10">
      <c r="B97" s="101"/>
      <c r="C97" s="101"/>
      <c r="D97" s="101"/>
      <c r="E97" s="101"/>
      <c r="F97" s="101"/>
      <c r="G97" s="101"/>
      <c r="H97" s="101"/>
      <c r="I97" s="101"/>
      <c r="J97" s="101"/>
    </row>
    <row r="98" spans="2:10">
      <c r="B98" s="101"/>
      <c r="C98" s="101"/>
      <c r="D98" s="101"/>
      <c r="E98" s="101"/>
      <c r="F98" s="101"/>
      <c r="G98" s="101"/>
      <c r="H98" s="101"/>
      <c r="I98" s="101"/>
      <c r="J98" s="101"/>
    </row>
    <row r="99" spans="2:10">
      <c r="B99" s="101"/>
      <c r="C99" s="101"/>
      <c r="D99" s="101"/>
      <c r="E99" s="101"/>
      <c r="F99" s="101"/>
      <c r="G99" s="101"/>
      <c r="H99" s="101"/>
      <c r="I99" s="101"/>
      <c r="J99" s="101"/>
    </row>
    <row r="100" spans="2:10">
      <c r="B100" s="101"/>
      <c r="C100" s="101"/>
      <c r="D100" s="101"/>
      <c r="E100" s="101"/>
      <c r="F100" s="101"/>
      <c r="G100" s="101"/>
      <c r="H100" s="101"/>
      <c r="I100" s="101"/>
      <c r="J100" s="101"/>
    </row>
    <row r="101" spans="2:10">
      <c r="B101" s="101"/>
      <c r="C101" s="101"/>
      <c r="D101" s="101"/>
      <c r="E101" s="101"/>
      <c r="F101" s="101"/>
      <c r="G101" s="101"/>
      <c r="H101" s="101"/>
      <c r="I101" s="101"/>
      <c r="J101" s="101"/>
    </row>
    <row r="102" spans="2:10">
      <c r="B102" s="101"/>
      <c r="C102" s="101"/>
      <c r="D102" s="101"/>
      <c r="E102" s="101"/>
      <c r="F102" s="101"/>
      <c r="G102" s="101"/>
      <c r="H102" s="101"/>
      <c r="I102" s="101"/>
      <c r="J102" s="101"/>
    </row>
    <row r="103" spans="2:10">
      <c r="B103" s="101"/>
      <c r="C103" s="101"/>
      <c r="D103" s="101"/>
      <c r="E103" s="101"/>
      <c r="F103" s="101"/>
      <c r="G103" s="101"/>
      <c r="H103" s="101"/>
      <c r="I103" s="101"/>
      <c r="J103" s="101"/>
    </row>
    <row r="104" spans="2:10">
      <c r="B104" s="101"/>
      <c r="C104" s="101"/>
      <c r="D104" s="101"/>
      <c r="E104" s="101"/>
      <c r="F104" s="101"/>
      <c r="G104" s="101"/>
      <c r="H104" s="101"/>
      <c r="I104" s="101"/>
      <c r="J104" s="101"/>
    </row>
    <row r="105" spans="2:10">
      <c r="B105" s="101"/>
      <c r="C105" s="101"/>
      <c r="D105" s="101"/>
      <c r="E105" s="101"/>
      <c r="F105" s="101"/>
      <c r="G105" s="101"/>
      <c r="H105" s="101"/>
      <c r="I105" s="101"/>
      <c r="J105" s="101"/>
    </row>
    <row r="106" spans="2:10">
      <c r="B106" s="101"/>
      <c r="C106" s="101"/>
      <c r="D106" s="101"/>
      <c r="E106" s="101"/>
      <c r="F106" s="101"/>
      <c r="G106" s="101"/>
      <c r="H106" s="101"/>
      <c r="I106" s="101"/>
      <c r="J106" s="101"/>
    </row>
    <row r="107" spans="2:10">
      <c r="B107" s="101"/>
      <c r="C107" s="101"/>
      <c r="D107" s="101"/>
      <c r="E107" s="101"/>
      <c r="F107" s="101"/>
      <c r="G107" s="101"/>
      <c r="H107" s="101"/>
      <c r="I107" s="101"/>
      <c r="J107" s="101"/>
    </row>
    <row r="108" spans="2:10">
      <c r="B108" s="101"/>
      <c r="C108" s="101"/>
      <c r="D108" s="101"/>
      <c r="E108" s="101"/>
      <c r="F108" s="101"/>
      <c r="G108" s="101"/>
      <c r="H108" s="101"/>
      <c r="I108" s="101"/>
      <c r="J108" s="101"/>
    </row>
    <row r="109" spans="2:10">
      <c r="B109" s="101"/>
      <c r="C109" s="101"/>
      <c r="D109" s="101"/>
      <c r="E109" s="101"/>
      <c r="F109" s="101"/>
      <c r="G109" s="101"/>
      <c r="H109" s="101"/>
      <c r="I109" s="101"/>
      <c r="J109" s="101"/>
    </row>
    <row r="110" spans="2:10">
      <c r="B110" s="101"/>
      <c r="C110" s="101"/>
      <c r="D110" s="101"/>
      <c r="E110" s="101"/>
      <c r="F110" s="101"/>
      <c r="G110" s="101"/>
      <c r="H110" s="101"/>
      <c r="I110" s="101"/>
      <c r="J110" s="101"/>
    </row>
    <row r="111" spans="2:10">
      <c r="B111" s="101"/>
      <c r="C111" s="101"/>
      <c r="D111" s="101"/>
      <c r="E111" s="101"/>
      <c r="F111" s="101"/>
      <c r="G111" s="101"/>
      <c r="H111" s="101"/>
      <c r="I111" s="101"/>
      <c r="J111" s="101"/>
    </row>
    <row r="112" spans="2:10">
      <c r="B112" s="101"/>
      <c r="C112" s="101"/>
      <c r="D112" s="101"/>
      <c r="E112" s="101"/>
      <c r="F112" s="101"/>
      <c r="G112" s="101"/>
      <c r="H112" s="101"/>
      <c r="I112" s="101"/>
      <c r="J112" s="101"/>
    </row>
    <row r="113" spans="2:10">
      <c r="B113" s="101"/>
      <c r="C113" s="101"/>
      <c r="D113" s="101"/>
      <c r="E113" s="101"/>
      <c r="F113" s="101"/>
      <c r="G113" s="101"/>
      <c r="H113" s="101"/>
      <c r="I113" s="101"/>
      <c r="J113" s="101"/>
    </row>
    <row r="114" spans="2:10">
      <c r="B114" s="101"/>
      <c r="C114" s="101"/>
      <c r="D114" s="101"/>
      <c r="E114" s="101"/>
      <c r="F114" s="101"/>
      <c r="G114" s="101"/>
      <c r="H114" s="101"/>
      <c r="I114" s="101"/>
      <c r="J114" s="101"/>
    </row>
    <row r="115" spans="2:10">
      <c r="B115" s="101"/>
      <c r="C115" s="101"/>
      <c r="D115" s="101"/>
      <c r="E115" s="101"/>
      <c r="F115" s="101"/>
      <c r="G115" s="101"/>
      <c r="H115" s="101"/>
      <c r="I115" s="101"/>
      <c r="J115" s="101"/>
    </row>
    <row r="116" spans="2:10">
      <c r="B116" s="101"/>
      <c r="C116" s="101"/>
      <c r="D116" s="101"/>
      <c r="E116" s="101"/>
      <c r="F116" s="101"/>
      <c r="G116" s="101"/>
      <c r="H116" s="101"/>
      <c r="I116" s="101"/>
      <c r="J116" s="101"/>
    </row>
    <row r="117" spans="2:10">
      <c r="F117" s="3"/>
      <c r="G117" s="3"/>
      <c r="H117" s="3"/>
      <c r="I117" s="3"/>
    </row>
    <row r="118" spans="2:10">
      <c r="F118" s="3"/>
      <c r="G118" s="3"/>
      <c r="H118" s="3"/>
      <c r="I118" s="3"/>
    </row>
    <row r="119" spans="2:10">
      <c r="F119" s="3"/>
      <c r="G119" s="3"/>
      <c r="H119" s="3"/>
      <c r="I119" s="3"/>
    </row>
    <row r="120" spans="2:10">
      <c r="F120" s="3"/>
      <c r="G120" s="3"/>
      <c r="H120" s="3"/>
      <c r="I120" s="3"/>
    </row>
    <row r="121" spans="2:10">
      <c r="F121" s="3"/>
      <c r="G121" s="3"/>
      <c r="H121" s="3"/>
      <c r="I121" s="3"/>
    </row>
    <row r="122" spans="2:10">
      <c r="F122" s="3"/>
      <c r="G122" s="3"/>
      <c r="H122" s="3"/>
      <c r="I122" s="3"/>
    </row>
    <row r="123" spans="2:10">
      <c r="F123" s="3"/>
      <c r="G123" s="3"/>
      <c r="H123" s="3"/>
      <c r="I123" s="3"/>
    </row>
    <row r="124" spans="2:10">
      <c r="F124" s="3"/>
      <c r="G124" s="3"/>
      <c r="H124" s="3"/>
      <c r="I124" s="3"/>
    </row>
    <row r="125" spans="2:10">
      <c r="F125" s="3"/>
      <c r="G125" s="3"/>
      <c r="H125" s="3"/>
      <c r="I125" s="3"/>
    </row>
    <row r="126" spans="2:10">
      <c r="F126" s="3"/>
      <c r="G126" s="3"/>
      <c r="H126" s="3"/>
      <c r="I126" s="3"/>
    </row>
    <row r="127" spans="2:10">
      <c r="F127" s="3"/>
      <c r="G127" s="3"/>
      <c r="H127" s="3"/>
      <c r="I127" s="3"/>
    </row>
    <row r="128" spans="2:10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4" type="noConversion"/>
  <dataValidations count="1">
    <dataValidation allowBlank="1" showInputMessage="1" showErrorMessage="1" sqref="D1:J9 C5:C9 A1:A1048576 B1:B9 B117:J1048576 B20:B21 K1:XFD27 K30:XFD1048576 K28:AF29 AH28:XFD29 E10:E13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191</v>
      </c>
      <c r="C1" s="78" t="s" vm="1">
        <v>269</v>
      </c>
    </row>
    <row r="2" spans="2:60">
      <c r="B2" s="57" t="s">
        <v>190</v>
      </c>
      <c r="C2" s="78" t="s">
        <v>270</v>
      </c>
    </row>
    <row r="3" spans="2:60">
      <c r="B3" s="57" t="s">
        <v>192</v>
      </c>
      <c r="C3" s="78" t="s">
        <v>271</v>
      </c>
    </row>
    <row r="4" spans="2:60">
      <c r="B4" s="57" t="s">
        <v>193</v>
      </c>
      <c r="C4" s="78">
        <v>8803</v>
      </c>
    </row>
    <row r="6" spans="2:60" ht="26.25" customHeight="1">
      <c r="B6" s="165" t="s">
        <v>226</v>
      </c>
      <c r="C6" s="166"/>
      <c r="D6" s="166"/>
      <c r="E6" s="166"/>
      <c r="F6" s="166"/>
      <c r="G6" s="166"/>
      <c r="H6" s="166"/>
      <c r="I6" s="166"/>
      <c r="J6" s="166"/>
      <c r="K6" s="167"/>
    </row>
    <row r="7" spans="2:60" s="3" customFormat="1" ht="66">
      <c r="B7" s="60" t="s">
        <v>128</v>
      </c>
      <c r="C7" s="60" t="s">
        <v>129</v>
      </c>
      <c r="D7" s="60" t="s">
        <v>15</v>
      </c>
      <c r="E7" s="60" t="s">
        <v>16</v>
      </c>
      <c r="F7" s="60" t="s">
        <v>62</v>
      </c>
      <c r="G7" s="60" t="s">
        <v>113</v>
      </c>
      <c r="H7" s="60" t="s">
        <v>58</v>
      </c>
      <c r="I7" s="60" t="s">
        <v>122</v>
      </c>
      <c r="J7" s="60" t="s">
        <v>194</v>
      </c>
      <c r="K7" s="60" t="s">
        <v>195</v>
      </c>
    </row>
    <row r="8" spans="2:60" s="3" customFormat="1" ht="21.75" customHeight="1">
      <c r="B8" s="16"/>
      <c r="C8" s="70"/>
      <c r="D8" s="17"/>
      <c r="E8" s="17"/>
      <c r="F8" s="17" t="s">
        <v>20</v>
      </c>
      <c r="G8" s="17"/>
      <c r="H8" s="17" t="s">
        <v>20</v>
      </c>
      <c r="I8" s="17" t="s">
        <v>255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17"/>
      <c r="C11" s="101"/>
      <c r="D11" s="101"/>
      <c r="E11" s="101"/>
      <c r="F11" s="101"/>
      <c r="G11" s="101"/>
      <c r="H11" s="101"/>
      <c r="I11" s="101"/>
      <c r="J11" s="101"/>
      <c r="K11" s="101"/>
    </row>
    <row r="12" spans="2:60">
      <c r="B12" s="117"/>
      <c r="C12" s="101"/>
      <c r="D12" s="101"/>
      <c r="E12" s="101"/>
      <c r="F12" s="101"/>
      <c r="G12" s="101"/>
      <c r="H12" s="101"/>
      <c r="I12" s="101"/>
      <c r="J12" s="101"/>
      <c r="K12" s="10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2:60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1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2:11">
      <c r="B18" s="101"/>
      <c r="C18" s="101"/>
      <c r="D18" s="101"/>
      <c r="E18" s="101"/>
      <c r="F18" s="101"/>
      <c r="G18" s="101"/>
      <c r="H18" s="101"/>
      <c r="I18" s="101"/>
      <c r="J18" s="101"/>
      <c r="K18" s="101"/>
    </row>
    <row r="19" spans="2:11"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2:11"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2:11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2:11"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2:11">
      <c r="B23" s="101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2:11">
      <c r="B24" s="101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2:11"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2:11"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2:11"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2:11"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2:11"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2:11">
      <c r="B30" s="101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2:11">
      <c r="B31" s="101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2:11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>
      <selection activeCell="K21" sqref="K21"/>
    </sheetView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41.7109375" style="1" bestFit="1" customWidth="1"/>
    <col min="4" max="4" width="4.710937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191</v>
      </c>
      <c r="C1" s="78" t="s" vm="1">
        <v>269</v>
      </c>
    </row>
    <row r="2" spans="2:60">
      <c r="B2" s="57" t="s">
        <v>190</v>
      </c>
      <c r="C2" s="78" t="s">
        <v>270</v>
      </c>
    </row>
    <row r="3" spans="2:60">
      <c r="B3" s="57" t="s">
        <v>192</v>
      </c>
      <c r="C3" s="78" t="s">
        <v>271</v>
      </c>
    </row>
    <row r="4" spans="2:60">
      <c r="B4" s="57" t="s">
        <v>193</v>
      </c>
      <c r="C4" s="78">
        <v>8803</v>
      </c>
    </row>
    <row r="6" spans="2:60" ht="26.25" customHeight="1">
      <c r="B6" s="165" t="s">
        <v>227</v>
      </c>
      <c r="C6" s="166"/>
      <c r="D6" s="166"/>
      <c r="E6" s="166"/>
      <c r="F6" s="166"/>
      <c r="G6" s="166"/>
      <c r="H6" s="166"/>
      <c r="I6" s="166"/>
      <c r="J6" s="166"/>
      <c r="K6" s="167"/>
    </row>
    <row r="7" spans="2:60" s="3" customFormat="1" ht="63">
      <c r="B7" s="60" t="s">
        <v>128</v>
      </c>
      <c r="C7" s="62" t="s">
        <v>49</v>
      </c>
      <c r="D7" s="62" t="s">
        <v>15</v>
      </c>
      <c r="E7" s="62" t="s">
        <v>16</v>
      </c>
      <c r="F7" s="62" t="s">
        <v>62</v>
      </c>
      <c r="G7" s="62" t="s">
        <v>113</v>
      </c>
      <c r="H7" s="62" t="s">
        <v>58</v>
      </c>
      <c r="I7" s="62" t="s">
        <v>122</v>
      </c>
      <c r="J7" s="62" t="s">
        <v>194</v>
      </c>
      <c r="K7" s="64" t="s">
        <v>195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255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28" t="s">
        <v>61</v>
      </c>
      <c r="C10" s="124"/>
      <c r="D10" s="124"/>
      <c r="E10" s="124"/>
      <c r="F10" s="124"/>
      <c r="G10" s="124"/>
      <c r="H10" s="126">
        <v>0</v>
      </c>
      <c r="I10" s="125">
        <v>23.023499877999999</v>
      </c>
      <c r="J10" s="126">
        <f>I10/$I$10</f>
        <v>1</v>
      </c>
      <c r="K10" s="126">
        <f>I10/'סכום נכסי הקרן'!$C$42</f>
        <v>2.8169466019765614E-5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00"/>
    </row>
    <row r="11" spans="2:60" s="100" customFormat="1" ht="21" customHeight="1">
      <c r="B11" s="129" t="s">
        <v>246</v>
      </c>
      <c r="C11" s="124"/>
      <c r="D11" s="124"/>
      <c r="E11" s="124"/>
      <c r="F11" s="124"/>
      <c r="G11" s="124"/>
      <c r="H11" s="126">
        <v>0</v>
      </c>
      <c r="I11" s="125">
        <v>23.023499877999999</v>
      </c>
      <c r="J11" s="126">
        <f t="shared" ref="J11:J12" si="0">I11/$I$10</f>
        <v>1</v>
      </c>
      <c r="K11" s="126">
        <f>I11/'סכום נכסי הקרן'!$C$42</f>
        <v>2.8169466019765614E-5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2:60">
      <c r="B12" s="83" t="s">
        <v>2211</v>
      </c>
      <c r="C12" s="84" t="s">
        <v>2212</v>
      </c>
      <c r="D12" s="84" t="s">
        <v>733</v>
      </c>
      <c r="E12" s="84" t="s">
        <v>363</v>
      </c>
      <c r="F12" s="98">
        <v>0</v>
      </c>
      <c r="G12" s="97" t="s">
        <v>176</v>
      </c>
      <c r="H12" s="95">
        <v>0</v>
      </c>
      <c r="I12" s="94">
        <v>23.023499877999999</v>
      </c>
      <c r="J12" s="95">
        <f t="shared" si="0"/>
        <v>1</v>
      </c>
      <c r="K12" s="95">
        <f>I12/'סכום נכסי הקרן'!$C$42</f>
        <v>2.8169466019765614E-5</v>
      </c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5"/>
      <c r="C13" s="84"/>
      <c r="D13" s="84"/>
      <c r="E13" s="84"/>
      <c r="F13" s="84"/>
      <c r="G13" s="84"/>
      <c r="H13" s="95"/>
      <c r="I13" s="84"/>
      <c r="J13" s="95"/>
      <c r="K13" s="84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2:60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17"/>
      <c r="C16" s="101"/>
      <c r="D16" s="101"/>
      <c r="E16" s="101"/>
      <c r="F16" s="101"/>
      <c r="G16" s="101"/>
      <c r="H16" s="101"/>
      <c r="I16" s="101"/>
      <c r="J16" s="101"/>
      <c r="K16" s="10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17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2:11">
      <c r="B18" s="101"/>
      <c r="C18" s="101"/>
      <c r="D18" s="101"/>
      <c r="E18" s="101"/>
      <c r="F18" s="101"/>
      <c r="G18" s="101"/>
      <c r="H18" s="101"/>
      <c r="I18" s="101"/>
      <c r="J18" s="101"/>
      <c r="K18" s="101"/>
    </row>
    <row r="19" spans="2:11"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2:11"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2:11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2:11"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2:11">
      <c r="B23" s="101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2:11">
      <c r="B24" s="101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2:11"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2:11"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2:11"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2:11"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2:11"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2:11">
      <c r="B30" s="101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2:11">
      <c r="B31" s="101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2:11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2:11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</row>
    <row r="112" spans="2:11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phoneticPr fontId="4" type="noConversion"/>
  <dataValidations count="1">
    <dataValidation allowBlank="1" showInputMessage="1" showErrorMessage="1" sqref="C5:C1048576 A1:B1048576 AH28:XFD29 D30:XFD1048576 D28:AF29 D1:XFD27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P108"/>
  <sheetViews>
    <sheetView rightToLeft="1" workbookViewId="0">
      <pane ySplit="9" topLeftCell="A10" activePane="bottomLeft" state="frozen"/>
      <selection pane="bottomLeft" activeCell="J20" sqref="J2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1" bestFit="1" customWidth="1"/>
    <col min="4" max="4" width="11.85546875" style="1" customWidth="1"/>
    <col min="5" max="5" width="7.140625" style="3" customWidth="1"/>
    <col min="6" max="6" width="7.85546875" style="3" customWidth="1"/>
    <col min="7" max="7" width="8.140625" style="3" customWidth="1"/>
    <col min="8" max="8" width="6.28515625" style="3" customWidth="1"/>
    <col min="9" max="9" width="8" style="3" customWidth="1"/>
    <col min="10" max="10" width="8.7109375" style="3" customWidth="1"/>
    <col min="11" max="11" width="10" style="3" customWidth="1"/>
    <col min="12" max="12" width="9.5703125" style="3" customWidth="1"/>
    <col min="13" max="13" width="6.140625" style="3" customWidth="1"/>
    <col min="14" max="15" width="5.7109375" style="3" customWidth="1"/>
    <col min="16" max="16" width="6.85546875" style="3" customWidth="1"/>
    <col min="17" max="17" width="6.42578125" style="1" customWidth="1"/>
    <col min="18" max="18" width="6.7109375" style="1" customWidth="1"/>
    <col min="19" max="19" width="7.28515625" style="1" customWidth="1"/>
    <col min="20" max="31" width="5.7109375" style="1" customWidth="1"/>
    <col min="32" max="16384" width="9.140625" style="1"/>
  </cols>
  <sheetData>
    <row r="1" spans="2:16">
      <c r="B1" s="57" t="s">
        <v>191</v>
      </c>
      <c r="C1" s="78" t="s" vm="1">
        <v>269</v>
      </c>
    </row>
    <row r="2" spans="2:16">
      <c r="B2" s="57" t="s">
        <v>190</v>
      </c>
      <c r="C2" s="78" t="s">
        <v>270</v>
      </c>
    </row>
    <row r="3" spans="2:16">
      <c r="B3" s="57" t="s">
        <v>192</v>
      </c>
      <c r="C3" s="78" t="s">
        <v>271</v>
      </c>
    </row>
    <row r="4" spans="2:16">
      <c r="B4" s="57" t="s">
        <v>193</v>
      </c>
      <c r="C4" s="78">
        <v>8803</v>
      </c>
    </row>
    <row r="6" spans="2:16" ht="26.25" customHeight="1">
      <c r="B6" s="165" t="s">
        <v>228</v>
      </c>
      <c r="C6" s="166"/>
      <c r="D6" s="167"/>
    </row>
    <row r="7" spans="2:16" s="3" customFormat="1" ht="33">
      <c r="B7" s="60" t="s">
        <v>128</v>
      </c>
      <c r="C7" s="65" t="s">
        <v>119</v>
      </c>
      <c r="D7" s="66" t="s">
        <v>118</v>
      </c>
    </row>
    <row r="8" spans="2:16" s="3" customFormat="1">
      <c r="B8" s="16"/>
      <c r="C8" s="33" t="s">
        <v>255</v>
      </c>
      <c r="D8" s="18" t="s">
        <v>22</v>
      </c>
    </row>
    <row r="9" spans="2:16" s="4" customFormat="1" ht="18" customHeight="1">
      <c r="B9" s="19"/>
      <c r="C9" s="20" t="s">
        <v>1</v>
      </c>
      <c r="D9" s="21" t="s">
        <v>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2:16" s="4" customFormat="1" ht="18" customHeight="1">
      <c r="B10" s="106" t="s">
        <v>2248</v>
      </c>
      <c r="C10" s="133">
        <f>C11+C21</f>
        <v>49242.761932055786</v>
      </c>
      <c r="D10" s="10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2:16">
      <c r="B11" s="106" t="s">
        <v>28</v>
      </c>
      <c r="C11" s="133">
        <f>SUM(C12:C19)</f>
        <v>3686.7116899357025</v>
      </c>
      <c r="D11" s="101"/>
    </row>
    <row r="12" spans="2:16">
      <c r="B12" s="134" t="s">
        <v>2268</v>
      </c>
      <c r="C12" s="135">
        <v>638.27354876706806</v>
      </c>
      <c r="D12" s="136">
        <v>44255</v>
      </c>
    </row>
    <row r="13" spans="2:16">
      <c r="B13" s="134" t="s">
        <v>2017</v>
      </c>
      <c r="C13" s="135">
        <v>806.62178272000006</v>
      </c>
      <c r="D13" s="136">
        <v>47209</v>
      </c>
    </row>
    <row r="14" spans="2:16">
      <c r="B14" s="134" t="s">
        <v>2225</v>
      </c>
      <c r="C14" s="135">
        <v>286.42000368192765</v>
      </c>
      <c r="D14" s="136">
        <v>46631</v>
      </c>
    </row>
    <row r="15" spans="2:16">
      <c r="B15" s="134" t="s">
        <v>2023</v>
      </c>
      <c r="C15" s="135">
        <v>594.64925179365537</v>
      </c>
      <c r="D15" s="136">
        <v>48214</v>
      </c>
    </row>
    <row r="16" spans="2:16">
      <c r="B16" s="134" t="s">
        <v>2269</v>
      </c>
      <c r="C16" s="135">
        <v>129.82069000000001</v>
      </c>
      <c r="D16" s="136">
        <v>44246</v>
      </c>
    </row>
    <row r="17" spans="2:4">
      <c r="B17" s="134" t="s">
        <v>2270</v>
      </c>
      <c r="C17" s="135">
        <v>640.45118297305135</v>
      </c>
      <c r="D17" s="136">
        <v>46100</v>
      </c>
    </row>
    <row r="18" spans="2:4">
      <c r="B18" s="134" t="s">
        <v>2271</v>
      </c>
      <c r="C18" s="135">
        <v>357.02780000000001</v>
      </c>
      <c r="D18" s="136">
        <v>43800</v>
      </c>
    </row>
    <row r="19" spans="2:4">
      <c r="B19" s="134" t="s">
        <v>2272</v>
      </c>
      <c r="C19" s="135">
        <v>233.44743</v>
      </c>
      <c r="D19" s="136">
        <v>44739</v>
      </c>
    </row>
    <row r="20" spans="2:4">
      <c r="B20" s="101"/>
      <c r="C20" s="101"/>
      <c r="D20" s="101"/>
    </row>
    <row r="21" spans="2:4">
      <c r="B21" s="106" t="s">
        <v>2249</v>
      </c>
      <c r="C21" s="125">
        <f>SUM(C22:C132)</f>
        <v>45556.05024212008</v>
      </c>
      <c r="D21" s="101"/>
    </row>
    <row r="22" spans="2:4">
      <c r="B22" s="134" t="s">
        <v>2227</v>
      </c>
      <c r="C22" s="135">
        <v>1023.148910144094</v>
      </c>
      <c r="D22" s="136">
        <v>45778</v>
      </c>
    </row>
    <row r="23" spans="2:4">
      <c r="B23" s="134" t="s">
        <v>2234</v>
      </c>
      <c r="C23" s="135">
        <v>1713.2407946798814</v>
      </c>
      <c r="D23" s="136">
        <v>46326</v>
      </c>
    </row>
    <row r="24" spans="2:4">
      <c r="B24" s="134" t="s">
        <v>2236</v>
      </c>
      <c r="C24" s="135">
        <v>919.21370576823608</v>
      </c>
      <c r="D24" s="136">
        <v>46326</v>
      </c>
    </row>
    <row r="25" spans="2:4">
      <c r="B25" s="134" t="s">
        <v>2033</v>
      </c>
      <c r="C25" s="135">
        <v>543.02184207179823</v>
      </c>
      <c r="D25" s="136">
        <v>46601</v>
      </c>
    </row>
    <row r="26" spans="2:4">
      <c r="B26" s="134" t="s">
        <v>2217</v>
      </c>
      <c r="C26" s="135">
        <v>354.32899122694653</v>
      </c>
      <c r="D26" s="136">
        <v>45382</v>
      </c>
    </row>
    <row r="27" spans="2:4">
      <c r="B27" s="134" t="s">
        <v>2034</v>
      </c>
      <c r="C27" s="135">
        <v>1676.4408105779009</v>
      </c>
      <c r="D27" s="136">
        <v>47119</v>
      </c>
    </row>
    <row r="28" spans="2:4">
      <c r="B28" s="134" t="s">
        <v>2241</v>
      </c>
      <c r="C28" s="135">
        <v>1512.5038020199565</v>
      </c>
      <c r="D28" s="136">
        <v>47119</v>
      </c>
    </row>
    <row r="29" spans="2:4">
      <c r="B29" s="134" t="s">
        <v>2240</v>
      </c>
      <c r="C29" s="135">
        <v>2482.689514145135</v>
      </c>
      <c r="D29" s="136">
        <v>47119</v>
      </c>
    </row>
    <row r="30" spans="2:4">
      <c r="B30" s="134" t="s">
        <v>2228</v>
      </c>
      <c r="C30" s="135">
        <v>1014.6155090063392</v>
      </c>
      <c r="D30" s="136">
        <v>46742</v>
      </c>
    </row>
    <row r="31" spans="2:4">
      <c r="B31" s="134" t="s">
        <v>2036</v>
      </c>
      <c r="C31" s="135">
        <v>1096.7576302888149</v>
      </c>
      <c r="D31" s="136">
        <v>45557</v>
      </c>
    </row>
    <row r="32" spans="2:4">
      <c r="B32" s="134" t="s">
        <v>2038</v>
      </c>
      <c r="C32" s="135">
        <v>1874.0609354151575</v>
      </c>
      <c r="D32" s="136">
        <v>50041</v>
      </c>
    </row>
    <row r="33" spans="2:4">
      <c r="B33" s="134" t="s">
        <v>2230</v>
      </c>
      <c r="C33" s="135">
        <v>516.35666381267424</v>
      </c>
      <c r="D33" s="136">
        <v>46971</v>
      </c>
    </row>
    <row r="34" spans="2:4">
      <c r="B34" s="134" t="s">
        <v>2216</v>
      </c>
      <c r="C34" s="135">
        <v>326.95797154798839</v>
      </c>
      <c r="D34" s="136">
        <v>46012</v>
      </c>
    </row>
    <row r="35" spans="2:4">
      <c r="B35" s="134" t="s">
        <v>2243</v>
      </c>
      <c r="C35" s="135">
        <v>13.799407728542263</v>
      </c>
      <c r="D35" s="136">
        <v>46326</v>
      </c>
    </row>
    <row r="36" spans="2:4">
      <c r="B36" s="134" t="s">
        <v>2041</v>
      </c>
      <c r="C36" s="135">
        <v>28.147202135006655</v>
      </c>
      <c r="D36" s="136">
        <v>46199</v>
      </c>
    </row>
    <row r="37" spans="2:4">
      <c r="B37" s="134" t="s">
        <v>2219</v>
      </c>
      <c r="C37" s="135">
        <v>74.004613654404196</v>
      </c>
      <c r="D37" s="136">
        <v>46201</v>
      </c>
    </row>
    <row r="38" spans="2:4">
      <c r="B38" s="134" t="s">
        <v>2043</v>
      </c>
      <c r="C38" s="135">
        <v>106.99912105146808</v>
      </c>
      <c r="D38" s="136">
        <v>46201</v>
      </c>
    </row>
    <row r="39" spans="2:4">
      <c r="B39" s="134" t="s">
        <v>2020</v>
      </c>
      <c r="C39" s="135">
        <v>264.39242025669222</v>
      </c>
      <c r="D39" s="136">
        <v>47262</v>
      </c>
    </row>
    <row r="40" spans="2:4">
      <c r="B40" s="134" t="s">
        <v>2223</v>
      </c>
      <c r="C40" s="135">
        <v>697.29922467200015</v>
      </c>
      <c r="D40" s="136">
        <v>45485</v>
      </c>
    </row>
    <row r="41" spans="2:4">
      <c r="B41" s="134" t="s">
        <v>2044</v>
      </c>
      <c r="C41" s="135">
        <v>1300.5060795411441</v>
      </c>
      <c r="D41" s="136">
        <v>45777</v>
      </c>
    </row>
    <row r="42" spans="2:4">
      <c r="B42" s="134" t="s">
        <v>2235</v>
      </c>
      <c r="C42" s="135">
        <v>5142.7140008981905</v>
      </c>
      <c r="D42" s="136">
        <v>72686</v>
      </c>
    </row>
    <row r="43" spans="2:4">
      <c r="B43" s="134" t="s">
        <v>2045</v>
      </c>
      <c r="C43" s="135">
        <v>52.60911347850444</v>
      </c>
      <c r="D43" s="136">
        <v>46734</v>
      </c>
    </row>
    <row r="44" spans="2:4">
      <c r="B44" s="134" t="s">
        <v>2250</v>
      </c>
      <c r="C44" s="135">
        <v>1290.7454</v>
      </c>
      <c r="D44" s="136">
        <v>44819</v>
      </c>
    </row>
    <row r="45" spans="2:4">
      <c r="B45" s="134" t="s">
        <v>2224</v>
      </c>
      <c r="C45" s="135">
        <v>822.484497746849</v>
      </c>
      <c r="D45" s="136">
        <v>47178</v>
      </c>
    </row>
    <row r="46" spans="2:4">
      <c r="B46" s="134" t="s">
        <v>2047</v>
      </c>
      <c r="C46" s="135">
        <v>33.748730979999991</v>
      </c>
      <c r="D46" s="136">
        <v>46201</v>
      </c>
    </row>
    <row r="47" spans="2:4">
      <c r="B47" s="134" t="s">
        <v>2245</v>
      </c>
      <c r="C47" s="135">
        <v>105.13338256000007</v>
      </c>
      <c r="D47" s="136">
        <v>45047</v>
      </c>
    </row>
    <row r="48" spans="2:4">
      <c r="B48" s="134" t="s">
        <v>2239</v>
      </c>
      <c r="C48" s="135">
        <v>2705.0357362677491</v>
      </c>
      <c r="D48" s="136">
        <v>401768</v>
      </c>
    </row>
    <row r="49" spans="2:4">
      <c r="B49" s="134" t="s">
        <v>2222</v>
      </c>
      <c r="C49" s="135">
        <v>604.51051049600017</v>
      </c>
      <c r="D49" s="136">
        <v>45710</v>
      </c>
    </row>
    <row r="50" spans="2:4">
      <c r="B50" s="134" t="s">
        <v>2049</v>
      </c>
      <c r="C50" s="135">
        <v>726.48612596800012</v>
      </c>
      <c r="D50" s="136">
        <v>47255</v>
      </c>
    </row>
    <row r="51" spans="2:4">
      <c r="B51" s="134" t="s">
        <v>2237</v>
      </c>
      <c r="C51" s="135">
        <v>106.57005263999999</v>
      </c>
      <c r="D51" s="136">
        <v>46734</v>
      </c>
    </row>
    <row r="52" spans="2:4">
      <c r="B52" s="134" t="s">
        <v>2246</v>
      </c>
      <c r="C52" s="135">
        <v>1102.4949196000002</v>
      </c>
      <c r="D52" s="136">
        <v>46524</v>
      </c>
    </row>
    <row r="53" spans="2:4">
      <c r="B53" s="134" t="s">
        <v>2053</v>
      </c>
      <c r="C53" s="135">
        <v>1208.3672692588955</v>
      </c>
      <c r="D53" s="136">
        <v>46844</v>
      </c>
    </row>
    <row r="54" spans="2:4">
      <c r="B54" s="134" t="s">
        <v>2221</v>
      </c>
      <c r="C54" s="135">
        <v>192.08972460656366</v>
      </c>
      <c r="D54" s="136">
        <v>46600</v>
      </c>
    </row>
    <row r="55" spans="2:4">
      <c r="B55" s="134" t="s">
        <v>2218</v>
      </c>
      <c r="C55" s="135">
        <v>156.90340508873308</v>
      </c>
      <c r="D55" s="136">
        <v>46201</v>
      </c>
    </row>
    <row r="56" spans="2:4">
      <c r="B56" s="134" t="s">
        <v>2055</v>
      </c>
      <c r="C56" s="135">
        <v>1529.5215320434806</v>
      </c>
      <c r="D56" s="136">
        <v>45869</v>
      </c>
    </row>
    <row r="57" spans="2:4">
      <c r="B57" s="134" t="s">
        <v>2057</v>
      </c>
      <c r="C57" s="135">
        <v>527.93538804000002</v>
      </c>
      <c r="D57" s="136">
        <v>47992</v>
      </c>
    </row>
    <row r="58" spans="2:4">
      <c r="B58" s="134" t="s">
        <v>2226</v>
      </c>
      <c r="C58" s="135">
        <v>973.49588027917139</v>
      </c>
      <c r="D58" s="136">
        <v>44044</v>
      </c>
    </row>
    <row r="59" spans="2:4">
      <c r="B59" s="134" t="s">
        <v>2214</v>
      </c>
      <c r="C59" s="135">
        <v>11.072454555558036</v>
      </c>
      <c r="D59" s="136">
        <v>46722</v>
      </c>
    </row>
    <row r="60" spans="2:4">
      <c r="B60" s="134" t="s">
        <v>2232</v>
      </c>
      <c r="C60" s="135">
        <v>262.64917337387436</v>
      </c>
      <c r="D60" s="136">
        <v>48213</v>
      </c>
    </row>
    <row r="61" spans="2:4">
      <c r="B61" s="134" t="s">
        <v>2027</v>
      </c>
      <c r="C61" s="135">
        <v>25.771553319999985</v>
      </c>
      <c r="D61" s="136">
        <v>45939</v>
      </c>
    </row>
    <row r="62" spans="2:4">
      <c r="B62" s="134" t="s">
        <v>2247</v>
      </c>
      <c r="C62" s="135">
        <v>2271.8905799999998</v>
      </c>
      <c r="D62" s="136">
        <v>46539</v>
      </c>
    </row>
    <row r="63" spans="2:4">
      <c r="B63" s="134" t="s">
        <v>2242</v>
      </c>
      <c r="C63" s="135">
        <v>93.099986880000003</v>
      </c>
      <c r="D63" s="136">
        <v>46827</v>
      </c>
    </row>
    <row r="64" spans="2:4">
      <c r="B64" s="134" t="s">
        <v>2229</v>
      </c>
      <c r="C64" s="135">
        <v>593.34192549739578</v>
      </c>
      <c r="D64" s="136">
        <v>48723</v>
      </c>
    </row>
    <row r="65" spans="2:4">
      <c r="B65" s="134" t="s">
        <v>2215</v>
      </c>
      <c r="C65" s="135">
        <v>27.15873539363346</v>
      </c>
      <c r="D65" s="136">
        <v>47031</v>
      </c>
    </row>
    <row r="66" spans="2:4">
      <c r="B66" s="134" t="s">
        <v>2238</v>
      </c>
      <c r="C66" s="135">
        <v>929.59660856348069</v>
      </c>
      <c r="D66" s="136">
        <v>45869</v>
      </c>
    </row>
    <row r="67" spans="2:4">
      <c r="B67" s="134" t="s">
        <v>2062</v>
      </c>
      <c r="C67" s="135">
        <v>1258.1839095802356</v>
      </c>
      <c r="D67" s="136">
        <v>47107</v>
      </c>
    </row>
    <row r="68" spans="2:4">
      <c r="B68" s="134" t="s">
        <v>2063</v>
      </c>
      <c r="C68" s="135">
        <v>73.750015040000008</v>
      </c>
      <c r="D68" s="136">
        <v>46734</v>
      </c>
    </row>
    <row r="69" spans="2:4">
      <c r="B69" s="134" t="s">
        <v>2233</v>
      </c>
      <c r="C69" s="135">
        <v>837.21610141999997</v>
      </c>
      <c r="D69" s="136">
        <v>46637</v>
      </c>
    </row>
    <row r="70" spans="2:4">
      <c r="B70" s="134" t="s">
        <v>2231</v>
      </c>
      <c r="C70" s="135">
        <v>820.30101886539842</v>
      </c>
      <c r="D70" s="136">
        <v>48069</v>
      </c>
    </row>
    <row r="71" spans="2:4">
      <c r="B71" s="134" t="s">
        <v>2213</v>
      </c>
      <c r="C71" s="135">
        <v>12.463887974168857</v>
      </c>
      <c r="D71" s="136">
        <v>47102</v>
      </c>
    </row>
    <row r="72" spans="2:4">
      <c r="B72" s="134" t="s">
        <v>2065</v>
      </c>
      <c r="C72" s="135">
        <v>672.07136070000001</v>
      </c>
      <c r="D72" s="136">
        <v>48004</v>
      </c>
    </row>
    <row r="73" spans="2:4">
      <c r="B73" s="134" t="s">
        <v>2220</v>
      </c>
      <c r="C73" s="135">
        <v>234.81261291999996</v>
      </c>
      <c r="D73" s="136">
        <v>46482</v>
      </c>
    </row>
    <row r="74" spans="2:4">
      <c r="B74" s="134" t="s">
        <v>2244</v>
      </c>
      <c r="C74" s="135">
        <v>2613.3394983399999</v>
      </c>
      <c r="D74" s="136">
        <v>46643</v>
      </c>
    </row>
    <row r="75" spans="2:4">
      <c r="B75" s="134"/>
      <c r="C75" s="135"/>
      <c r="D75" s="136"/>
    </row>
    <row r="76" spans="2:4">
      <c r="B76" s="101"/>
      <c r="C76" s="101"/>
      <c r="D76" s="101"/>
    </row>
    <row r="77" spans="2:4">
      <c r="B77" s="101"/>
      <c r="C77" s="101"/>
      <c r="D77" s="101"/>
    </row>
    <row r="78" spans="2:4">
      <c r="B78" s="101"/>
      <c r="C78" s="101"/>
      <c r="D78" s="101"/>
    </row>
    <row r="79" spans="2:4">
      <c r="B79" s="101"/>
      <c r="C79" s="101"/>
      <c r="D79" s="101"/>
    </row>
    <row r="80" spans="2:4">
      <c r="B80" s="101"/>
      <c r="C80" s="101"/>
      <c r="D80" s="101"/>
    </row>
    <row r="81" spans="2:4">
      <c r="B81" s="101"/>
      <c r="C81" s="101"/>
      <c r="D81" s="101"/>
    </row>
    <row r="82" spans="2:4">
      <c r="B82" s="101"/>
      <c r="C82" s="101"/>
      <c r="D82" s="101"/>
    </row>
    <row r="83" spans="2:4">
      <c r="B83" s="101"/>
      <c r="C83" s="101"/>
      <c r="D83" s="101"/>
    </row>
    <row r="84" spans="2:4">
      <c r="B84" s="101"/>
      <c r="C84" s="101"/>
      <c r="D84" s="101"/>
    </row>
    <row r="85" spans="2:4">
      <c r="B85" s="101"/>
      <c r="C85" s="101"/>
      <c r="D85" s="101"/>
    </row>
    <row r="86" spans="2:4">
      <c r="B86" s="101"/>
      <c r="C86" s="101"/>
      <c r="D86" s="101"/>
    </row>
    <row r="87" spans="2:4">
      <c r="B87" s="101"/>
      <c r="C87" s="101"/>
      <c r="D87" s="101"/>
    </row>
    <row r="88" spans="2:4">
      <c r="B88" s="101"/>
      <c r="C88" s="101"/>
      <c r="D88" s="101"/>
    </row>
    <row r="89" spans="2:4">
      <c r="B89" s="101"/>
      <c r="C89" s="101"/>
      <c r="D89" s="101"/>
    </row>
    <row r="90" spans="2:4">
      <c r="B90" s="101"/>
      <c r="C90" s="101"/>
      <c r="D90" s="101"/>
    </row>
    <row r="91" spans="2:4">
      <c r="B91" s="101"/>
      <c r="C91" s="101"/>
      <c r="D91" s="101"/>
    </row>
    <row r="92" spans="2:4">
      <c r="B92" s="101"/>
      <c r="C92" s="101"/>
      <c r="D92" s="101"/>
    </row>
    <row r="93" spans="2:4">
      <c r="B93" s="101"/>
      <c r="C93" s="101"/>
      <c r="D93" s="101"/>
    </row>
    <row r="94" spans="2:4">
      <c r="B94" s="101"/>
      <c r="C94" s="101"/>
      <c r="D94" s="101"/>
    </row>
    <row r="95" spans="2:4">
      <c r="B95" s="101"/>
      <c r="C95" s="101"/>
      <c r="D95" s="101"/>
    </row>
    <row r="96" spans="2:4">
      <c r="B96" s="101"/>
      <c r="C96" s="101"/>
      <c r="D96" s="101"/>
    </row>
    <row r="97" spans="2:4">
      <c r="B97" s="101"/>
      <c r="C97" s="101"/>
      <c r="D97" s="101"/>
    </row>
    <row r="98" spans="2:4">
      <c r="B98" s="101"/>
      <c r="C98" s="101"/>
      <c r="D98" s="101"/>
    </row>
    <row r="99" spans="2:4">
      <c r="B99" s="101"/>
      <c r="C99" s="101"/>
      <c r="D99" s="101"/>
    </row>
    <row r="100" spans="2:4">
      <c r="B100" s="101"/>
      <c r="C100" s="101"/>
      <c r="D100" s="101"/>
    </row>
    <row r="101" spans="2:4">
      <c r="B101" s="101"/>
      <c r="C101" s="101"/>
      <c r="D101" s="101"/>
    </row>
    <row r="102" spans="2:4">
      <c r="B102" s="101"/>
      <c r="C102" s="101"/>
      <c r="D102" s="101"/>
    </row>
    <row r="103" spans="2:4">
      <c r="B103" s="101"/>
      <c r="C103" s="101"/>
      <c r="D103" s="101"/>
    </row>
    <row r="104" spans="2:4">
      <c r="B104" s="101"/>
      <c r="C104" s="101"/>
      <c r="D104" s="101"/>
    </row>
    <row r="105" spans="2:4">
      <c r="B105" s="101"/>
      <c r="C105" s="101"/>
      <c r="D105" s="101"/>
    </row>
    <row r="106" spans="2:4">
      <c r="B106" s="101"/>
      <c r="C106" s="101"/>
      <c r="D106" s="101"/>
    </row>
    <row r="107" spans="2:4">
      <c r="B107" s="101"/>
      <c r="C107" s="101"/>
      <c r="D107" s="101"/>
    </row>
    <row r="108" spans="2:4">
      <c r="B108" s="101"/>
      <c r="C108" s="101"/>
      <c r="D108" s="101"/>
    </row>
  </sheetData>
  <sheetProtection sheet="1" objects="1" scenarios="1"/>
  <mergeCells count="1">
    <mergeCell ref="B6:D6"/>
  </mergeCells>
  <phoneticPr fontId="4" type="noConversion"/>
  <dataValidations count="1">
    <dataValidation allowBlank="1" showInputMessage="1" showErrorMessage="1" sqref="AG27:XFD28 B1:B9 C5:C9 D27:AE28 D29:XFD1048576 D1:XFD26 B10:C1048576 A1:A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191</v>
      </c>
      <c r="C1" s="78" t="s" vm="1">
        <v>269</v>
      </c>
    </row>
    <row r="2" spans="2:18">
      <c r="B2" s="57" t="s">
        <v>190</v>
      </c>
      <c r="C2" s="78" t="s">
        <v>270</v>
      </c>
    </row>
    <row r="3" spans="2:18">
      <c r="B3" s="57" t="s">
        <v>192</v>
      </c>
      <c r="C3" s="78" t="s">
        <v>271</v>
      </c>
    </row>
    <row r="4" spans="2:18">
      <c r="B4" s="57" t="s">
        <v>193</v>
      </c>
      <c r="C4" s="78">
        <v>8803</v>
      </c>
    </row>
    <row r="6" spans="2:18" ht="26.25" customHeight="1">
      <c r="B6" s="165" t="s">
        <v>231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7"/>
    </row>
    <row r="7" spans="2:18" s="3" customFormat="1" ht="78.75">
      <c r="B7" s="23" t="s">
        <v>128</v>
      </c>
      <c r="C7" s="31" t="s">
        <v>49</v>
      </c>
      <c r="D7" s="31" t="s">
        <v>70</v>
      </c>
      <c r="E7" s="31" t="s">
        <v>15</v>
      </c>
      <c r="F7" s="31" t="s">
        <v>71</v>
      </c>
      <c r="G7" s="31" t="s">
        <v>114</v>
      </c>
      <c r="H7" s="31" t="s">
        <v>18</v>
      </c>
      <c r="I7" s="31" t="s">
        <v>113</v>
      </c>
      <c r="J7" s="31" t="s">
        <v>17</v>
      </c>
      <c r="K7" s="31" t="s">
        <v>229</v>
      </c>
      <c r="L7" s="31" t="s">
        <v>257</v>
      </c>
      <c r="M7" s="31" t="s">
        <v>230</v>
      </c>
      <c r="N7" s="31" t="s">
        <v>64</v>
      </c>
      <c r="O7" s="31" t="s">
        <v>194</v>
      </c>
      <c r="P7" s="32" t="s">
        <v>196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259</v>
      </c>
      <c r="M8" s="33" t="s">
        <v>255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5"/>
    </row>
    <row r="11" spans="2:18" ht="20.25" customHeight="1">
      <c r="B11" s="99" t="s">
        <v>268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2:18">
      <c r="B12" s="99" t="s">
        <v>124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18">
      <c r="B13" s="99" t="s">
        <v>258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18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18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1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1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1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1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1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1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1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1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1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1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1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1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1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1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2:1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2:1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2:1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2:1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2:1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2:1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</row>
    <row r="38" spans="2:1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2:1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2:1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2:1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2:1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2:1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1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1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1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1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1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6"/>
  <sheetViews>
    <sheetView rightToLeft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1.710937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3">
      <c r="B1" s="57" t="s">
        <v>191</v>
      </c>
      <c r="C1" s="78" t="s" vm="1">
        <v>269</v>
      </c>
    </row>
    <row r="2" spans="2:13">
      <c r="B2" s="57" t="s">
        <v>190</v>
      </c>
      <c r="C2" s="78" t="s">
        <v>270</v>
      </c>
    </row>
    <row r="3" spans="2:13">
      <c r="B3" s="57" t="s">
        <v>192</v>
      </c>
      <c r="C3" s="78" t="s">
        <v>271</v>
      </c>
    </row>
    <row r="4" spans="2:13">
      <c r="B4" s="57" t="s">
        <v>193</v>
      </c>
      <c r="C4" s="78">
        <v>8803</v>
      </c>
    </row>
    <row r="6" spans="2:13" ht="26.25" customHeight="1">
      <c r="B6" s="154" t="s">
        <v>220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</row>
    <row r="7" spans="2:13" s="3" customFormat="1" ht="63">
      <c r="B7" s="13" t="s">
        <v>127</v>
      </c>
      <c r="C7" s="14" t="s">
        <v>49</v>
      </c>
      <c r="D7" s="14" t="s">
        <v>129</v>
      </c>
      <c r="E7" s="14" t="s">
        <v>15</v>
      </c>
      <c r="F7" s="14" t="s">
        <v>71</v>
      </c>
      <c r="G7" s="14" t="s">
        <v>113</v>
      </c>
      <c r="H7" s="14" t="s">
        <v>17</v>
      </c>
      <c r="I7" s="14" t="s">
        <v>19</v>
      </c>
      <c r="J7" s="14" t="s">
        <v>67</v>
      </c>
      <c r="K7" s="14" t="s">
        <v>194</v>
      </c>
      <c r="L7" s="14" t="s">
        <v>195</v>
      </c>
      <c r="M7" s="1"/>
    </row>
    <row r="8" spans="2:13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255</v>
      </c>
      <c r="K8" s="17" t="s">
        <v>20</v>
      </c>
      <c r="L8" s="17" t="s">
        <v>20</v>
      </c>
    </row>
    <row r="9" spans="2:13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3" s="142" customFormat="1" ht="18" customHeight="1">
      <c r="B10" s="79" t="s">
        <v>48</v>
      </c>
      <c r="C10" s="80"/>
      <c r="D10" s="80"/>
      <c r="E10" s="80"/>
      <c r="F10" s="80"/>
      <c r="G10" s="80"/>
      <c r="H10" s="80"/>
      <c r="I10" s="80"/>
      <c r="J10" s="88">
        <f>J11+J40</f>
        <v>84462.875756301</v>
      </c>
      <c r="K10" s="89">
        <f>J10/$J$10</f>
        <v>1</v>
      </c>
      <c r="L10" s="89">
        <f>J10/'[5]סכום נכסי הקרן'!$C$42</f>
        <v>0.10334111326064334</v>
      </c>
    </row>
    <row r="11" spans="2:13" s="141" customFormat="1">
      <c r="B11" s="81" t="s">
        <v>246</v>
      </c>
      <c r="C11" s="82"/>
      <c r="D11" s="82"/>
      <c r="E11" s="82"/>
      <c r="F11" s="82"/>
      <c r="G11" s="82"/>
      <c r="H11" s="82"/>
      <c r="I11" s="82"/>
      <c r="J11" s="91">
        <f>J12+J19</f>
        <v>82444.327980488</v>
      </c>
      <c r="K11" s="92">
        <f t="shared" ref="K11:K17" si="0">J11/$J$10</f>
        <v>0.97610136100933775</v>
      </c>
      <c r="L11" s="92">
        <f>J11/'[5]סכום נכסי הקרן'!$C$42</f>
        <v>0.10087140130193407</v>
      </c>
    </row>
    <row r="12" spans="2:13" s="141" customFormat="1">
      <c r="B12" s="102" t="s">
        <v>45</v>
      </c>
      <c r="C12" s="82"/>
      <c r="D12" s="82"/>
      <c r="E12" s="82"/>
      <c r="F12" s="82"/>
      <c r="G12" s="82"/>
      <c r="H12" s="82"/>
      <c r="I12" s="82"/>
      <c r="J12" s="91">
        <f>SUM(J13:J17)</f>
        <v>65277.570977113995</v>
      </c>
      <c r="K12" s="92">
        <f t="shared" si="0"/>
        <v>0.77285517918497149</v>
      </c>
      <c r="L12" s="92">
        <f>J12/'[5]סכום נכסי הקרן'!$C$42</f>
        <v>7.9867714606228948E-2</v>
      </c>
    </row>
    <row r="13" spans="2:13" s="141" customFormat="1">
      <c r="B13" s="87" t="s">
        <v>2170</v>
      </c>
      <c r="C13" s="84" t="s">
        <v>2171</v>
      </c>
      <c r="D13" s="84">
        <v>12</v>
      </c>
      <c r="E13" s="84" t="s">
        <v>362</v>
      </c>
      <c r="F13" s="84" t="s">
        <v>363</v>
      </c>
      <c r="G13" s="97" t="s">
        <v>176</v>
      </c>
      <c r="H13" s="98">
        <v>0</v>
      </c>
      <c r="I13" s="98">
        <v>0</v>
      </c>
      <c r="J13" s="94">
        <v>1810.8631827769996</v>
      </c>
      <c r="K13" s="95">
        <f t="shared" si="0"/>
        <v>2.1439752868489179E-2</v>
      </c>
      <c r="L13" s="95">
        <f>J13/'[5]סכום נכסי הקרן'!$C$42</f>
        <v>2.2156079294627434E-3</v>
      </c>
    </row>
    <row r="14" spans="2:13" s="141" customFormat="1">
      <c r="B14" s="87" t="s">
        <v>2172</v>
      </c>
      <c r="C14" s="84" t="s">
        <v>2173</v>
      </c>
      <c r="D14" s="84">
        <v>10</v>
      </c>
      <c r="E14" s="84" t="s">
        <v>362</v>
      </c>
      <c r="F14" s="84" t="s">
        <v>363</v>
      </c>
      <c r="G14" s="97" t="s">
        <v>176</v>
      </c>
      <c r="H14" s="98">
        <v>0</v>
      </c>
      <c r="I14" s="98">
        <v>0</v>
      </c>
      <c r="J14" s="94">
        <v>4915.2851184179999</v>
      </c>
      <c r="K14" s="95">
        <f t="shared" si="0"/>
        <v>5.8194621890450084E-2</v>
      </c>
      <c r="L14" s="95">
        <f>J14/'[5]סכום נכסי הקרן'!$C$42</f>
        <v>6.0138970119413167E-3</v>
      </c>
    </row>
    <row r="15" spans="2:13" s="141" customFormat="1">
      <c r="B15" s="87" t="s">
        <v>2172</v>
      </c>
      <c r="C15" s="84" t="s">
        <v>2174</v>
      </c>
      <c r="D15" s="84">
        <v>10</v>
      </c>
      <c r="E15" s="84" t="s">
        <v>362</v>
      </c>
      <c r="F15" s="84" t="s">
        <v>363</v>
      </c>
      <c r="G15" s="97" t="s">
        <v>176</v>
      </c>
      <c r="H15" s="98">
        <v>0</v>
      </c>
      <c r="I15" s="98">
        <v>0</v>
      </c>
      <c r="J15" s="94">
        <v>57801.203999999998</v>
      </c>
      <c r="K15" s="95">
        <f t="shared" si="0"/>
        <v>0.68433857458006309</v>
      </c>
      <c r="L15" s="95">
        <f>J15/'[5]סכום נכסי הקרן'!$C$42</f>
        <v>7.072031014430552E-2</v>
      </c>
    </row>
    <row r="16" spans="2:13" s="141" customFormat="1">
      <c r="B16" s="87" t="s">
        <v>2175</v>
      </c>
      <c r="C16" s="84" t="s">
        <v>2176</v>
      </c>
      <c r="D16" s="84">
        <v>20</v>
      </c>
      <c r="E16" s="84" t="s">
        <v>362</v>
      </c>
      <c r="F16" s="84" t="s">
        <v>363</v>
      </c>
      <c r="G16" s="97" t="s">
        <v>176</v>
      </c>
      <c r="H16" s="98">
        <v>0</v>
      </c>
      <c r="I16" s="98">
        <v>0</v>
      </c>
      <c r="J16" s="94">
        <v>690.32682708699997</v>
      </c>
      <c r="K16" s="95">
        <f t="shared" si="0"/>
        <v>8.173139037780169E-3</v>
      </c>
      <c r="L16" s="95">
        <f>J16/'[5]סכום נכסי הקרן'!$C$42</f>
        <v>8.4462128699822601E-4</v>
      </c>
    </row>
    <row r="17" spans="2:12" s="141" customFormat="1">
      <c r="B17" s="87" t="s">
        <v>2177</v>
      </c>
      <c r="C17" s="84" t="s">
        <v>2178</v>
      </c>
      <c r="D17" s="84">
        <v>11</v>
      </c>
      <c r="E17" s="84" t="s">
        <v>405</v>
      </c>
      <c r="F17" s="84" t="s">
        <v>363</v>
      </c>
      <c r="G17" s="97" t="s">
        <v>176</v>
      </c>
      <c r="H17" s="98">
        <v>0</v>
      </c>
      <c r="I17" s="98">
        <v>0</v>
      </c>
      <c r="J17" s="94">
        <v>59.891848832000001</v>
      </c>
      <c r="K17" s="95">
        <f t="shared" si="0"/>
        <v>7.0909080818896953E-4</v>
      </c>
      <c r="L17" s="95">
        <f>J17/'[5]סכום נכסי הקרן'!$C$42</f>
        <v>7.327823352113743E-5</v>
      </c>
    </row>
    <row r="18" spans="2:12" s="141" customFormat="1">
      <c r="B18" s="83"/>
      <c r="C18" s="84"/>
      <c r="D18" s="84"/>
      <c r="E18" s="84"/>
      <c r="F18" s="84"/>
      <c r="G18" s="84"/>
      <c r="H18" s="84"/>
      <c r="I18" s="84"/>
      <c r="J18" s="84"/>
      <c r="K18" s="95"/>
      <c r="L18" s="84"/>
    </row>
    <row r="19" spans="2:12" s="141" customFormat="1">
      <c r="B19" s="102" t="s">
        <v>46</v>
      </c>
      <c r="C19" s="82"/>
      <c r="D19" s="82"/>
      <c r="E19" s="82"/>
      <c r="F19" s="82"/>
      <c r="G19" s="82"/>
      <c r="H19" s="82"/>
      <c r="I19" s="82"/>
      <c r="J19" s="91">
        <f>SUM(J20:J38)</f>
        <v>17166.757003374001</v>
      </c>
      <c r="K19" s="92">
        <f t="shared" ref="K19:K38" si="1">J19/$J$10</f>
        <v>0.20324618182436616</v>
      </c>
      <c r="L19" s="92">
        <f>J19/'[5]סכום נכסי הקרן'!$C$42</f>
        <v>2.1003686695705133E-2</v>
      </c>
    </row>
    <row r="20" spans="2:12" s="141" customFormat="1">
      <c r="B20" s="87" t="s">
        <v>2170</v>
      </c>
      <c r="C20" s="84" t="s">
        <v>2179</v>
      </c>
      <c r="D20" s="84">
        <v>12</v>
      </c>
      <c r="E20" s="84" t="s">
        <v>362</v>
      </c>
      <c r="F20" s="84" t="s">
        <v>363</v>
      </c>
      <c r="G20" s="97" t="s">
        <v>185</v>
      </c>
      <c r="H20" s="98">
        <v>0</v>
      </c>
      <c r="I20" s="98">
        <v>0</v>
      </c>
      <c r="J20" s="94">
        <v>346.64704987500005</v>
      </c>
      <c r="K20" s="95">
        <f t="shared" si="1"/>
        <v>4.1041350625471672E-3</v>
      </c>
      <c r="L20" s="95">
        <f>J20/'[5]סכום נכסי הקרן'!$C$42</f>
        <v>4.2412588633566439E-4</v>
      </c>
    </row>
    <row r="21" spans="2:12" s="141" customFormat="1">
      <c r="B21" s="87" t="s">
        <v>2170</v>
      </c>
      <c r="C21" s="84" t="s">
        <v>2180</v>
      </c>
      <c r="D21" s="84">
        <v>12</v>
      </c>
      <c r="E21" s="84" t="s">
        <v>362</v>
      </c>
      <c r="F21" s="84" t="s">
        <v>363</v>
      </c>
      <c r="G21" s="97" t="s">
        <v>175</v>
      </c>
      <c r="H21" s="98">
        <v>0</v>
      </c>
      <c r="I21" s="98">
        <v>0</v>
      </c>
      <c r="J21" s="94">
        <v>342.74454285099995</v>
      </c>
      <c r="K21" s="95">
        <f t="shared" si="1"/>
        <v>4.0579312482789918E-3</v>
      </c>
      <c r="L21" s="95">
        <f>J21/'[5]סכום נכסי הקרן'!$C$42</f>
        <v>4.1935113273230311E-4</v>
      </c>
    </row>
    <row r="22" spans="2:12" s="141" customFormat="1">
      <c r="B22" s="87" t="s">
        <v>2172</v>
      </c>
      <c r="C22" s="84" t="s">
        <v>2181</v>
      </c>
      <c r="D22" s="84">
        <v>10</v>
      </c>
      <c r="E22" s="84" t="s">
        <v>362</v>
      </c>
      <c r="F22" s="84" t="s">
        <v>363</v>
      </c>
      <c r="G22" s="97" t="s">
        <v>182</v>
      </c>
      <c r="H22" s="98">
        <v>0</v>
      </c>
      <c r="I22" s="98">
        <v>0</v>
      </c>
      <c r="J22" s="94">
        <v>3.2200000000000002E-3</v>
      </c>
      <c r="K22" s="95">
        <f t="shared" si="1"/>
        <v>3.8123257954069664E-8</v>
      </c>
      <c r="L22" s="95">
        <f>J22/'[5]סכום נכסי הקרן'!$C$42</f>
        <v>3.9396999180962356E-9</v>
      </c>
    </row>
    <row r="23" spans="2:12" s="141" customFormat="1">
      <c r="B23" s="87" t="s">
        <v>2172</v>
      </c>
      <c r="C23" s="84" t="s">
        <v>2182</v>
      </c>
      <c r="D23" s="84">
        <v>10</v>
      </c>
      <c r="E23" s="84" t="s">
        <v>362</v>
      </c>
      <c r="F23" s="84" t="s">
        <v>363</v>
      </c>
      <c r="G23" s="97" t="s">
        <v>177</v>
      </c>
      <c r="H23" s="98">
        <v>0</v>
      </c>
      <c r="I23" s="98">
        <v>0</v>
      </c>
      <c r="J23" s="94">
        <v>33.43</v>
      </c>
      <c r="K23" s="95">
        <f t="shared" si="1"/>
        <v>3.9579519049830713E-4</v>
      </c>
      <c r="L23" s="95">
        <f>J23/'[5]סכום נכסי הקרן'!$C$42</f>
        <v>4.0901915609303464E-5</v>
      </c>
    </row>
    <row r="24" spans="2:12" s="141" customFormat="1">
      <c r="B24" s="87" t="s">
        <v>2172</v>
      </c>
      <c r="C24" s="84" t="s">
        <v>2183</v>
      </c>
      <c r="D24" s="84">
        <v>10</v>
      </c>
      <c r="E24" s="84" t="s">
        <v>362</v>
      </c>
      <c r="F24" s="84" t="s">
        <v>363</v>
      </c>
      <c r="G24" s="97" t="s">
        <v>175</v>
      </c>
      <c r="H24" s="98">
        <v>0</v>
      </c>
      <c r="I24" s="98">
        <v>0</v>
      </c>
      <c r="J24" s="94">
        <v>4659.1735598109999</v>
      </c>
      <c r="K24" s="95">
        <f t="shared" si="1"/>
        <v>5.5162383687408625E-2</v>
      </c>
      <c r="L24" s="95">
        <f>J24/'[5]סכום נכסי הקרן'!$C$42</f>
        <v>5.700542140367559E-3</v>
      </c>
    </row>
    <row r="25" spans="2:12" s="141" customFormat="1">
      <c r="B25" s="87" t="s">
        <v>2172</v>
      </c>
      <c r="C25" s="84" t="s">
        <v>2184</v>
      </c>
      <c r="D25" s="84">
        <v>10</v>
      </c>
      <c r="E25" s="84" t="s">
        <v>362</v>
      </c>
      <c r="F25" s="84" t="s">
        <v>363</v>
      </c>
      <c r="G25" s="97" t="s">
        <v>177</v>
      </c>
      <c r="H25" s="98">
        <v>0</v>
      </c>
      <c r="I25" s="98">
        <v>0</v>
      </c>
      <c r="J25" s="94">
        <v>145.47</v>
      </c>
      <c r="K25" s="95">
        <f t="shared" si="1"/>
        <v>1.7222951349622714E-3</v>
      </c>
      <c r="L25" s="95">
        <f>J25/'[5]סכום נכסי הקרן'!$C$42</f>
        <v>1.779838966103911E-4</v>
      </c>
    </row>
    <row r="26" spans="2:12" s="141" customFormat="1">
      <c r="B26" s="87" t="s">
        <v>2172</v>
      </c>
      <c r="C26" s="84" t="s">
        <v>2185</v>
      </c>
      <c r="D26" s="84">
        <v>10</v>
      </c>
      <c r="E26" s="84" t="s">
        <v>362</v>
      </c>
      <c r="F26" s="84" t="s">
        <v>363</v>
      </c>
      <c r="G26" s="97" t="s">
        <v>180</v>
      </c>
      <c r="H26" s="98">
        <v>0</v>
      </c>
      <c r="I26" s="98">
        <v>0</v>
      </c>
      <c r="J26" s="94">
        <v>0.21344588800000003</v>
      </c>
      <c r="K26" s="95">
        <f t="shared" si="1"/>
        <v>2.5270970954843056E-6</v>
      </c>
      <c r="L26" s="95">
        <f>J26/'[5]סכום נכסי הקרן'!$C$42</f>
        <v>2.6115302716508646E-7</v>
      </c>
    </row>
    <row r="27" spans="2:12" s="141" customFormat="1">
      <c r="B27" s="87" t="s">
        <v>2172</v>
      </c>
      <c r="C27" s="84" t="s">
        <v>2186</v>
      </c>
      <c r="D27" s="84">
        <v>10</v>
      </c>
      <c r="E27" s="84" t="s">
        <v>362</v>
      </c>
      <c r="F27" s="84" t="s">
        <v>363</v>
      </c>
      <c r="G27" s="97" t="s">
        <v>2166</v>
      </c>
      <c r="H27" s="98">
        <v>0</v>
      </c>
      <c r="I27" s="98">
        <v>0</v>
      </c>
      <c r="J27" s="94">
        <v>0.60466999999999993</v>
      </c>
      <c r="K27" s="95">
        <f t="shared" si="1"/>
        <v>7.1590032258035096E-6</v>
      </c>
      <c r="L27" s="95">
        <f>J27/'[5]סכום נכסי הקרן'!$C$42</f>
        <v>7.398193631910715E-7</v>
      </c>
    </row>
    <row r="28" spans="2:12" s="141" customFormat="1">
      <c r="B28" s="87" t="s">
        <v>2172</v>
      </c>
      <c r="C28" s="84" t="s">
        <v>2187</v>
      </c>
      <c r="D28" s="84">
        <v>10</v>
      </c>
      <c r="E28" s="84" t="s">
        <v>362</v>
      </c>
      <c r="F28" s="84" t="s">
        <v>363</v>
      </c>
      <c r="G28" s="97" t="s">
        <v>178</v>
      </c>
      <c r="H28" s="98">
        <v>0</v>
      </c>
      <c r="I28" s="98">
        <v>0</v>
      </c>
      <c r="J28" s="94">
        <v>68.871989999999997</v>
      </c>
      <c r="K28" s="95">
        <f t="shared" si="1"/>
        <v>8.1541137906214478E-4</v>
      </c>
      <c r="L28" s="95">
        <f>J28/'[5]סכום נכסי הקרן'!$C$42</f>
        <v>8.4265519677678488E-5</v>
      </c>
    </row>
    <row r="29" spans="2:12" s="141" customFormat="1">
      <c r="B29" s="87" t="s">
        <v>2172</v>
      </c>
      <c r="C29" s="84" t="s">
        <v>2188</v>
      </c>
      <c r="D29" s="84">
        <v>10</v>
      </c>
      <c r="E29" s="84" t="s">
        <v>362</v>
      </c>
      <c r="F29" s="84" t="s">
        <v>363</v>
      </c>
      <c r="G29" s="97" t="s">
        <v>175</v>
      </c>
      <c r="H29" s="98">
        <v>0</v>
      </c>
      <c r="I29" s="98">
        <v>0</v>
      </c>
      <c r="J29" s="94">
        <f>11254.39171</f>
        <v>11254.39171</v>
      </c>
      <c r="K29" s="95">
        <f t="shared" si="1"/>
        <v>0.13324660816039541</v>
      </c>
      <c r="L29" s="95">
        <f>J29/'[5]סכום נכסי הקרן'!$C$42</f>
        <v>1.3769852825499983E-2</v>
      </c>
    </row>
    <row r="30" spans="2:12" s="141" customFormat="1">
      <c r="B30" s="87" t="s">
        <v>2172</v>
      </c>
      <c r="C30" s="84" t="s">
        <v>2189</v>
      </c>
      <c r="D30" s="84">
        <v>10</v>
      </c>
      <c r="E30" s="84" t="s">
        <v>362</v>
      </c>
      <c r="F30" s="84" t="s">
        <v>363</v>
      </c>
      <c r="G30" s="97" t="s">
        <v>185</v>
      </c>
      <c r="H30" s="98">
        <v>0</v>
      </c>
      <c r="I30" s="98">
        <v>0</v>
      </c>
      <c r="J30" s="94">
        <v>-116.66843143799998</v>
      </c>
      <c r="K30" s="95">
        <f t="shared" si="1"/>
        <v>-1.3812983561514176E-3</v>
      </c>
      <c r="L30" s="95">
        <f>J30/'[5]סכום נכסי הקרן'!$C$42</f>
        <v>-1.427449098697841E-4</v>
      </c>
    </row>
    <row r="31" spans="2:12" s="141" customFormat="1">
      <c r="B31" s="87" t="s">
        <v>2172</v>
      </c>
      <c r="C31" s="84" t="s">
        <v>2190</v>
      </c>
      <c r="D31" s="84">
        <v>10</v>
      </c>
      <c r="E31" s="84" t="s">
        <v>362</v>
      </c>
      <c r="F31" s="84" t="s">
        <v>363</v>
      </c>
      <c r="G31" s="97" t="s">
        <v>179</v>
      </c>
      <c r="H31" s="98">
        <v>0</v>
      </c>
      <c r="I31" s="98">
        <v>0</v>
      </c>
      <c r="J31" s="94">
        <v>2.4116399999999998</v>
      </c>
      <c r="K31" s="95">
        <f t="shared" si="1"/>
        <v>2.8552662674643651E-5</v>
      </c>
      <c r="L31" s="95">
        <f>J31/'[5]סכום נכסי הקרן'!$C$42</f>
        <v>2.9506639473532934E-6</v>
      </c>
    </row>
    <row r="32" spans="2:12" s="141" customFormat="1">
      <c r="B32" s="87" t="s">
        <v>2172</v>
      </c>
      <c r="C32" s="84" t="s">
        <v>2191</v>
      </c>
      <c r="D32" s="84">
        <v>10</v>
      </c>
      <c r="E32" s="84" t="s">
        <v>362</v>
      </c>
      <c r="F32" s="84" t="s">
        <v>363</v>
      </c>
      <c r="G32" s="97" t="s">
        <v>184</v>
      </c>
      <c r="H32" s="98">
        <v>0</v>
      </c>
      <c r="I32" s="98">
        <v>0</v>
      </c>
      <c r="J32" s="94">
        <v>1.7041999999999999</v>
      </c>
      <c r="K32" s="95">
        <f t="shared" si="1"/>
        <v>2.0176911865007925E-5</v>
      </c>
      <c r="L32" s="95">
        <f>J32/'[5]סכום נכסי הקרן'!$C$42</f>
        <v>2.0851045342918023E-6</v>
      </c>
    </row>
    <row r="33" spans="2:12" s="141" customFormat="1">
      <c r="B33" s="87" t="s">
        <v>2172</v>
      </c>
      <c r="C33" s="84" t="s">
        <v>2192</v>
      </c>
      <c r="D33" s="84">
        <v>10</v>
      </c>
      <c r="E33" s="84" t="s">
        <v>362</v>
      </c>
      <c r="F33" s="84" t="s">
        <v>363</v>
      </c>
      <c r="G33" s="97" t="s">
        <v>183</v>
      </c>
      <c r="H33" s="98">
        <v>0</v>
      </c>
      <c r="I33" s="98">
        <v>0</v>
      </c>
      <c r="J33" s="94">
        <v>0.35291</v>
      </c>
      <c r="K33" s="95">
        <f t="shared" si="1"/>
        <v>4.1782853927238276E-6</v>
      </c>
      <c r="L33" s="95">
        <f>J33/'[5]סכום נכסי הקרן'!$C$42</f>
        <v>4.3178866400476472E-7</v>
      </c>
    </row>
    <row r="34" spans="2:12" s="141" customFormat="1">
      <c r="B34" s="87" t="s">
        <v>2172</v>
      </c>
      <c r="C34" s="84" t="s">
        <v>2193</v>
      </c>
      <c r="D34" s="84">
        <v>10</v>
      </c>
      <c r="E34" s="84" t="s">
        <v>362</v>
      </c>
      <c r="F34" s="84" t="s">
        <v>363</v>
      </c>
      <c r="G34" s="97" t="s">
        <v>178</v>
      </c>
      <c r="H34" s="98">
        <v>0</v>
      </c>
      <c r="I34" s="98">
        <v>0</v>
      </c>
      <c r="J34" s="94">
        <v>214.06866505000005</v>
      </c>
      <c r="K34" s="95">
        <f t="shared" si="1"/>
        <v>2.5344704775107111E-3</v>
      </c>
      <c r="L34" s="95">
        <f>J34/'[5]סכום נכסי הקרן'!$C$42</f>
        <v>2.6191500067219119E-4</v>
      </c>
    </row>
    <row r="35" spans="2:12" s="141" customFormat="1">
      <c r="B35" s="87" t="s">
        <v>2175</v>
      </c>
      <c r="C35" s="84" t="s">
        <v>2194</v>
      </c>
      <c r="D35" s="84">
        <v>20</v>
      </c>
      <c r="E35" s="84" t="s">
        <v>362</v>
      </c>
      <c r="F35" s="84" t="s">
        <v>363</v>
      </c>
      <c r="G35" s="97" t="s">
        <v>177</v>
      </c>
      <c r="H35" s="98">
        <v>0</v>
      </c>
      <c r="I35" s="98">
        <v>0</v>
      </c>
      <c r="J35" s="94">
        <v>1.077543154</v>
      </c>
      <c r="K35" s="95">
        <f t="shared" si="1"/>
        <v>1.2757594911982551E-5</v>
      </c>
      <c r="L35" s="95">
        <f>J35/'[5]סכום נכסי הקרן'!$C$42</f>
        <v>1.318384060732596E-6</v>
      </c>
    </row>
    <row r="36" spans="2:12" s="141" customFormat="1">
      <c r="B36" s="87" t="s">
        <v>2175</v>
      </c>
      <c r="C36" s="84" t="s">
        <v>2195</v>
      </c>
      <c r="D36" s="84">
        <v>20</v>
      </c>
      <c r="E36" s="84" t="s">
        <v>362</v>
      </c>
      <c r="F36" s="84" t="s">
        <v>363</v>
      </c>
      <c r="G36" s="97" t="s">
        <v>177</v>
      </c>
      <c r="H36" s="98">
        <v>0</v>
      </c>
      <c r="I36" s="98">
        <v>0</v>
      </c>
      <c r="J36" s="94">
        <v>26.84</v>
      </c>
      <c r="K36" s="95">
        <f t="shared" si="1"/>
        <v>3.1777274642460552E-4</v>
      </c>
      <c r="L36" s="95">
        <f>J36/'[5]סכום נכסי הקרן'!$C$42</f>
        <v>3.2838989379410857E-5</v>
      </c>
    </row>
    <row r="37" spans="2:12" s="141" customFormat="1">
      <c r="B37" s="87" t="s">
        <v>2175</v>
      </c>
      <c r="C37" s="84" t="s">
        <v>2196</v>
      </c>
      <c r="D37" s="84">
        <v>20</v>
      </c>
      <c r="E37" s="84" t="s">
        <v>362</v>
      </c>
      <c r="F37" s="84" t="s">
        <v>363</v>
      </c>
      <c r="G37" s="97" t="s">
        <v>175</v>
      </c>
      <c r="H37" s="98">
        <v>0</v>
      </c>
      <c r="I37" s="98">
        <v>0</v>
      </c>
      <c r="J37" s="94">
        <v>184.98677208499998</v>
      </c>
      <c r="K37" s="95">
        <f t="shared" si="1"/>
        <v>2.1901547920146424E-3</v>
      </c>
      <c r="L37" s="95">
        <f>J37/'[5]סכום נכסי הקרן'!$C$42</f>
        <v>2.263330344199259E-4</v>
      </c>
    </row>
    <row r="38" spans="2:12" s="141" customFormat="1">
      <c r="B38" s="87" t="s">
        <v>2177</v>
      </c>
      <c r="C38" s="84" t="s">
        <v>2197</v>
      </c>
      <c r="D38" s="84">
        <v>11</v>
      </c>
      <c r="E38" s="84" t="s">
        <v>405</v>
      </c>
      <c r="F38" s="84" t="s">
        <v>363</v>
      </c>
      <c r="G38" s="97" t="s">
        <v>175</v>
      </c>
      <c r="H38" s="98">
        <v>0</v>
      </c>
      <c r="I38" s="98">
        <v>0</v>
      </c>
      <c r="J38" s="94">
        <v>0.43351609800000002</v>
      </c>
      <c r="K38" s="95">
        <f t="shared" si="1"/>
        <v>5.1326229910856349E-6</v>
      </c>
      <c r="L38" s="95">
        <f>J38/'[5]סכום נכסי הקרן'!$C$42</f>
        <v>5.3041097384596265E-7</v>
      </c>
    </row>
    <row r="39" spans="2:12" s="141" customFormat="1">
      <c r="B39" s="83"/>
      <c r="C39" s="84"/>
      <c r="D39" s="84"/>
      <c r="E39" s="84"/>
      <c r="F39" s="84"/>
      <c r="G39" s="84"/>
      <c r="H39" s="84"/>
      <c r="I39" s="84"/>
      <c r="J39" s="84"/>
      <c r="K39" s="95"/>
      <c r="L39" s="84"/>
    </row>
    <row r="40" spans="2:12" s="141" customFormat="1">
      <c r="B40" s="81" t="s">
        <v>245</v>
      </c>
      <c r="C40" s="82"/>
      <c r="D40" s="82"/>
      <c r="E40" s="82"/>
      <c r="F40" s="82"/>
      <c r="G40" s="82"/>
      <c r="H40" s="82"/>
      <c r="I40" s="82"/>
      <c r="J40" s="91">
        <f>J41</f>
        <v>2018.5477758129998</v>
      </c>
      <c r="K40" s="92">
        <f t="shared" ref="K40:K42" si="2">J40/$J$10</f>
        <v>2.3898638990662292E-2</v>
      </c>
      <c r="L40" s="92">
        <f>J40/'[5]סכום נכסי הקרן'!$C$42</f>
        <v>2.469711958709259E-3</v>
      </c>
    </row>
    <row r="41" spans="2:12" s="147" customFormat="1">
      <c r="B41" s="123" t="s">
        <v>47</v>
      </c>
      <c r="C41" s="124"/>
      <c r="D41" s="124"/>
      <c r="E41" s="124"/>
      <c r="F41" s="124"/>
      <c r="G41" s="124"/>
      <c r="H41" s="124"/>
      <c r="I41" s="124"/>
      <c r="J41" s="125">
        <f>J42</f>
        <v>2018.5477758129998</v>
      </c>
      <c r="K41" s="126">
        <f t="shared" si="2"/>
        <v>2.3898638990662292E-2</v>
      </c>
      <c r="L41" s="126">
        <f>J41/'[5]סכום נכסי הקרן'!$C$42</f>
        <v>2.469711958709259E-3</v>
      </c>
    </row>
    <row r="42" spans="2:12" s="141" customFormat="1">
      <c r="B42" s="87" t="s">
        <v>2198</v>
      </c>
      <c r="C42" s="84" t="s">
        <v>2199</v>
      </c>
      <c r="D42" s="84"/>
      <c r="E42" s="84" t="s">
        <v>274</v>
      </c>
      <c r="F42" s="84" t="s">
        <v>2200</v>
      </c>
      <c r="G42" s="97"/>
      <c r="H42" s="98">
        <v>0</v>
      </c>
      <c r="I42" s="98">
        <v>0</v>
      </c>
      <c r="J42" s="94">
        <v>2018.5477758129998</v>
      </c>
      <c r="K42" s="95">
        <f t="shared" si="2"/>
        <v>2.3898638990662292E-2</v>
      </c>
      <c r="L42" s="95">
        <f>J42/'[5]סכום נכסי הקרן'!$C$42</f>
        <v>2.469711958709259E-3</v>
      </c>
    </row>
    <row r="43" spans="2:12" s="141" customFormat="1">
      <c r="B43" s="143"/>
      <c r="C43" s="143"/>
    </row>
    <row r="44" spans="2:12" s="141" customFormat="1">
      <c r="B44" s="143"/>
      <c r="C44" s="143"/>
    </row>
    <row r="45" spans="2:12" s="141" customFormat="1">
      <c r="B45" s="143"/>
      <c r="C45" s="143"/>
    </row>
    <row r="46" spans="2:12" s="141" customFormat="1">
      <c r="B46" s="150" t="s">
        <v>268</v>
      </c>
      <c r="C46" s="143"/>
    </row>
    <row r="47" spans="2:12" s="141" customFormat="1">
      <c r="B47" s="148"/>
      <c r="C47" s="143"/>
    </row>
    <row r="48" spans="2:12" s="141" customFormat="1">
      <c r="B48" s="143"/>
      <c r="C48" s="143"/>
    </row>
    <row r="49" spans="2:3" s="141" customFormat="1">
      <c r="B49" s="143"/>
      <c r="C49" s="143"/>
    </row>
    <row r="50" spans="2:3" s="141" customFormat="1">
      <c r="B50" s="143"/>
      <c r="C50" s="143"/>
    </row>
    <row r="51" spans="2:3" s="141" customFormat="1">
      <c r="B51" s="143"/>
      <c r="C51" s="143"/>
    </row>
    <row r="52" spans="2:3" s="141" customFormat="1">
      <c r="B52" s="143"/>
      <c r="C52" s="143"/>
    </row>
    <row r="53" spans="2:3" s="141" customFormat="1">
      <c r="B53" s="143"/>
      <c r="C53" s="143"/>
    </row>
    <row r="54" spans="2:3" s="141" customFormat="1">
      <c r="B54" s="143"/>
      <c r="C54" s="143"/>
    </row>
    <row r="55" spans="2:3" s="141" customFormat="1">
      <c r="B55" s="143"/>
      <c r="C55" s="143"/>
    </row>
    <row r="56" spans="2:3" s="141" customFormat="1">
      <c r="B56" s="143"/>
      <c r="C56" s="143"/>
    </row>
    <row r="57" spans="2:3" s="141" customFormat="1">
      <c r="B57" s="143"/>
      <c r="C57" s="143"/>
    </row>
    <row r="58" spans="2:3" s="141" customFormat="1">
      <c r="B58" s="143"/>
      <c r="C58" s="143"/>
    </row>
    <row r="59" spans="2:3" s="141" customFormat="1">
      <c r="B59" s="143"/>
      <c r="C59" s="143"/>
    </row>
    <row r="60" spans="2:3" s="141" customFormat="1">
      <c r="B60" s="143"/>
      <c r="C60" s="143"/>
    </row>
    <row r="61" spans="2:3" s="141" customFormat="1">
      <c r="B61" s="143"/>
      <c r="C61" s="143"/>
    </row>
    <row r="62" spans="2:3" s="141" customFormat="1">
      <c r="B62" s="143"/>
      <c r="C62" s="143"/>
    </row>
    <row r="63" spans="2:3" s="141" customFormat="1">
      <c r="B63" s="143"/>
      <c r="C63" s="143"/>
    </row>
    <row r="64" spans="2:3" s="141" customFormat="1">
      <c r="B64" s="143"/>
      <c r="C64" s="143"/>
    </row>
    <row r="65" spans="2:3" s="141" customFormat="1">
      <c r="B65" s="143"/>
      <c r="C65" s="143"/>
    </row>
    <row r="66" spans="2:3" s="141" customFormat="1">
      <c r="B66" s="143"/>
      <c r="C66" s="143"/>
    </row>
    <row r="67" spans="2:3" s="141" customFormat="1">
      <c r="B67" s="143"/>
      <c r="C67" s="143"/>
    </row>
    <row r="68" spans="2:3" s="141" customFormat="1">
      <c r="B68" s="143"/>
      <c r="C68" s="143"/>
    </row>
    <row r="69" spans="2:3" s="141" customFormat="1">
      <c r="B69" s="143"/>
      <c r="C69" s="143"/>
    </row>
    <row r="70" spans="2:3" s="141" customFormat="1">
      <c r="B70" s="143"/>
      <c r="C70" s="143"/>
    </row>
    <row r="71" spans="2:3" s="141" customFormat="1">
      <c r="B71" s="143"/>
      <c r="C71" s="143"/>
    </row>
    <row r="72" spans="2:3" s="141" customFormat="1">
      <c r="B72" s="143"/>
      <c r="C72" s="143"/>
    </row>
    <row r="73" spans="2:3" s="141" customFormat="1">
      <c r="B73" s="143"/>
      <c r="C73" s="143"/>
    </row>
    <row r="74" spans="2:3" s="141" customFormat="1">
      <c r="B74" s="143"/>
      <c r="C74" s="143"/>
    </row>
    <row r="75" spans="2:3" s="141" customFormat="1">
      <c r="B75" s="143"/>
      <c r="C75" s="143"/>
    </row>
    <row r="76" spans="2:3" s="141" customFormat="1">
      <c r="B76" s="143"/>
      <c r="C76" s="143"/>
    </row>
    <row r="77" spans="2:3" s="141" customFormat="1">
      <c r="B77" s="143"/>
      <c r="C77" s="143"/>
    </row>
    <row r="78" spans="2:3" s="141" customFormat="1">
      <c r="B78" s="143"/>
      <c r="C78" s="143"/>
    </row>
    <row r="79" spans="2:3" s="141" customFormat="1">
      <c r="B79" s="143"/>
      <c r="C79" s="143"/>
    </row>
    <row r="80" spans="2:3" s="141" customFormat="1">
      <c r="B80" s="143"/>
      <c r="C80" s="143"/>
    </row>
    <row r="81" spans="2:3" s="141" customFormat="1">
      <c r="B81" s="143"/>
      <c r="C81" s="143"/>
    </row>
    <row r="82" spans="2:3" s="141" customFormat="1">
      <c r="B82" s="143"/>
      <c r="C82" s="143"/>
    </row>
    <row r="83" spans="2:3" s="141" customFormat="1">
      <c r="B83" s="143"/>
      <c r="C83" s="143"/>
    </row>
    <row r="84" spans="2:3" s="141" customFormat="1">
      <c r="B84" s="143"/>
      <c r="C84" s="143"/>
    </row>
    <row r="85" spans="2:3" s="141" customFormat="1">
      <c r="B85" s="143"/>
      <c r="C85" s="143"/>
    </row>
    <row r="86" spans="2:3" s="141" customFormat="1">
      <c r="B86" s="143"/>
      <c r="C86" s="143"/>
    </row>
    <row r="87" spans="2:3" s="141" customFormat="1">
      <c r="B87" s="143"/>
      <c r="C87" s="143"/>
    </row>
    <row r="88" spans="2:3" s="141" customFormat="1">
      <c r="B88" s="143"/>
      <c r="C88" s="143"/>
    </row>
    <row r="89" spans="2:3" s="141" customFormat="1">
      <c r="B89" s="143"/>
      <c r="C89" s="143"/>
    </row>
    <row r="90" spans="2:3" s="141" customFormat="1">
      <c r="B90" s="143"/>
      <c r="C90" s="143"/>
    </row>
    <row r="91" spans="2:3" s="141" customFormat="1">
      <c r="B91" s="143"/>
      <c r="C91" s="143"/>
    </row>
    <row r="92" spans="2:3" s="141" customFormat="1">
      <c r="B92" s="143"/>
      <c r="C92" s="143"/>
    </row>
    <row r="93" spans="2:3" s="141" customFormat="1">
      <c r="B93" s="143"/>
      <c r="C93" s="143"/>
    </row>
    <row r="94" spans="2:3" s="141" customFormat="1">
      <c r="B94" s="143"/>
      <c r="C94" s="143"/>
    </row>
    <row r="95" spans="2:3" s="141" customFormat="1">
      <c r="B95" s="143"/>
      <c r="C95" s="143"/>
    </row>
    <row r="96" spans="2:3" s="141" customFormat="1">
      <c r="B96" s="143"/>
      <c r="C96" s="143"/>
    </row>
    <row r="97" spans="2:3" s="141" customFormat="1">
      <c r="B97" s="143"/>
      <c r="C97" s="143"/>
    </row>
    <row r="98" spans="2:3" s="141" customFormat="1">
      <c r="B98" s="143"/>
      <c r="C98" s="143"/>
    </row>
    <row r="99" spans="2:3" s="141" customFormat="1">
      <c r="B99" s="143"/>
      <c r="C99" s="143"/>
    </row>
    <row r="100" spans="2:3" s="141" customFormat="1">
      <c r="B100" s="143"/>
      <c r="C100" s="143"/>
    </row>
    <row r="101" spans="2:3" s="141" customFormat="1">
      <c r="B101" s="143"/>
      <c r="C101" s="143"/>
    </row>
    <row r="102" spans="2:3" s="141" customFormat="1">
      <c r="B102" s="143"/>
      <c r="C102" s="143"/>
    </row>
    <row r="103" spans="2:3" s="141" customFormat="1">
      <c r="B103" s="143"/>
      <c r="C103" s="143"/>
    </row>
    <row r="104" spans="2:3" s="141" customFormat="1">
      <c r="B104" s="143"/>
      <c r="C104" s="143"/>
    </row>
    <row r="105" spans="2:3" s="141" customFormat="1">
      <c r="B105" s="143"/>
      <c r="C105" s="143"/>
    </row>
    <row r="106" spans="2:3" s="141" customFormat="1">
      <c r="B106" s="143"/>
      <c r="C106" s="143"/>
    </row>
    <row r="107" spans="2:3" s="141" customFormat="1">
      <c r="B107" s="143"/>
      <c r="C107" s="143"/>
    </row>
    <row r="108" spans="2:3" s="141" customFormat="1">
      <c r="B108" s="143"/>
      <c r="C108" s="143"/>
    </row>
    <row r="109" spans="2:3" s="141" customFormat="1">
      <c r="B109" s="143"/>
      <c r="C109" s="143"/>
    </row>
    <row r="110" spans="2:3" s="141" customFormat="1">
      <c r="B110" s="143"/>
      <c r="C110" s="143"/>
    </row>
    <row r="111" spans="2:3" s="141" customFormat="1">
      <c r="B111" s="143"/>
      <c r="C111" s="143"/>
    </row>
    <row r="112" spans="2:3" s="141" customFormat="1">
      <c r="B112" s="143"/>
      <c r="C112" s="143"/>
    </row>
    <row r="113" spans="2:3" s="141" customFormat="1">
      <c r="B113" s="143"/>
      <c r="C113" s="143"/>
    </row>
    <row r="114" spans="2:3" s="141" customFormat="1">
      <c r="B114" s="143"/>
      <c r="C114" s="143"/>
    </row>
    <row r="115" spans="2:3" s="141" customFormat="1">
      <c r="B115" s="143"/>
      <c r="C115" s="143"/>
    </row>
    <row r="116" spans="2:3" s="141" customFormat="1">
      <c r="B116" s="143"/>
      <c r="C116" s="143"/>
    </row>
    <row r="117" spans="2:3" s="141" customFormat="1">
      <c r="B117" s="143"/>
      <c r="C117" s="143"/>
    </row>
    <row r="118" spans="2:3" s="141" customFormat="1">
      <c r="B118" s="143"/>
      <c r="C118" s="143"/>
    </row>
    <row r="119" spans="2:3" s="141" customFormat="1">
      <c r="B119" s="143"/>
      <c r="C119" s="143"/>
    </row>
    <row r="120" spans="2:3" s="141" customFormat="1">
      <c r="B120" s="143"/>
      <c r="C120" s="143"/>
    </row>
    <row r="121" spans="2:3" s="141" customFormat="1">
      <c r="B121" s="143"/>
      <c r="C121" s="143"/>
    </row>
    <row r="122" spans="2:3" s="141" customFormat="1">
      <c r="B122" s="143"/>
      <c r="C122" s="143"/>
    </row>
    <row r="123" spans="2:3" s="141" customFormat="1">
      <c r="B123" s="143"/>
      <c r="C123" s="143"/>
    </row>
    <row r="124" spans="2:3" s="141" customFormat="1">
      <c r="B124" s="143"/>
      <c r="C124" s="143"/>
    </row>
    <row r="125" spans="2:3" s="141" customFormat="1">
      <c r="B125" s="143"/>
      <c r="C125" s="143"/>
    </row>
    <row r="126" spans="2:3" s="141" customFormat="1">
      <c r="B126" s="143"/>
      <c r="C126" s="143"/>
    </row>
    <row r="127" spans="2:3" s="141" customFormat="1">
      <c r="B127" s="143"/>
      <c r="C127" s="143"/>
    </row>
    <row r="128" spans="2:3" s="141" customFormat="1">
      <c r="B128" s="143"/>
      <c r="C128" s="143"/>
    </row>
    <row r="129" spans="2:3" s="141" customFormat="1">
      <c r="B129" s="143"/>
      <c r="C129" s="143"/>
    </row>
    <row r="130" spans="2:3" s="141" customFormat="1">
      <c r="B130" s="143"/>
      <c r="C130" s="143"/>
    </row>
    <row r="131" spans="2:3" s="141" customFormat="1">
      <c r="B131" s="143"/>
      <c r="C131" s="143"/>
    </row>
    <row r="132" spans="2:3" s="141" customFormat="1">
      <c r="B132" s="143"/>
      <c r="C132" s="143"/>
    </row>
    <row r="133" spans="2:3" s="141" customFormat="1">
      <c r="B133" s="143"/>
      <c r="C133" s="143"/>
    </row>
    <row r="134" spans="2:3" s="141" customFormat="1">
      <c r="B134" s="143"/>
      <c r="C134" s="143"/>
    </row>
    <row r="135" spans="2:3" s="141" customFormat="1">
      <c r="B135" s="143"/>
      <c r="C135" s="143"/>
    </row>
    <row r="136" spans="2:3" s="141" customFormat="1">
      <c r="B136" s="143"/>
      <c r="C136" s="143"/>
    </row>
    <row r="137" spans="2:3" s="141" customFormat="1">
      <c r="B137" s="143"/>
      <c r="C137" s="143"/>
    </row>
    <row r="138" spans="2:3" s="141" customFormat="1">
      <c r="B138" s="143"/>
      <c r="C138" s="143"/>
    </row>
    <row r="139" spans="2:3" s="141" customFormat="1">
      <c r="B139" s="143"/>
      <c r="C139" s="143"/>
    </row>
    <row r="140" spans="2:3" s="141" customFormat="1">
      <c r="B140" s="143"/>
      <c r="C140" s="143"/>
    </row>
    <row r="141" spans="2:3" s="141" customFormat="1">
      <c r="B141" s="143"/>
      <c r="C141" s="143"/>
    </row>
    <row r="142" spans="2:3" s="141" customFormat="1">
      <c r="B142" s="143"/>
      <c r="C142" s="143"/>
    </row>
    <row r="143" spans="2:3" s="141" customFormat="1">
      <c r="B143" s="143"/>
      <c r="C143" s="143"/>
    </row>
    <row r="144" spans="2:3" s="141" customFormat="1">
      <c r="B144" s="143"/>
      <c r="C144" s="143"/>
    </row>
    <row r="145" spans="2:3" s="141" customFormat="1">
      <c r="B145" s="143"/>
      <c r="C145" s="143"/>
    </row>
    <row r="146" spans="2:3" s="141" customFormat="1">
      <c r="B146" s="143"/>
      <c r="C146" s="143"/>
    </row>
    <row r="147" spans="2:3" s="141" customFormat="1">
      <c r="B147" s="143"/>
      <c r="C147" s="143"/>
    </row>
    <row r="148" spans="2:3" s="141" customFormat="1">
      <c r="B148" s="143"/>
      <c r="C148" s="143"/>
    </row>
    <row r="149" spans="2:3" s="141" customFormat="1">
      <c r="B149" s="143"/>
      <c r="C149" s="143"/>
    </row>
    <row r="150" spans="2:3" s="141" customFormat="1">
      <c r="B150" s="143"/>
      <c r="C150" s="143"/>
    </row>
    <row r="151" spans="2:3" s="141" customFormat="1">
      <c r="B151" s="143"/>
      <c r="C151" s="143"/>
    </row>
    <row r="152" spans="2:3" s="141" customFormat="1">
      <c r="B152" s="143"/>
      <c r="C152" s="143"/>
    </row>
    <row r="153" spans="2:3" s="141" customFormat="1">
      <c r="B153" s="143"/>
      <c r="C153" s="143"/>
    </row>
    <row r="154" spans="2:3" s="141" customFormat="1">
      <c r="B154" s="143"/>
      <c r="C154" s="143"/>
    </row>
    <row r="155" spans="2:3" s="141" customFormat="1">
      <c r="B155" s="143"/>
      <c r="C155" s="143"/>
    </row>
    <row r="156" spans="2:3" s="141" customFormat="1">
      <c r="B156" s="143"/>
      <c r="C156" s="143"/>
    </row>
    <row r="157" spans="2:3" s="141" customFormat="1">
      <c r="B157" s="143"/>
      <c r="C157" s="143"/>
    </row>
    <row r="158" spans="2:3" s="141" customFormat="1">
      <c r="B158" s="143"/>
      <c r="C158" s="143"/>
    </row>
    <row r="159" spans="2:3" s="141" customFormat="1">
      <c r="B159" s="143"/>
      <c r="C159" s="143"/>
    </row>
    <row r="160" spans="2:3" s="141" customFormat="1">
      <c r="B160" s="143"/>
      <c r="C160" s="143"/>
    </row>
    <row r="161" spans="2:3" s="141" customFormat="1">
      <c r="B161" s="143"/>
      <c r="C161" s="143"/>
    </row>
    <row r="162" spans="2:3" s="141" customFormat="1">
      <c r="B162" s="143"/>
      <c r="C162" s="143"/>
    </row>
    <row r="163" spans="2:3" s="141" customFormat="1">
      <c r="B163" s="143"/>
      <c r="C163" s="143"/>
    </row>
    <row r="164" spans="2:3" s="141" customFormat="1">
      <c r="B164" s="143"/>
      <c r="C164" s="143"/>
    </row>
    <row r="165" spans="2:3" s="141" customFormat="1">
      <c r="B165" s="143"/>
      <c r="C165" s="143"/>
    </row>
    <row r="166" spans="2:3" s="141" customFormat="1">
      <c r="B166" s="143"/>
      <c r="C166" s="143"/>
    </row>
    <row r="167" spans="2:3" s="141" customFormat="1">
      <c r="B167" s="143"/>
      <c r="C167" s="143"/>
    </row>
    <row r="168" spans="2:3" s="141" customFormat="1">
      <c r="B168" s="143"/>
      <c r="C168" s="143"/>
    </row>
    <row r="169" spans="2:3" s="141" customFormat="1">
      <c r="B169" s="143"/>
      <c r="C169" s="143"/>
    </row>
    <row r="170" spans="2:3" s="141" customFormat="1">
      <c r="B170" s="143"/>
      <c r="C170" s="143"/>
    </row>
    <row r="171" spans="2:3" s="141" customFormat="1">
      <c r="B171" s="143"/>
      <c r="C171" s="143"/>
    </row>
    <row r="172" spans="2:3" s="141" customFormat="1">
      <c r="B172" s="143"/>
      <c r="C172" s="143"/>
    </row>
    <row r="173" spans="2:3" s="141" customFormat="1">
      <c r="B173" s="143"/>
      <c r="C173" s="143"/>
    </row>
    <row r="174" spans="2:3" s="141" customFormat="1">
      <c r="B174" s="143"/>
      <c r="C174" s="143"/>
    </row>
    <row r="175" spans="2:3" s="141" customFormat="1">
      <c r="B175" s="143"/>
      <c r="C175" s="143"/>
    </row>
    <row r="176" spans="2:3" s="141" customFormat="1">
      <c r="B176" s="143"/>
      <c r="C176" s="143"/>
    </row>
    <row r="177" spans="2:3" s="141" customFormat="1">
      <c r="B177" s="143"/>
      <c r="C177" s="143"/>
    </row>
    <row r="178" spans="2:3" s="141" customFormat="1">
      <c r="B178" s="143"/>
      <c r="C178" s="143"/>
    </row>
    <row r="179" spans="2:3" s="141" customFormat="1">
      <c r="B179" s="143"/>
      <c r="C179" s="143"/>
    </row>
    <row r="180" spans="2:3" s="141" customFormat="1">
      <c r="B180" s="143"/>
      <c r="C180" s="143"/>
    </row>
    <row r="181" spans="2:3" s="141" customFormat="1">
      <c r="B181" s="143"/>
      <c r="C181" s="143"/>
    </row>
    <row r="182" spans="2:3" s="141" customFormat="1">
      <c r="B182" s="143"/>
      <c r="C182" s="143"/>
    </row>
    <row r="183" spans="2:3" s="141" customFormat="1">
      <c r="B183" s="143"/>
      <c r="C183" s="143"/>
    </row>
    <row r="184" spans="2:3" s="141" customFormat="1">
      <c r="B184" s="143"/>
      <c r="C184" s="143"/>
    </row>
    <row r="185" spans="2:3" s="141" customFormat="1">
      <c r="B185" s="143"/>
      <c r="C185" s="143"/>
    </row>
    <row r="186" spans="2:3" s="141" customFormat="1">
      <c r="B186" s="143"/>
      <c r="C186" s="143"/>
    </row>
    <row r="187" spans="2:3" s="141" customFormat="1">
      <c r="B187" s="143"/>
      <c r="C187" s="143"/>
    </row>
    <row r="188" spans="2:3" s="141" customFormat="1">
      <c r="B188" s="143"/>
      <c r="C188" s="143"/>
    </row>
    <row r="189" spans="2:3" s="141" customFormat="1">
      <c r="B189" s="143"/>
      <c r="C189" s="143"/>
    </row>
    <row r="190" spans="2:3" s="141" customFormat="1">
      <c r="B190" s="143"/>
      <c r="C190" s="143"/>
    </row>
    <row r="191" spans="2:3" s="141" customFormat="1">
      <c r="B191" s="143"/>
      <c r="C191" s="143"/>
    </row>
    <row r="192" spans="2:3" s="141" customFormat="1">
      <c r="B192" s="143"/>
      <c r="C192" s="143"/>
    </row>
    <row r="193" spans="2:4" s="141" customFormat="1">
      <c r="B193" s="143"/>
      <c r="C193" s="143"/>
    </row>
    <row r="194" spans="2:4">
      <c r="D194" s="1"/>
    </row>
    <row r="195" spans="2:4">
      <c r="D195" s="1"/>
    </row>
    <row r="196" spans="2:4">
      <c r="D196" s="1"/>
    </row>
    <row r="197" spans="2:4">
      <c r="D197" s="1"/>
    </row>
    <row r="198" spans="2:4">
      <c r="D198" s="1"/>
    </row>
    <row r="199" spans="2:4">
      <c r="D199" s="1"/>
    </row>
    <row r="200" spans="2:4">
      <c r="D200" s="1"/>
    </row>
    <row r="201" spans="2:4">
      <c r="D201" s="1"/>
    </row>
    <row r="202" spans="2:4">
      <c r="D202" s="1"/>
    </row>
    <row r="203" spans="2:4">
      <c r="D203" s="1"/>
    </row>
    <row r="204" spans="2:4">
      <c r="D204" s="1"/>
    </row>
    <row r="205" spans="2:4">
      <c r="D205" s="1"/>
    </row>
    <row r="206" spans="2:4">
      <c r="D206" s="1"/>
    </row>
    <row r="207" spans="2:4">
      <c r="D207" s="1"/>
    </row>
    <row r="208" spans="2:4">
      <c r="D208" s="1"/>
    </row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pans="4:5" s="1" customFormat="1"/>
    <row r="514" spans="4:5" s="1" customFormat="1"/>
    <row r="515" spans="4:5" s="1" customFormat="1"/>
    <row r="516" spans="4:5" s="1" customFormat="1">
      <c r="D516" s="2"/>
      <c r="E516" s="2"/>
    </row>
  </sheetData>
  <sheetProtection sheet="1" objects="1" scenarios="1"/>
  <mergeCells count="1">
    <mergeCell ref="B6:L6"/>
  </mergeCells>
  <phoneticPr fontId="4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topLeftCell="A2" workbookViewId="0">
      <selection activeCell="V31" sqref="V30:V3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191</v>
      </c>
      <c r="C1" s="78" t="s" vm="1">
        <v>269</v>
      </c>
    </row>
    <row r="2" spans="2:18">
      <c r="B2" s="57" t="s">
        <v>190</v>
      </c>
      <c r="C2" s="78" t="s">
        <v>270</v>
      </c>
    </row>
    <row r="3" spans="2:18">
      <c r="B3" s="57" t="s">
        <v>192</v>
      </c>
      <c r="C3" s="78" t="s">
        <v>271</v>
      </c>
    </row>
    <row r="4" spans="2:18">
      <c r="B4" s="57" t="s">
        <v>193</v>
      </c>
      <c r="C4" s="78">
        <v>8803</v>
      </c>
    </row>
    <row r="6" spans="2:18" ht="26.25" customHeight="1">
      <c r="B6" s="165" t="s">
        <v>232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7"/>
    </row>
    <row r="7" spans="2:18" s="3" customFormat="1" ht="78.75">
      <c r="B7" s="23" t="s">
        <v>128</v>
      </c>
      <c r="C7" s="31" t="s">
        <v>49</v>
      </c>
      <c r="D7" s="31" t="s">
        <v>70</v>
      </c>
      <c r="E7" s="31" t="s">
        <v>15</v>
      </c>
      <c r="F7" s="31" t="s">
        <v>71</v>
      </c>
      <c r="G7" s="31" t="s">
        <v>114</v>
      </c>
      <c r="H7" s="31" t="s">
        <v>18</v>
      </c>
      <c r="I7" s="31" t="s">
        <v>113</v>
      </c>
      <c r="J7" s="31" t="s">
        <v>17</v>
      </c>
      <c r="K7" s="31" t="s">
        <v>229</v>
      </c>
      <c r="L7" s="31" t="s">
        <v>252</v>
      </c>
      <c r="M7" s="31" t="s">
        <v>230</v>
      </c>
      <c r="N7" s="31" t="s">
        <v>64</v>
      </c>
      <c r="O7" s="31" t="s">
        <v>194</v>
      </c>
      <c r="P7" s="32" t="s">
        <v>196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259</v>
      </c>
      <c r="M8" s="33" t="s">
        <v>255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5"/>
    </row>
    <row r="11" spans="2:18" ht="20.25" customHeight="1">
      <c r="B11" s="99" t="s">
        <v>268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2:18">
      <c r="B12" s="99" t="s">
        <v>124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18">
      <c r="B13" s="99" t="s">
        <v>258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18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18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1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1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1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1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1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1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1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1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1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1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1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1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1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1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2:1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2:1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2:1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2:1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2:1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2:1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</row>
    <row r="38" spans="2:1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2:1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2:1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2:1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2:1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2:1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1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1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1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1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1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191</v>
      </c>
      <c r="C1" s="78" t="s" vm="1">
        <v>269</v>
      </c>
    </row>
    <row r="2" spans="2:18">
      <c r="B2" s="57" t="s">
        <v>190</v>
      </c>
      <c r="C2" s="78" t="s">
        <v>270</v>
      </c>
    </row>
    <row r="3" spans="2:18">
      <c r="B3" s="57" t="s">
        <v>192</v>
      </c>
      <c r="C3" s="78" t="s">
        <v>271</v>
      </c>
    </row>
    <row r="4" spans="2:18">
      <c r="B4" s="57" t="s">
        <v>193</v>
      </c>
      <c r="C4" s="78">
        <v>8803</v>
      </c>
    </row>
    <row r="6" spans="2:18" ht="26.25" customHeight="1">
      <c r="B6" s="165" t="s">
        <v>234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7"/>
    </row>
    <row r="7" spans="2:18" s="3" customFormat="1" ht="78.75">
      <c r="B7" s="23" t="s">
        <v>128</v>
      </c>
      <c r="C7" s="31" t="s">
        <v>49</v>
      </c>
      <c r="D7" s="31" t="s">
        <v>70</v>
      </c>
      <c r="E7" s="31" t="s">
        <v>15</v>
      </c>
      <c r="F7" s="31" t="s">
        <v>71</v>
      </c>
      <c r="G7" s="31" t="s">
        <v>114</v>
      </c>
      <c r="H7" s="31" t="s">
        <v>18</v>
      </c>
      <c r="I7" s="31" t="s">
        <v>113</v>
      </c>
      <c r="J7" s="31" t="s">
        <v>17</v>
      </c>
      <c r="K7" s="31" t="s">
        <v>229</v>
      </c>
      <c r="L7" s="31" t="s">
        <v>252</v>
      </c>
      <c r="M7" s="31" t="s">
        <v>230</v>
      </c>
      <c r="N7" s="31" t="s">
        <v>64</v>
      </c>
      <c r="O7" s="31" t="s">
        <v>194</v>
      </c>
      <c r="P7" s="32" t="s">
        <v>196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259</v>
      </c>
      <c r="M8" s="33" t="s">
        <v>255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5"/>
    </row>
    <row r="11" spans="2:18" ht="20.25" customHeight="1">
      <c r="B11" s="99" t="s">
        <v>268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2:18">
      <c r="B12" s="99" t="s">
        <v>124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18">
      <c r="B13" s="99" t="s">
        <v>258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18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18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23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23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23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23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23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23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23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23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23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23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23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23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23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23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23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2"/>
      <c r="R31" s="2"/>
      <c r="S31" s="2"/>
      <c r="T31" s="2"/>
      <c r="U31" s="2"/>
      <c r="V31" s="2"/>
      <c r="W31" s="2"/>
    </row>
    <row r="32" spans="2:23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2"/>
      <c r="R32" s="2"/>
      <c r="S32" s="2"/>
      <c r="T32" s="2"/>
      <c r="U32" s="2"/>
      <c r="V32" s="2"/>
      <c r="W32" s="2"/>
    </row>
    <row r="33" spans="2:23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2"/>
      <c r="R33" s="2"/>
      <c r="S33" s="2"/>
      <c r="T33" s="2"/>
      <c r="U33" s="2"/>
      <c r="V33" s="2"/>
      <c r="W33" s="2"/>
    </row>
    <row r="34" spans="2:23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2"/>
      <c r="R34" s="2"/>
      <c r="S34" s="2"/>
      <c r="T34" s="2"/>
      <c r="U34" s="2"/>
      <c r="V34" s="2"/>
      <c r="W34" s="2"/>
    </row>
    <row r="35" spans="2:23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2"/>
      <c r="R35" s="2"/>
      <c r="S35" s="2"/>
      <c r="T35" s="2"/>
      <c r="U35" s="2"/>
      <c r="V35" s="2"/>
      <c r="W35" s="2"/>
    </row>
    <row r="36" spans="2:23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2"/>
      <c r="R36" s="2"/>
      <c r="S36" s="2"/>
      <c r="T36" s="2"/>
      <c r="U36" s="2"/>
      <c r="V36" s="2"/>
      <c r="W36" s="2"/>
    </row>
    <row r="37" spans="2:23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2"/>
      <c r="R37" s="2"/>
      <c r="S37" s="2"/>
      <c r="T37" s="2"/>
      <c r="U37" s="2"/>
      <c r="V37" s="2"/>
      <c r="W37" s="2"/>
    </row>
    <row r="38" spans="2:23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2"/>
      <c r="R38" s="2"/>
      <c r="S38" s="2"/>
      <c r="T38" s="2"/>
      <c r="U38" s="2"/>
      <c r="V38" s="2"/>
      <c r="W38" s="2"/>
    </row>
    <row r="39" spans="2:23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2"/>
      <c r="R39" s="2"/>
      <c r="S39" s="2"/>
      <c r="T39" s="2"/>
      <c r="U39" s="2"/>
      <c r="V39" s="2"/>
      <c r="W39" s="2"/>
    </row>
    <row r="40" spans="2:23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2"/>
      <c r="R40" s="2"/>
      <c r="S40" s="2"/>
      <c r="T40" s="2"/>
      <c r="U40" s="2"/>
      <c r="V40" s="2"/>
      <c r="W40" s="2"/>
    </row>
    <row r="41" spans="2:23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2"/>
      <c r="R41" s="2"/>
      <c r="S41" s="2"/>
      <c r="T41" s="2"/>
      <c r="U41" s="2"/>
      <c r="V41" s="2"/>
      <c r="W41" s="2"/>
    </row>
    <row r="42" spans="2:23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2"/>
      <c r="R42" s="2"/>
      <c r="S42" s="2"/>
      <c r="T42" s="2"/>
      <c r="U42" s="2"/>
      <c r="V42" s="2"/>
      <c r="W42" s="2"/>
    </row>
    <row r="43" spans="2:23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23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23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23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23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23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7" sqref="C17"/>
    </sheetView>
  </sheetViews>
  <sheetFormatPr defaultColWidth="9.140625" defaultRowHeight="18"/>
  <cols>
    <col min="1" max="1" width="6.28515625" style="1" customWidth="1"/>
    <col min="2" max="2" width="32" style="2" bestFit="1" customWidth="1"/>
    <col min="3" max="3" width="41.71093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7" t="s">
        <v>191</v>
      </c>
      <c r="C1" s="78" t="s" vm="1">
        <v>269</v>
      </c>
    </row>
    <row r="2" spans="2:53">
      <c r="B2" s="57" t="s">
        <v>190</v>
      </c>
      <c r="C2" s="78" t="s">
        <v>270</v>
      </c>
    </row>
    <row r="3" spans="2:53">
      <c r="B3" s="57" t="s">
        <v>192</v>
      </c>
      <c r="C3" s="78" t="s">
        <v>271</v>
      </c>
    </row>
    <row r="4" spans="2:53">
      <c r="B4" s="57" t="s">
        <v>193</v>
      </c>
      <c r="C4" s="78">
        <v>8803</v>
      </c>
    </row>
    <row r="6" spans="2:53" ht="21.75" customHeight="1">
      <c r="B6" s="156" t="s">
        <v>221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8"/>
    </row>
    <row r="7" spans="2:53" ht="27.75" customHeight="1">
      <c r="B7" s="159" t="s">
        <v>98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1"/>
      <c r="AU7" s="3"/>
      <c r="AV7" s="3"/>
    </row>
    <row r="8" spans="2:53" s="3" customFormat="1" ht="66" customHeight="1">
      <c r="B8" s="23" t="s">
        <v>127</v>
      </c>
      <c r="C8" s="31" t="s">
        <v>49</v>
      </c>
      <c r="D8" s="31" t="s">
        <v>131</v>
      </c>
      <c r="E8" s="31" t="s">
        <v>15</v>
      </c>
      <c r="F8" s="31" t="s">
        <v>71</v>
      </c>
      <c r="G8" s="31" t="s">
        <v>114</v>
      </c>
      <c r="H8" s="31" t="s">
        <v>18</v>
      </c>
      <c r="I8" s="31" t="s">
        <v>113</v>
      </c>
      <c r="J8" s="31" t="s">
        <v>17</v>
      </c>
      <c r="K8" s="31" t="s">
        <v>19</v>
      </c>
      <c r="L8" s="31" t="s">
        <v>252</v>
      </c>
      <c r="M8" s="31" t="s">
        <v>251</v>
      </c>
      <c r="N8" s="31" t="s">
        <v>267</v>
      </c>
      <c r="O8" s="31" t="s">
        <v>67</v>
      </c>
      <c r="P8" s="31" t="s">
        <v>254</v>
      </c>
      <c r="Q8" s="31" t="s">
        <v>194</v>
      </c>
      <c r="R8" s="72" t="s">
        <v>196</v>
      </c>
      <c r="AM8" s="1"/>
      <c r="AU8" s="1"/>
      <c r="AV8" s="1"/>
      <c r="AW8" s="1"/>
    </row>
    <row r="9" spans="2:53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259</v>
      </c>
      <c r="M9" s="33"/>
      <c r="N9" s="17" t="s">
        <v>255</v>
      </c>
      <c r="O9" s="33" t="s">
        <v>260</v>
      </c>
      <c r="P9" s="33" t="s">
        <v>20</v>
      </c>
      <c r="Q9" s="33" t="s">
        <v>20</v>
      </c>
      <c r="R9" s="34" t="s">
        <v>20</v>
      </c>
      <c r="AU9" s="1"/>
      <c r="AV9" s="1"/>
    </row>
    <row r="10" spans="2:53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125</v>
      </c>
      <c r="R10" s="21" t="s">
        <v>126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79" t="s">
        <v>29</v>
      </c>
      <c r="C11" s="80"/>
      <c r="D11" s="80"/>
      <c r="E11" s="80"/>
      <c r="F11" s="80"/>
      <c r="G11" s="80"/>
      <c r="H11" s="88">
        <v>5.456376521760034</v>
      </c>
      <c r="I11" s="80"/>
      <c r="J11" s="80"/>
      <c r="K11" s="89">
        <v>5.3582162686465866E-3</v>
      </c>
      <c r="L11" s="88"/>
      <c r="M11" s="90"/>
      <c r="N11" s="80"/>
      <c r="O11" s="88">
        <v>116971.80223430798</v>
      </c>
      <c r="P11" s="80"/>
      <c r="Q11" s="89">
        <f>O11/$O$11</f>
        <v>1</v>
      </c>
      <c r="R11" s="89">
        <f>O11/'סכום נכסי הקרן'!$C$42</f>
        <v>0.1431160868577864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1"/>
      <c r="AV11" s="1"/>
      <c r="AW11" s="3"/>
      <c r="BA11" s="1"/>
    </row>
    <row r="12" spans="2:53" ht="22.5" customHeight="1">
      <c r="B12" s="81" t="s">
        <v>246</v>
      </c>
      <c r="C12" s="82"/>
      <c r="D12" s="82"/>
      <c r="E12" s="82"/>
      <c r="F12" s="82"/>
      <c r="G12" s="82"/>
      <c r="H12" s="91">
        <v>5.4563765217600348</v>
      </c>
      <c r="I12" s="82"/>
      <c r="J12" s="82"/>
      <c r="K12" s="92">
        <v>5.3582162686465849E-3</v>
      </c>
      <c r="L12" s="91"/>
      <c r="M12" s="93"/>
      <c r="N12" s="82"/>
      <c r="O12" s="91">
        <v>116971.80223430799</v>
      </c>
      <c r="P12" s="82"/>
      <c r="Q12" s="92">
        <f t="shared" ref="Q12:Q26" si="0">O12/$O$11</f>
        <v>1.0000000000000002</v>
      </c>
      <c r="R12" s="92">
        <f>O12/'סכום נכסי הקרן'!$C$42</f>
        <v>0.1431160868577864</v>
      </c>
      <c r="AW12" s="4"/>
    </row>
    <row r="13" spans="2:53" s="100" customFormat="1">
      <c r="B13" s="123" t="s">
        <v>27</v>
      </c>
      <c r="C13" s="124"/>
      <c r="D13" s="124"/>
      <c r="E13" s="124"/>
      <c r="F13" s="124"/>
      <c r="G13" s="124"/>
      <c r="H13" s="125">
        <v>6.2447107091413114</v>
      </c>
      <c r="I13" s="124"/>
      <c r="J13" s="124"/>
      <c r="K13" s="126">
        <v>-3.1881683657758054E-3</v>
      </c>
      <c r="L13" s="125"/>
      <c r="M13" s="127"/>
      <c r="N13" s="124"/>
      <c r="O13" s="125">
        <v>39075.793297273005</v>
      </c>
      <c r="P13" s="124"/>
      <c r="Q13" s="126">
        <f t="shared" si="0"/>
        <v>0.33406165033688801</v>
      </c>
      <c r="R13" s="126">
        <f>O13/'סכום נכסי הקרן'!$C$42</f>
        <v>4.780959616546953E-2</v>
      </c>
    </row>
    <row r="14" spans="2:53">
      <c r="B14" s="85" t="s">
        <v>26</v>
      </c>
      <c r="C14" s="82"/>
      <c r="D14" s="82"/>
      <c r="E14" s="82"/>
      <c r="F14" s="82"/>
      <c r="G14" s="82"/>
      <c r="H14" s="91">
        <v>6.2447107091413114</v>
      </c>
      <c r="I14" s="82"/>
      <c r="J14" s="82"/>
      <c r="K14" s="92">
        <v>-3.1881683657758054E-3</v>
      </c>
      <c r="L14" s="91"/>
      <c r="M14" s="93"/>
      <c r="N14" s="82"/>
      <c r="O14" s="91">
        <v>39075.793297273005</v>
      </c>
      <c r="P14" s="82"/>
      <c r="Q14" s="92">
        <f t="shared" si="0"/>
        <v>0.33406165033688801</v>
      </c>
      <c r="R14" s="92">
        <f>O14/'סכום נכסי הקרן'!$C$42</f>
        <v>4.780959616546953E-2</v>
      </c>
    </row>
    <row r="15" spans="2:53">
      <c r="B15" s="86" t="s">
        <v>272</v>
      </c>
      <c r="C15" s="84" t="s">
        <v>273</v>
      </c>
      <c r="D15" s="97" t="s">
        <v>132</v>
      </c>
      <c r="E15" s="84" t="s">
        <v>274</v>
      </c>
      <c r="F15" s="84"/>
      <c r="G15" s="84"/>
      <c r="H15" s="94">
        <v>1.9800000000000189</v>
      </c>
      <c r="I15" s="97" t="s">
        <v>176</v>
      </c>
      <c r="J15" s="98">
        <v>0.04</v>
      </c>
      <c r="K15" s="95">
        <v>-8.300000000000668E-3</v>
      </c>
      <c r="L15" s="94">
        <v>3466674.1356170001</v>
      </c>
      <c r="M15" s="96">
        <v>150.86000000000001</v>
      </c>
      <c r="N15" s="84"/>
      <c r="O15" s="94">
        <v>5229.8246194550002</v>
      </c>
      <c r="P15" s="95">
        <v>2.2296868848558515E-4</v>
      </c>
      <c r="Q15" s="95">
        <f t="shared" si="0"/>
        <v>4.4710131156046135E-2</v>
      </c>
      <c r="R15" s="95">
        <f>O15/'סכום נכסי הקרן'!$C$42</f>
        <v>6.3987390139517205E-3</v>
      </c>
    </row>
    <row r="16" spans="2:53" ht="20.25">
      <c r="B16" s="86" t="s">
        <v>275</v>
      </c>
      <c r="C16" s="84" t="s">
        <v>276</v>
      </c>
      <c r="D16" s="97" t="s">
        <v>132</v>
      </c>
      <c r="E16" s="84" t="s">
        <v>274</v>
      </c>
      <c r="F16" s="84"/>
      <c r="G16" s="84"/>
      <c r="H16" s="94">
        <v>4.6100000000003263</v>
      </c>
      <c r="I16" s="97" t="s">
        <v>176</v>
      </c>
      <c r="J16" s="98">
        <v>0.04</v>
      </c>
      <c r="K16" s="95">
        <v>-5.4000000000010819E-3</v>
      </c>
      <c r="L16" s="94">
        <v>2666541.4400940002</v>
      </c>
      <c r="M16" s="96">
        <v>159.47999999999999</v>
      </c>
      <c r="N16" s="84"/>
      <c r="O16" s="94">
        <v>4252.6003389010002</v>
      </c>
      <c r="P16" s="95">
        <v>2.2952020737097449E-4</v>
      </c>
      <c r="Q16" s="95">
        <f t="shared" si="0"/>
        <v>3.6355773422919076E-2</v>
      </c>
      <c r="R16" s="95">
        <f>O16/'סכום נכסי הקרן'!$C$42</f>
        <v>5.2030960269764887E-3</v>
      </c>
      <c r="AU16" s="4"/>
    </row>
    <row r="17" spans="2:48" ht="20.25">
      <c r="B17" s="86" t="s">
        <v>277</v>
      </c>
      <c r="C17" s="84" t="s">
        <v>278</v>
      </c>
      <c r="D17" s="97" t="s">
        <v>132</v>
      </c>
      <c r="E17" s="84" t="s">
        <v>274</v>
      </c>
      <c r="F17" s="84"/>
      <c r="G17" s="84"/>
      <c r="H17" s="94">
        <v>7.7199999999998505</v>
      </c>
      <c r="I17" s="97" t="s">
        <v>176</v>
      </c>
      <c r="J17" s="98">
        <v>7.4999999999999997E-3</v>
      </c>
      <c r="K17" s="95">
        <v>-1.7000000000005407E-3</v>
      </c>
      <c r="L17" s="94">
        <v>2683096.896195</v>
      </c>
      <c r="M17" s="96">
        <v>110.25</v>
      </c>
      <c r="N17" s="84"/>
      <c r="O17" s="94">
        <v>2958.1141531520002</v>
      </c>
      <c r="P17" s="95">
        <v>1.9470317453607009E-4</v>
      </c>
      <c r="Q17" s="95">
        <f t="shared" si="0"/>
        <v>2.5289121793870946E-2</v>
      </c>
      <c r="R17" s="95">
        <f>O17/'סכום נכסי הקרן'!$C$42</f>
        <v>3.6192801512087733E-3</v>
      </c>
      <c r="AV17" s="4"/>
    </row>
    <row r="18" spans="2:48">
      <c r="B18" s="86" t="s">
        <v>279</v>
      </c>
      <c r="C18" s="84" t="s">
        <v>280</v>
      </c>
      <c r="D18" s="97" t="s">
        <v>132</v>
      </c>
      <c r="E18" s="84" t="s">
        <v>274</v>
      </c>
      <c r="F18" s="84"/>
      <c r="G18" s="84"/>
      <c r="H18" s="94">
        <v>13.510000000000051</v>
      </c>
      <c r="I18" s="97" t="s">
        <v>176</v>
      </c>
      <c r="J18" s="98">
        <v>0.04</v>
      </c>
      <c r="K18" s="95">
        <v>6.8999999999994977E-3</v>
      </c>
      <c r="L18" s="94">
        <v>2690798.731774</v>
      </c>
      <c r="M18" s="96">
        <v>184.79</v>
      </c>
      <c r="N18" s="84"/>
      <c r="O18" s="94">
        <v>4972.3268524249997</v>
      </c>
      <c r="P18" s="95">
        <v>1.658774864465614E-4</v>
      </c>
      <c r="Q18" s="95">
        <f t="shared" si="0"/>
        <v>4.2508764996754149E-2</v>
      </c>
      <c r="R18" s="95">
        <f>O18/'סכום נכסי הקרן'!$C$42</f>
        <v>6.0836881034926965E-3</v>
      </c>
      <c r="AU18" s="3"/>
    </row>
    <row r="19" spans="2:48">
      <c r="B19" s="86" t="s">
        <v>281</v>
      </c>
      <c r="C19" s="84" t="s">
        <v>282</v>
      </c>
      <c r="D19" s="97" t="s">
        <v>132</v>
      </c>
      <c r="E19" s="84" t="s">
        <v>274</v>
      </c>
      <c r="F19" s="84"/>
      <c r="G19" s="84"/>
      <c r="H19" s="94">
        <v>17.399999999996339</v>
      </c>
      <c r="I19" s="97" t="s">
        <v>176</v>
      </c>
      <c r="J19" s="98">
        <v>2.75E-2</v>
      </c>
      <c r="K19" s="95">
        <v>1.0799999999998457E-2</v>
      </c>
      <c r="L19" s="94">
        <v>1415695.566011</v>
      </c>
      <c r="M19" s="96">
        <v>146.69999999999999</v>
      </c>
      <c r="N19" s="84"/>
      <c r="O19" s="94">
        <v>2076.8253989539999</v>
      </c>
      <c r="P19" s="95">
        <v>8.0095626568827148E-5</v>
      </c>
      <c r="Q19" s="95">
        <f t="shared" si="0"/>
        <v>1.7754923488259841E-2</v>
      </c>
      <c r="R19" s="95">
        <f>O19/'סכום נכסי הקרן'!$C$42</f>
        <v>2.5410151720991472E-3</v>
      </c>
      <c r="AV19" s="3"/>
    </row>
    <row r="20" spans="2:48">
      <c r="B20" s="86" t="s">
        <v>283</v>
      </c>
      <c r="C20" s="84" t="s">
        <v>284</v>
      </c>
      <c r="D20" s="97" t="s">
        <v>132</v>
      </c>
      <c r="E20" s="84" t="s">
        <v>274</v>
      </c>
      <c r="F20" s="84"/>
      <c r="G20" s="84"/>
      <c r="H20" s="94">
        <v>4.0899999999998204</v>
      </c>
      <c r="I20" s="97" t="s">
        <v>176</v>
      </c>
      <c r="J20" s="98">
        <v>1.7500000000000002E-2</v>
      </c>
      <c r="K20" s="95">
        <v>-6.299999999999091E-3</v>
      </c>
      <c r="L20" s="94">
        <v>3719132.2580200001</v>
      </c>
      <c r="M20" s="96">
        <v>115.31</v>
      </c>
      <c r="N20" s="84"/>
      <c r="O20" s="94">
        <v>4288.5313704529999</v>
      </c>
      <c r="P20" s="95">
        <v>2.4899920194677112E-4</v>
      </c>
      <c r="Q20" s="95">
        <f t="shared" si="0"/>
        <v>3.6662950288331699E-2</v>
      </c>
      <c r="R20" s="95">
        <f>O20/'סכום נכסי הקרן'!$C$42</f>
        <v>5.2470579779275838E-3</v>
      </c>
    </row>
    <row r="21" spans="2:48">
      <c r="B21" s="86" t="s">
        <v>285</v>
      </c>
      <c r="C21" s="84" t="s">
        <v>286</v>
      </c>
      <c r="D21" s="97" t="s">
        <v>132</v>
      </c>
      <c r="E21" s="84" t="s">
        <v>274</v>
      </c>
      <c r="F21" s="84"/>
      <c r="G21" s="84"/>
      <c r="H21" s="94">
        <v>0.33000000001855984</v>
      </c>
      <c r="I21" s="97" t="s">
        <v>176</v>
      </c>
      <c r="J21" s="98">
        <v>0.03</v>
      </c>
      <c r="K21" s="95">
        <v>5.6999999991957373E-3</v>
      </c>
      <c r="L21" s="94">
        <v>2811.3583490000001</v>
      </c>
      <c r="M21" s="96">
        <v>114.99</v>
      </c>
      <c r="N21" s="84"/>
      <c r="O21" s="94">
        <v>3.2327810180000003</v>
      </c>
      <c r="P21" s="95">
        <v>2.322018727449998E-7</v>
      </c>
      <c r="Q21" s="95">
        <f t="shared" si="0"/>
        <v>2.7637267753850352E-5</v>
      </c>
      <c r="R21" s="95">
        <f>O21/'סכום נכסי הקרן'!$C$42</f>
        <v>3.9553376123719454E-6</v>
      </c>
    </row>
    <row r="22" spans="2:48">
      <c r="B22" s="86" t="s">
        <v>287</v>
      </c>
      <c r="C22" s="84" t="s">
        <v>288</v>
      </c>
      <c r="D22" s="97" t="s">
        <v>132</v>
      </c>
      <c r="E22" s="84" t="s">
        <v>274</v>
      </c>
      <c r="F22" s="84"/>
      <c r="G22" s="84"/>
      <c r="H22" s="94">
        <v>1.3299999999999015</v>
      </c>
      <c r="I22" s="97" t="s">
        <v>176</v>
      </c>
      <c r="J22" s="98">
        <v>1E-3</v>
      </c>
      <c r="K22" s="95">
        <v>-7.7999999999990152E-3</v>
      </c>
      <c r="L22" s="94">
        <v>3919944.4984510001</v>
      </c>
      <c r="M22" s="96">
        <v>103.69</v>
      </c>
      <c r="N22" s="84"/>
      <c r="O22" s="94">
        <v>4064.5904671800004</v>
      </c>
      <c r="P22" s="95">
        <v>2.5864935344010819E-4</v>
      </c>
      <c r="Q22" s="95">
        <f t="shared" si="0"/>
        <v>3.4748464070324898E-2</v>
      </c>
      <c r="R22" s="95">
        <f>O22/'סכום נכסי הקרן'!$C$42</f>
        <v>4.9730642020632872E-3</v>
      </c>
    </row>
    <row r="23" spans="2:48">
      <c r="B23" s="86" t="s">
        <v>289</v>
      </c>
      <c r="C23" s="84" t="s">
        <v>290</v>
      </c>
      <c r="D23" s="97" t="s">
        <v>132</v>
      </c>
      <c r="E23" s="84" t="s">
        <v>274</v>
      </c>
      <c r="F23" s="84"/>
      <c r="G23" s="84"/>
      <c r="H23" s="94">
        <v>6.1899999999986397</v>
      </c>
      <c r="I23" s="97" t="s">
        <v>176</v>
      </c>
      <c r="J23" s="98">
        <v>7.4999999999999997E-3</v>
      </c>
      <c r="K23" s="95">
        <v>-3.6999999999991718E-3</v>
      </c>
      <c r="L23" s="94">
        <v>1867230.4058449999</v>
      </c>
      <c r="M23" s="96">
        <v>109.86</v>
      </c>
      <c r="N23" s="84"/>
      <c r="O23" s="94">
        <v>2051.339344341</v>
      </c>
      <c r="P23" s="95">
        <v>1.3664158158089589E-4</v>
      </c>
      <c r="Q23" s="95">
        <f t="shared" si="0"/>
        <v>1.753704145065604E-2</v>
      </c>
      <c r="R23" s="95">
        <f>O23/'סכום נכסי הקרן'!$C$42</f>
        <v>2.5098327474806902E-3</v>
      </c>
    </row>
    <row r="24" spans="2:48">
      <c r="B24" s="86" t="s">
        <v>291</v>
      </c>
      <c r="C24" s="84" t="s">
        <v>292</v>
      </c>
      <c r="D24" s="97" t="s">
        <v>132</v>
      </c>
      <c r="E24" s="84" t="s">
        <v>274</v>
      </c>
      <c r="F24" s="84"/>
      <c r="G24" s="84"/>
      <c r="H24" s="94">
        <v>9.7099999999998854</v>
      </c>
      <c r="I24" s="97" t="s">
        <v>176</v>
      </c>
      <c r="J24" s="98">
        <v>5.0000000000000001E-3</v>
      </c>
      <c r="K24" s="95">
        <v>9.9999999999734698E-4</v>
      </c>
      <c r="L24" s="94">
        <v>1070243.3925010001</v>
      </c>
      <c r="M24" s="96">
        <v>105.65</v>
      </c>
      <c r="N24" s="84"/>
      <c r="O24" s="94">
        <v>1130.7120624029999</v>
      </c>
      <c r="P24" s="95">
        <v>2.4193530278912833E-4</v>
      </c>
      <c r="Q24" s="95">
        <f t="shared" si="0"/>
        <v>9.6665353598472687E-3</v>
      </c>
      <c r="R24" s="95">
        <f>O24/'סכום נכסי הקרן'!$C$42</f>
        <v>1.3834367141737653E-3</v>
      </c>
    </row>
    <row r="25" spans="2:48">
      <c r="B25" s="86" t="s">
        <v>293</v>
      </c>
      <c r="C25" s="84" t="s">
        <v>294</v>
      </c>
      <c r="D25" s="97" t="s">
        <v>132</v>
      </c>
      <c r="E25" s="84" t="s">
        <v>274</v>
      </c>
      <c r="F25" s="84"/>
      <c r="G25" s="84"/>
      <c r="H25" s="94">
        <v>22.779999999997361</v>
      </c>
      <c r="I25" s="97" t="s">
        <v>176</v>
      </c>
      <c r="J25" s="98">
        <v>0.01</v>
      </c>
      <c r="K25" s="95">
        <v>1.3999999999995159E-2</v>
      </c>
      <c r="L25" s="94">
        <v>881977.40180099988</v>
      </c>
      <c r="M25" s="96">
        <v>93.7</v>
      </c>
      <c r="N25" s="84"/>
      <c r="O25" s="94">
        <v>826.41287208100005</v>
      </c>
      <c r="P25" s="95">
        <v>6.9417829363848773E-5</v>
      </c>
      <c r="Q25" s="95">
        <f t="shared" si="0"/>
        <v>7.0650606068768601E-3</v>
      </c>
      <c r="R25" s="95">
        <f>O25/'סכום נכסי הקרן'!$C$42</f>
        <v>1.0111238274693138E-3</v>
      </c>
    </row>
    <row r="26" spans="2:48">
      <c r="B26" s="86" t="s">
        <v>295</v>
      </c>
      <c r="C26" s="84" t="s">
        <v>296</v>
      </c>
      <c r="D26" s="97" t="s">
        <v>132</v>
      </c>
      <c r="E26" s="84" t="s">
        <v>274</v>
      </c>
      <c r="F26" s="84"/>
      <c r="G26" s="84"/>
      <c r="H26" s="94">
        <v>3.1099999999998476</v>
      </c>
      <c r="I26" s="97" t="s">
        <v>176</v>
      </c>
      <c r="J26" s="98">
        <v>2.75E-2</v>
      </c>
      <c r="K26" s="95">
        <v>-7.8000000000002781E-3</v>
      </c>
      <c r="L26" s="94">
        <v>6033826.1270350004</v>
      </c>
      <c r="M26" s="96">
        <v>119.68</v>
      </c>
      <c r="N26" s="84"/>
      <c r="O26" s="94">
        <v>7221.2830369100002</v>
      </c>
      <c r="P26" s="95">
        <v>3.6389474653493952E-4</v>
      </c>
      <c r="Q26" s="95">
        <f t="shared" si="0"/>
        <v>6.1735246435247186E-2</v>
      </c>
      <c r="R26" s="95">
        <f>O26/'סכום נכסי הקרן'!$C$42</f>
        <v>8.8353068910136841E-3</v>
      </c>
    </row>
    <row r="27" spans="2:48">
      <c r="B27" s="87"/>
      <c r="C27" s="84"/>
      <c r="D27" s="84"/>
      <c r="E27" s="84"/>
      <c r="F27" s="84"/>
      <c r="G27" s="84"/>
      <c r="H27" s="84"/>
      <c r="I27" s="84"/>
      <c r="J27" s="84"/>
      <c r="K27" s="95"/>
      <c r="L27" s="94"/>
      <c r="M27" s="96"/>
      <c r="N27" s="84"/>
      <c r="O27" s="84"/>
      <c r="P27" s="84"/>
      <c r="Q27" s="95"/>
      <c r="R27" s="84"/>
    </row>
    <row r="28" spans="2:48" s="100" customFormat="1">
      <c r="B28" s="123" t="s">
        <v>50</v>
      </c>
      <c r="C28" s="124"/>
      <c r="D28" s="124"/>
      <c r="E28" s="124"/>
      <c r="F28" s="124"/>
      <c r="G28" s="124"/>
      <c r="H28" s="125">
        <v>5.0609161615227771</v>
      </c>
      <c r="I28" s="124"/>
      <c r="J28" s="124"/>
      <c r="K28" s="126">
        <v>9.6454289765996182E-3</v>
      </c>
      <c r="L28" s="125"/>
      <c r="M28" s="127"/>
      <c r="N28" s="124"/>
      <c r="O28" s="125">
        <v>77896.008937034974</v>
      </c>
      <c r="P28" s="124"/>
      <c r="Q28" s="126">
        <f t="shared" ref="Q28:Q41" si="1">O28/$O$11</f>
        <v>0.66593834966311205</v>
      </c>
      <c r="R28" s="126">
        <f>O28/'סכום נכסי הקרן'!$C$42</f>
        <v>9.5306490692316864E-2</v>
      </c>
    </row>
    <row r="29" spans="2:48">
      <c r="B29" s="85" t="s">
        <v>23</v>
      </c>
      <c r="C29" s="82"/>
      <c r="D29" s="82"/>
      <c r="E29" s="82"/>
      <c r="F29" s="82"/>
      <c r="G29" s="82"/>
      <c r="H29" s="91">
        <v>0.56463242943604508</v>
      </c>
      <c r="I29" s="82"/>
      <c r="J29" s="82"/>
      <c r="K29" s="92">
        <v>3.1417396707470405E-3</v>
      </c>
      <c r="L29" s="91"/>
      <c r="M29" s="93"/>
      <c r="N29" s="82"/>
      <c r="O29" s="91">
        <v>11934.125671181</v>
      </c>
      <c r="P29" s="82"/>
      <c r="Q29" s="92">
        <f t="shared" si="1"/>
        <v>0.10202566296512704</v>
      </c>
      <c r="R29" s="92">
        <f>O29/'סכום נכסי הקרן'!$C$42</f>
        <v>1.4601513642640361E-2</v>
      </c>
    </row>
    <row r="30" spans="2:48">
      <c r="B30" s="86" t="s">
        <v>297</v>
      </c>
      <c r="C30" s="84" t="s">
        <v>298</v>
      </c>
      <c r="D30" s="97" t="s">
        <v>132</v>
      </c>
      <c r="E30" s="84" t="s">
        <v>274</v>
      </c>
      <c r="F30" s="84"/>
      <c r="G30" s="84"/>
      <c r="H30" s="94">
        <v>0.25999999999955298</v>
      </c>
      <c r="I30" s="97" t="s">
        <v>176</v>
      </c>
      <c r="J30" s="98">
        <v>0</v>
      </c>
      <c r="K30" s="95">
        <v>2.6999999999968399E-3</v>
      </c>
      <c r="L30" s="94">
        <v>1298432.4004579999</v>
      </c>
      <c r="M30" s="96">
        <v>99.93</v>
      </c>
      <c r="N30" s="84"/>
      <c r="O30" s="94">
        <v>1297.523497783</v>
      </c>
      <c r="P30" s="95">
        <v>1.2984324004579998E-4</v>
      </c>
      <c r="Q30" s="95">
        <f t="shared" si="1"/>
        <v>1.1092617818984367E-2</v>
      </c>
      <c r="R30" s="95">
        <f>O30/'סכום נכסי הקרן'!$C$42</f>
        <v>1.5875320552619957E-3</v>
      </c>
    </row>
    <row r="31" spans="2:48">
      <c r="B31" s="86" t="s">
        <v>299</v>
      </c>
      <c r="C31" s="84" t="s">
        <v>300</v>
      </c>
      <c r="D31" s="97" t="s">
        <v>132</v>
      </c>
      <c r="E31" s="84" t="s">
        <v>274</v>
      </c>
      <c r="F31" s="84"/>
      <c r="G31" s="84"/>
      <c r="H31" s="94">
        <v>0.35000000001219467</v>
      </c>
      <c r="I31" s="97" t="s">
        <v>176</v>
      </c>
      <c r="J31" s="98">
        <v>0</v>
      </c>
      <c r="K31" s="95">
        <v>2.9000000001707256E-3</v>
      </c>
      <c r="L31" s="94">
        <v>16417.031800000001</v>
      </c>
      <c r="M31" s="96">
        <v>99.9</v>
      </c>
      <c r="N31" s="84"/>
      <c r="O31" s="94">
        <v>16.400614768000001</v>
      </c>
      <c r="P31" s="95">
        <v>1.64170318E-6</v>
      </c>
      <c r="Q31" s="95">
        <f t="shared" si="1"/>
        <v>1.4020998612253305E-4</v>
      </c>
      <c r="R31" s="95">
        <f>O31/'סכום נכסי הקרן'!$C$42</f>
        <v>2.0066304552241462E-5</v>
      </c>
    </row>
    <row r="32" spans="2:48">
      <c r="B32" s="86" t="s">
        <v>301</v>
      </c>
      <c r="C32" s="84" t="s">
        <v>302</v>
      </c>
      <c r="D32" s="97" t="s">
        <v>132</v>
      </c>
      <c r="E32" s="84" t="s">
        <v>274</v>
      </c>
      <c r="F32" s="84"/>
      <c r="G32" s="84"/>
      <c r="H32" s="94">
        <v>0.52000000000461133</v>
      </c>
      <c r="I32" s="97" t="s">
        <v>176</v>
      </c>
      <c r="J32" s="98">
        <v>0</v>
      </c>
      <c r="K32" s="95">
        <v>2.8999999999961574E-3</v>
      </c>
      <c r="L32" s="94">
        <v>78185.015625</v>
      </c>
      <c r="M32" s="96">
        <v>99.85</v>
      </c>
      <c r="N32" s="84"/>
      <c r="O32" s="94">
        <v>78.067738106999997</v>
      </c>
      <c r="P32" s="95">
        <v>8.687223958333334E-6</v>
      </c>
      <c r="Q32" s="95">
        <f t="shared" si="1"/>
        <v>6.674064741741889E-4</v>
      </c>
      <c r="R32" s="95">
        <f>O32/'סכום נכסי הקרן'!$C$42</f>
        <v>9.5516602927362183E-5</v>
      </c>
    </row>
    <row r="33" spans="2:18">
      <c r="B33" s="86" t="s">
        <v>303</v>
      </c>
      <c r="C33" s="84" t="s">
        <v>304</v>
      </c>
      <c r="D33" s="97" t="s">
        <v>132</v>
      </c>
      <c r="E33" s="84" t="s">
        <v>274</v>
      </c>
      <c r="F33" s="84"/>
      <c r="G33" s="84"/>
      <c r="H33" s="94">
        <v>0.43000000000277172</v>
      </c>
      <c r="I33" s="97" t="s">
        <v>176</v>
      </c>
      <c r="J33" s="98">
        <v>0</v>
      </c>
      <c r="K33" s="95">
        <v>2.6000000000050393E-3</v>
      </c>
      <c r="L33" s="94">
        <v>119189.79664300001</v>
      </c>
      <c r="M33" s="96">
        <v>99.89</v>
      </c>
      <c r="N33" s="84"/>
      <c r="O33" s="94">
        <v>119.058687869</v>
      </c>
      <c r="P33" s="95">
        <v>1.19189796643E-5</v>
      </c>
      <c r="Q33" s="95">
        <f t="shared" si="1"/>
        <v>1.0178409291370218E-3</v>
      </c>
      <c r="R33" s="95">
        <f>O33/'סכום נכסי הקרן'!$C$42</f>
        <v>1.4566941082178403E-4</v>
      </c>
    </row>
    <row r="34" spans="2:18">
      <c r="B34" s="86" t="s">
        <v>305</v>
      </c>
      <c r="C34" s="84" t="s">
        <v>306</v>
      </c>
      <c r="D34" s="97" t="s">
        <v>132</v>
      </c>
      <c r="E34" s="84" t="s">
        <v>274</v>
      </c>
      <c r="F34" s="84"/>
      <c r="G34" s="84"/>
      <c r="H34" s="94">
        <v>0.59999999999961517</v>
      </c>
      <c r="I34" s="97" t="s">
        <v>176</v>
      </c>
      <c r="J34" s="98">
        <v>0</v>
      </c>
      <c r="K34" s="95">
        <v>2.7999999999982041E-3</v>
      </c>
      <c r="L34" s="94">
        <v>1561930.2790000001</v>
      </c>
      <c r="M34" s="96">
        <v>99.83</v>
      </c>
      <c r="N34" s="84"/>
      <c r="O34" s="94">
        <v>1559.2749975260003</v>
      </c>
      <c r="P34" s="95">
        <v>1.7354780877777779E-4</v>
      </c>
      <c r="Q34" s="95">
        <f t="shared" si="1"/>
        <v>1.3330349432443498E-2</v>
      </c>
      <c r="R34" s="95">
        <f>O34/'סכום נכסי הקרן'!$C$42</f>
        <v>1.9077874472182271E-3</v>
      </c>
    </row>
    <row r="35" spans="2:18">
      <c r="B35" s="86" t="s">
        <v>307</v>
      </c>
      <c r="C35" s="84" t="s">
        <v>308</v>
      </c>
      <c r="D35" s="97" t="s">
        <v>132</v>
      </c>
      <c r="E35" s="84" t="s">
        <v>274</v>
      </c>
      <c r="F35" s="84"/>
      <c r="G35" s="84"/>
      <c r="H35" s="94">
        <v>0.68000000000016614</v>
      </c>
      <c r="I35" s="97" t="s">
        <v>176</v>
      </c>
      <c r="J35" s="98">
        <v>0</v>
      </c>
      <c r="K35" s="95">
        <v>2.7999999999992879E-3</v>
      </c>
      <c r="L35" s="94">
        <v>1687948.34</v>
      </c>
      <c r="M35" s="96">
        <v>99.81</v>
      </c>
      <c r="N35" s="84"/>
      <c r="O35" s="94">
        <v>1684.741238154</v>
      </c>
      <c r="P35" s="95">
        <v>1.8754981555555556E-4</v>
      </c>
      <c r="Q35" s="95">
        <f t="shared" si="1"/>
        <v>1.4402968971780648E-2</v>
      </c>
      <c r="R35" s="95">
        <f>O35/'סכום נכסי הקרן'!$C$42</f>
        <v>2.0612965583753614E-3</v>
      </c>
    </row>
    <row r="36" spans="2:18">
      <c r="B36" s="86" t="s">
        <v>309</v>
      </c>
      <c r="C36" s="84" t="s">
        <v>310</v>
      </c>
      <c r="D36" s="97" t="s">
        <v>132</v>
      </c>
      <c r="E36" s="84" t="s">
        <v>274</v>
      </c>
      <c r="F36" s="84"/>
      <c r="G36" s="84"/>
      <c r="H36" s="94">
        <v>0.76999999999937541</v>
      </c>
      <c r="I36" s="97" t="s">
        <v>176</v>
      </c>
      <c r="J36" s="98">
        <v>0</v>
      </c>
      <c r="K36" s="95">
        <v>2.6999999999937534E-3</v>
      </c>
      <c r="L36" s="94">
        <v>641702.00222400005</v>
      </c>
      <c r="M36" s="96">
        <v>99.79</v>
      </c>
      <c r="N36" s="84"/>
      <c r="O36" s="94">
        <v>640.35442802</v>
      </c>
      <c r="P36" s="95">
        <v>7.1300222469333345E-5</v>
      </c>
      <c r="Q36" s="95">
        <f t="shared" si="1"/>
        <v>5.4744341438571356E-3</v>
      </c>
      <c r="R36" s="95">
        <f>O36/'סכום נכסי הקרן'!$C$42</f>
        <v>7.8347959242948927E-4</v>
      </c>
    </row>
    <row r="37" spans="2:18">
      <c r="B37" s="86" t="s">
        <v>311</v>
      </c>
      <c r="C37" s="84" t="s">
        <v>312</v>
      </c>
      <c r="D37" s="97" t="s">
        <v>132</v>
      </c>
      <c r="E37" s="84" t="s">
        <v>274</v>
      </c>
      <c r="F37" s="84"/>
      <c r="G37" s="84"/>
      <c r="H37" s="94">
        <v>0.85000000000010822</v>
      </c>
      <c r="I37" s="97" t="s">
        <v>176</v>
      </c>
      <c r="J37" s="98">
        <v>0</v>
      </c>
      <c r="K37" s="95">
        <v>2.8000000000015877E-3</v>
      </c>
      <c r="L37" s="94">
        <v>2777402.2244409998</v>
      </c>
      <c r="M37" s="96">
        <v>99.76</v>
      </c>
      <c r="N37" s="84"/>
      <c r="O37" s="94">
        <v>2770.736459102</v>
      </c>
      <c r="P37" s="95">
        <v>3.0860024716011108E-4</v>
      </c>
      <c r="Q37" s="95">
        <f t="shared" si="1"/>
        <v>2.3687216971761245E-2</v>
      </c>
      <c r="R37" s="95">
        <f>O37/'סכום נכסי הקרן'!$C$42</f>
        <v>3.3900218015498144E-3</v>
      </c>
    </row>
    <row r="38" spans="2:18">
      <c r="B38" s="86" t="s">
        <v>313</v>
      </c>
      <c r="C38" s="84" t="s">
        <v>314</v>
      </c>
      <c r="D38" s="97" t="s">
        <v>132</v>
      </c>
      <c r="E38" s="84" t="s">
        <v>274</v>
      </c>
      <c r="F38" s="84"/>
      <c r="G38" s="84"/>
      <c r="H38" s="94">
        <v>0.92999999999998229</v>
      </c>
      <c r="I38" s="97" t="s">
        <v>176</v>
      </c>
      <c r="J38" s="98">
        <v>0</v>
      </c>
      <c r="K38" s="95">
        <v>2.8999999999994659E-3</v>
      </c>
      <c r="L38" s="94">
        <v>1126699.273853</v>
      </c>
      <c r="M38" s="96">
        <v>99.73</v>
      </c>
      <c r="N38" s="84"/>
      <c r="O38" s="94">
        <v>1123.6571858140001</v>
      </c>
      <c r="P38" s="95">
        <v>1.2518880820588889E-4</v>
      </c>
      <c r="Q38" s="95">
        <f t="shared" si="1"/>
        <v>9.606222733605365E-3</v>
      </c>
      <c r="R38" s="95">
        <f>O38/'סכום נכסי הקרן'!$C$42</f>
        <v>1.3748050071179076E-3</v>
      </c>
    </row>
    <row r="39" spans="2:18">
      <c r="B39" s="86" t="s">
        <v>315</v>
      </c>
      <c r="C39" s="84" t="s">
        <v>316</v>
      </c>
      <c r="D39" s="97" t="s">
        <v>132</v>
      </c>
      <c r="E39" s="84" t="s">
        <v>274</v>
      </c>
      <c r="F39" s="84"/>
      <c r="G39" s="84"/>
      <c r="H39" s="94">
        <v>9.9999999983258515E-3</v>
      </c>
      <c r="I39" s="97" t="s">
        <v>176</v>
      </c>
      <c r="J39" s="98">
        <v>0</v>
      </c>
      <c r="K39" s="95">
        <v>1.8399999999988842E-2</v>
      </c>
      <c r="L39" s="94">
        <v>250898.726914</v>
      </c>
      <c r="M39" s="96">
        <v>99.99</v>
      </c>
      <c r="N39" s="84"/>
      <c r="O39" s="94">
        <v>250.87363704199998</v>
      </c>
      <c r="P39" s="95">
        <v>2.2808975174000001E-5</v>
      </c>
      <c r="Q39" s="95">
        <f t="shared" si="1"/>
        <v>2.1447360154327726E-3</v>
      </c>
      <c r="R39" s="95">
        <f>O39/'סכום נכסי הקרן'!$C$42</f>
        <v>3.0694622587169938E-4</v>
      </c>
    </row>
    <row r="40" spans="2:18">
      <c r="B40" s="86" t="s">
        <v>317</v>
      </c>
      <c r="C40" s="84" t="s">
        <v>318</v>
      </c>
      <c r="D40" s="97" t="s">
        <v>132</v>
      </c>
      <c r="E40" s="84" t="s">
        <v>274</v>
      </c>
      <c r="F40" s="84"/>
      <c r="G40" s="84"/>
      <c r="H40" s="94">
        <v>9.9999999999692932E-2</v>
      </c>
      <c r="I40" s="97" t="s">
        <v>176</v>
      </c>
      <c r="J40" s="98">
        <v>0</v>
      </c>
      <c r="K40" s="95">
        <v>2.9999999999984644E-3</v>
      </c>
      <c r="L40" s="94">
        <v>1303002.9807279999</v>
      </c>
      <c r="M40" s="96">
        <v>99.97</v>
      </c>
      <c r="N40" s="84"/>
      <c r="O40" s="94">
        <v>1302.6120798239999</v>
      </c>
      <c r="P40" s="95">
        <v>1.1845481642981818E-4</v>
      </c>
      <c r="Q40" s="95">
        <f t="shared" si="1"/>
        <v>1.1136120457601551E-2</v>
      </c>
      <c r="R40" s="95">
        <f>O40/'סכום נכסי הקרן'!$C$42</f>
        <v>1.5937579826688754E-3</v>
      </c>
    </row>
    <row r="41" spans="2:18">
      <c r="B41" s="86" t="s">
        <v>319</v>
      </c>
      <c r="C41" s="84" t="s">
        <v>320</v>
      </c>
      <c r="D41" s="97" t="s">
        <v>132</v>
      </c>
      <c r="E41" s="84" t="s">
        <v>274</v>
      </c>
      <c r="F41" s="84"/>
      <c r="G41" s="84"/>
      <c r="H41" s="94">
        <v>0.18000000000003669</v>
      </c>
      <c r="I41" s="97" t="s">
        <v>176</v>
      </c>
      <c r="J41" s="98">
        <v>0</v>
      </c>
      <c r="K41" s="95">
        <v>2.7999999999985333E-3</v>
      </c>
      <c r="L41" s="94">
        <v>1091370.792568</v>
      </c>
      <c r="M41" s="96">
        <v>99.95</v>
      </c>
      <c r="N41" s="84"/>
      <c r="O41" s="94">
        <v>1090.8251071719999</v>
      </c>
      <c r="P41" s="95">
        <v>9.9215526597090916E-5</v>
      </c>
      <c r="Q41" s="95">
        <f t="shared" si="1"/>
        <v>9.3255390302267177E-3</v>
      </c>
      <c r="R41" s="95">
        <f>O41/'סכום נכסי הקרן'!$C$42</f>
        <v>1.3346346538456041E-3</v>
      </c>
    </row>
    <row r="42" spans="2:18">
      <c r="B42" s="87"/>
      <c r="C42" s="84"/>
      <c r="D42" s="84"/>
      <c r="E42" s="84"/>
      <c r="F42" s="84"/>
      <c r="G42" s="84"/>
      <c r="H42" s="84"/>
      <c r="I42" s="84"/>
      <c r="J42" s="84"/>
      <c r="K42" s="95"/>
      <c r="L42" s="94"/>
      <c r="M42" s="96"/>
      <c r="N42" s="84"/>
      <c r="O42" s="84"/>
      <c r="P42" s="84"/>
      <c r="Q42" s="95"/>
      <c r="R42" s="84"/>
    </row>
    <row r="43" spans="2:18">
      <c r="B43" s="85" t="s">
        <v>24</v>
      </c>
      <c r="C43" s="82"/>
      <c r="D43" s="82"/>
      <c r="E43" s="82"/>
      <c r="F43" s="82"/>
      <c r="G43" s="82"/>
      <c r="H43" s="91">
        <v>5.8809633839254527</v>
      </c>
      <c r="I43" s="82"/>
      <c r="J43" s="82"/>
      <c r="K43" s="92">
        <v>1.0832064508908976E-2</v>
      </c>
      <c r="L43" s="91"/>
      <c r="M43" s="93"/>
      <c r="N43" s="82"/>
      <c r="O43" s="91">
        <v>65874.673582749994</v>
      </c>
      <c r="P43" s="82"/>
      <c r="Q43" s="92">
        <f t="shared" ref="Q43:Q60" si="2">O43/$O$11</f>
        <v>0.5631671251058904</v>
      </c>
      <c r="R43" s="92">
        <f>O43/'סכום נכסי הקרן'!$C$42</f>
        <v>8.0598275192104468E-2</v>
      </c>
    </row>
    <row r="44" spans="2:18">
      <c r="B44" s="86" t="s">
        <v>321</v>
      </c>
      <c r="C44" s="84" t="s">
        <v>322</v>
      </c>
      <c r="D44" s="97" t="s">
        <v>132</v>
      </c>
      <c r="E44" s="84" t="s">
        <v>274</v>
      </c>
      <c r="F44" s="84"/>
      <c r="G44" s="84"/>
      <c r="H44" s="94">
        <v>0.41000000000013326</v>
      </c>
      <c r="I44" s="97" t="s">
        <v>176</v>
      </c>
      <c r="J44" s="98">
        <v>0</v>
      </c>
      <c r="K44" s="95">
        <v>2.8999999999990717E-3</v>
      </c>
      <c r="L44" s="94">
        <v>2480225.8674300001</v>
      </c>
      <c r="M44" s="96">
        <v>99.88</v>
      </c>
      <c r="N44" s="84"/>
      <c r="O44" s="94">
        <v>2477.2495963869997</v>
      </c>
      <c r="P44" s="95">
        <v>7.332152217670592E-4</v>
      </c>
      <c r="Q44" s="95">
        <f t="shared" si="2"/>
        <v>2.1178177552781341E-2</v>
      </c>
      <c r="R44" s="95">
        <f>O44/'סכום נכסי הקרן'!$C$42</f>
        <v>3.0309378981334765E-3</v>
      </c>
    </row>
    <row r="45" spans="2:18">
      <c r="B45" s="86" t="s">
        <v>323</v>
      </c>
      <c r="C45" s="84" t="s">
        <v>324</v>
      </c>
      <c r="D45" s="97" t="s">
        <v>132</v>
      </c>
      <c r="E45" s="84" t="s">
        <v>274</v>
      </c>
      <c r="F45" s="84"/>
      <c r="G45" s="84"/>
      <c r="H45" s="94">
        <v>6.1099999999990731</v>
      </c>
      <c r="I45" s="97" t="s">
        <v>176</v>
      </c>
      <c r="J45" s="98">
        <v>6.25E-2</v>
      </c>
      <c r="K45" s="95">
        <v>1.2699999999995257E-2</v>
      </c>
      <c r="L45" s="94">
        <v>1018059.078433</v>
      </c>
      <c r="M45" s="96">
        <v>138.83000000000001</v>
      </c>
      <c r="N45" s="84"/>
      <c r="O45" s="94">
        <v>1413.371407421</v>
      </c>
      <c r="P45" s="95">
        <v>6.0018607237298598E-5</v>
      </c>
      <c r="Q45" s="95">
        <f t="shared" si="2"/>
        <v>1.2083009583710221E-2</v>
      </c>
      <c r="R45" s="95">
        <f>O45/'סכום נכסי הקרן'!$C$42</f>
        <v>1.7292730490857373E-3</v>
      </c>
    </row>
    <row r="46" spans="2:18">
      <c r="B46" s="86" t="s">
        <v>325</v>
      </c>
      <c r="C46" s="84" t="s">
        <v>326</v>
      </c>
      <c r="D46" s="97" t="s">
        <v>132</v>
      </c>
      <c r="E46" s="84" t="s">
        <v>274</v>
      </c>
      <c r="F46" s="84"/>
      <c r="G46" s="84"/>
      <c r="H46" s="94">
        <v>4.4299999999992457</v>
      </c>
      <c r="I46" s="97" t="s">
        <v>176</v>
      </c>
      <c r="J46" s="98">
        <v>3.7499999999999999E-2</v>
      </c>
      <c r="K46" s="95">
        <v>8.7999999999961772E-3</v>
      </c>
      <c r="L46" s="94">
        <v>1649050.5946649997</v>
      </c>
      <c r="M46" s="96">
        <v>114.26</v>
      </c>
      <c r="N46" s="84"/>
      <c r="O46" s="94">
        <v>1884.2052342940001</v>
      </c>
      <c r="P46" s="95">
        <v>1.0162396113887075E-4</v>
      </c>
      <c r="Q46" s="95">
        <f t="shared" si="2"/>
        <v>1.6108200423549261E-2</v>
      </c>
      <c r="R46" s="95">
        <f>O46/'סכום נכסי הקרן'!$C$42</f>
        <v>2.3053426109393075E-3</v>
      </c>
    </row>
    <row r="47" spans="2:18">
      <c r="B47" s="86" t="s">
        <v>327</v>
      </c>
      <c r="C47" s="84" t="s">
        <v>328</v>
      </c>
      <c r="D47" s="97" t="s">
        <v>132</v>
      </c>
      <c r="E47" s="84" t="s">
        <v>274</v>
      </c>
      <c r="F47" s="84"/>
      <c r="G47" s="84"/>
      <c r="H47" s="94">
        <v>18.339999999999684</v>
      </c>
      <c r="I47" s="97" t="s">
        <v>176</v>
      </c>
      <c r="J47" s="98">
        <v>3.7499999999999999E-2</v>
      </c>
      <c r="K47" s="95">
        <v>2.8999999999999599E-2</v>
      </c>
      <c r="L47" s="94">
        <v>6459702.4284009989</v>
      </c>
      <c r="M47" s="96">
        <v>116.95</v>
      </c>
      <c r="N47" s="84"/>
      <c r="O47" s="94">
        <v>7554.6220873570001</v>
      </c>
      <c r="P47" s="95">
        <v>5.4214643549582785E-4</v>
      </c>
      <c r="Q47" s="95">
        <f t="shared" si="2"/>
        <v>6.4584984954102212E-2</v>
      </c>
      <c r="R47" s="95">
        <f>O47/'סכום נכסי הקרן'!$C$42</f>
        <v>9.2431503164001182E-3</v>
      </c>
    </row>
    <row r="48" spans="2:18">
      <c r="B48" s="86" t="s">
        <v>329</v>
      </c>
      <c r="C48" s="84" t="s">
        <v>330</v>
      </c>
      <c r="D48" s="97" t="s">
        <v>132</v>
      </c>
      <c r="E48" s="84" t="s">
        <v>274</v>
      </c>
      <c r="F48" s="84"/>
      <c r="G48" s="84"/>
      <c r="H48" s="94">
        <v>3.3499999999997936</v>
      </c>
      <c r="I48" s="97" t="s">
        <v>176</v>
      </c>
      <c r="J48" s="98">
        <v>1.2500000000000001E-2</v>
      </c>
      <c r="K48" s="95">
        <v>6.4999999999988851E-3</v>
      </c>
      <c r="L48" s="94">
        <v>3055539.0309359999</v>
      </c>
      <c r="M48" s="96">
        <v>102.74</v>
      </c>
      <c r="N48" s="84"/>
      <c r="O48" s="94">
        <v>3139.2607208989994</v>
      </c>
      <c r="P48" s="95">
        <v>2.6299541012949273E-4</v>
      </c>
      <c r="Q48" s="95">
        <f t="shared" si="2"/>
        <v>2.6837756287713673E-2</v>
      </c>
      <c r="R48" s="95">
        <f>O48/'סכום נכסי הקרן'!$C$42</f>
        <v>3.8409146599405332E-3</v>
      </c>
    </row>
    <row r="49" spans="2:18">
      <c r="B49" s="86" t="s">
        <v>331</v>
      </c>
      <c r="C49" s="84" t="s">
        <v>332</v>
      </c>
      <c r="D49" s="97" t="s">
        <v>132</v>
      </c>
      <c r="E49" s="84" t="s">
        <v>274</v>
      </c>
      <c r="F49" s="84"/>
      <c r="G49" s="84"/>
      <c r="H49" s="94">
        <v>4.2799999999992844</v>
      </c>
      <c r="I49" s="97" t="s">
        <v>176</v>
      </c>
      <c r="J49" s="98">
        <v>1.4999999999999999E-2</v>
      </c>
      <c r="K49" s="95">
        <v>8.3000000000007929E-3</v>
      </c>
      <c r="L49" s="94">
        <v>1455518.671778</v>
      </c>
      <c r="M49" s="96">
        <v>103.76</v>
      </c>
      <c r="N49" s="84"/>
      <c r="O49" s="94">
        <v>1510.2462157360003</v>
      </c>
      <c r="P49" s="95">
        <v>1.3884436531177099E-4</v>
      </c>
      <c r="Q49" s="95">
        <f t="shared" si="2"/>
        <v>1.2911198997437034E-2</v>
      </c>
      <c r="R49" s="95">
        <f>O49/'סכום נכסי הקרן'!$C$42</f>
        <v>1.8478002771553632E-3</v>
      </c>
    </row>
    <row r="50" spans="2:18">
      <c r="B50" s="86" t="s">
        <v>333</v>
      </c>
      <c r="C50" s="84" t="s">
        <v>334</v>
      </c>
      <c r="D50" s="97" t="s">
        <v>132</v>
      </c>
      <c r="E50" s="84" t="s">
        <v>274</v>
      </c>
      <c r="F50" s="84"/>
      <c r="G50" s="84"/>
      <c r="H50" s="94">
        <v>1.5799999999999279</v>
      </c>
      <c r="I50" s="97" t="s">
        <v>176</v>
      </c>
      <c r="J50" s="98">
        <v>5.0000000000000001E-3</v>
      </c>
      <c r="K50" s="95">
        <v>3.4999999999999333E-3</v>
      </c>
      <c r="L50" s="94">
        <v>7455206.107845</v>
      </c>
      <c r="M50" s="96">
        <v>100.44</v>
      </c>
      <c r="N50" s="84"/>
      <c r="O50" s="94">
        <v>7488.0089738630004</v>
      </c>
      <c r="P50" s="95">
        <v>4.7655900211655383E-4</v>
      </c>
      <c r="Q50" s="95">
        <f t="shared" si="2"/>
        <v>6.4015504855295446E-2</v>
      </c>
      <c r="R50" s="95">
        <f>O50/'סכום נכסי הקרן'!$C$42</f>
        <v>9.1616485531155079E-3</v>
      </c>
    </row>
    <row r="51" spans="2:18">
      <c r="B51" s="86" t="s">
        <v>335</v>
      </c>
      <c r="C51" s="84" t="s">
        <v>336</v>
      </c>
      <c r="D51" s="97" t="s">
        <v>132</v>
      </c>
      <c r="E51" s="84" t="s">
        <v>274</v>
      </c>
      <c r="F51" s="84"/>
      <c r="G51" s="84"/>
      <c r="H51" s="94">
        <v>2.4499999999999078</v>
      </c>
      <c r="I51" s="97" t="s">
        <v>176</v>
      </c>
      <c r="J51" s="98">
        <v>5.5E-2</v>
      </c>
      <c r="K51" s="95">
        <v>5.1000000000004878E-3</v>
      </c>
      <c r="L51" s="94">
        <v>5699236.8017140003</v>
      </c>
      <c r="M51" s="96">
        <v>115.06</v>
      </c>
      <c r="N51" s="84"/>
      <c r="O51" s="94">
        <v>6557.5420904680004</v>
      </c>
      <c r="P51" s="95">
        <v>3.2159948223650588E-4</v>
      </c>
      <c r="Q51" s="95">
        <f t="shared" si="2"/>
        <v>5.6060879333401134E-2</v>
      </c>
      <c r="R51" s="95">
        <f>O51/'סכום נכסי הקרן'!$C$42</f>
        <v>8.0232136760029181E-3</v>
      </c>
    </row>
    <row r="52" spans="2:18">
      <c r="B52" s="86" t="s">
        <v>337</v>
      </c>
      <c r="C52" s="84" t="s">
        <v>338</v>
      </c>
      <c r="D52" s="97" t="s">
        <v>132</v>
      </c>
      <c r="E52" s="84" t="s">
        <v>274</v>
      </c>
      <c r="F52" s="84"/>
      <c r="G52" s="84"/>
      <c r="H52" s="94">
        <v>14.979999999999494</v>
      </c>
      <c r="I52" s="97" t="s">
        <v>176</v>
      </c>
      <c r="J52" s="98">
        <v>5.5E-2</v>
      </c>
      <c r="K52" s="95">
        <v>2.5699999999998325E-2</v>
      </c>
      <c r="L52" s="94">
        <v>3573520.6961019998</v>
      </c>
      <c r="M52" s="96">
        <v>152.13</v>
      </c>
      <c r="N52" s="84"/>
      <c r="O52" s="94">
        <v>5436.3971230630004</v>
      </c>
      <c r="P52" s="95">
        <v>1.9544923398137764E-4</v>
      </c>
      <c r="Q52" s="95">
        <f t="shared" si="2"/>
        <v>4.6476133728137928E-2</v>
      </c>
      <c r="R52" s="95">
        <f>O52/'סכום נכסי הקרן'!$C$42</f>
        <v>6.651482391450283E-3</v>
      </c>
    </row>
    <row r="53" spans="2:18">
      <c r="B53" s="86" t="s">
        <v>339</v>
      </c>
      <c r="C53" s="84" t="s">
        <v>340</v>
      </c>
      <c r="D53" s="97" t="s">
        <v>132</v>
      </c>
      <c r="E53" s="84" t="s">
        <v>274</v>
      </c>
      <c r="F53" s="84"/>
      <c r="G53" s="84"/>
      <c r="H53" s="94">
        <v>3.5300000000001246</v>
      </c>
      <c r="I53" s="97" t="s">
        <v>176</v>
      </c>
      <c r="J53" s="98">
        <v>4.2500000000000003E-2</v>
      </c>
      <c r="K53" s="95">
        <v>6.9999999999985352E-3</v>
      </c>
      <c r="L53" s="94">
        <v>2392321.6694990001</v>
      </c>
      <c r="M53" s="96">
        <v>114.16</v>
      </c>
      <c r="N53" s="84"/>
      <c r="O53" s="94">
        <v>2731.0743950220003</v>
      </c>
      <c r="P53" s="95">
        <v>1.4138024205871219E-4</v>
      </c>
      <c r="Q53" s="95">
        <f t="shared" si="2"/>
        <v>2.3348143252092023E-2</v>
      </c>
      <c r="R53" s="95">
        <f>O53/'סכום נכסי הקרן'!$C$42</f>
        <v>3.3414948976344411E-3</v>
      </c>
    </row>
    <row r="54" spans="2:18">
      <c r="B54" s="86" t="s">
        <v>341</v>
      </c>
      <c r="C54" s="84" t="s">
        <v>342</v>
      </c>
      <c r="D54" s="97" t="s">
        <v>132</v>
      </c>
      <c r="E54" s="84" t="s">
        <v>274</v>
      </c>
      <c r="F54" s="84"/>
      <c r="G54" s="84"/>
      <c r="H54" s="94">
        <v>7.2399999999992648</v>
      </c>
      <c r="I54" s="97" t="s">
        <v>176</v>
      </c>
      <c r="J54" s="98">
        <v>0.02</v>
      </c>
      <c r="K54" s="95">
        <v>1.3799999999998348E-2</v>
      </c>
      <c r="L54" s="94">
        <v>3567243.593258</v>
      </c>
      <c r="M54" s="96">
        <v>105.01</v>
      </c>
      <c r="N54" s="84"/>
      <c r="O54" s="94">
        <v>3745.9625021489992</v>
      </c>
      <c r="P54" s="95">
        <v>2.3854346410939108E-4</v>
      </c>
      <c r="Q54" s="95">
        <f t="shared" si="2"/>
        <v>3.2024491634705304E-2</v>
      </c>
      <c r="R54" s="95">
        <f>O54/'סכום נכסי הקרן'!$C$42</f>
        <v>4.5832199263689385E-3</v>
      </c>
    </row>
    <row r="55" spans="2:18">
      <c r="B55" s="86" t="s">
        <v>343</v>
      </c>
      <c r="C55" s="84" t="s">
        <v>344</v>
      </c>
      <c r="D55" s="97" t="s">
        <v>132</v>
      </c>
      <c r="E55" s="84" t="s">
        <v>274</v>
      </c>
      <c r="F55" s="84"/>
      <c r="G55" s="84"/>
      <c r="H55" s="94">
        <v>1.8200000000000722</v>
      </c>
      <c r="I55" s="97" t="s">
        <v>176</v>
      </c>
      <c r="J55" s="98">
        <v>0.01</v>
      </c>
      <c r="K55" s="95">
        <v>3.6999999999995188E-3</v>
      </c>
      <c r="L55" s="94">
        <v>4920540.9722960005</v>
      </c>
      <c r="M55" s="96">
        <v>101.31</v>
      </c>
      <c r="N55" s="84"/>
      <c r="O55" s="94">
        <v>4985.0002777520003</v>
      </c>
      <c r="P55" s="95">
        <v>3.3786563478117334E-4</v>
      </c>
      <c r="Q55" s="95">
        <f t="shared" si="2"/>
        <v>4.2617110983435742E-2</v>
      </c>
      <c r="R55" s="95">
        <f>O55/'סכום נכסי הקרן'!$C$42</f>
        <v>6.0991941571333121E-3</v>
      </c>
    </row>
    <row r="56" spans="2:18">
      <c r="B56" s="86" t="s">
        <v>345</v>
      </c>
      <c r="C56" s="84" t="s">
        <v>346</v>
      </c>
      <c r="D56" s="97" t="s">
        <v>132</v>
      </c>
      <c r="E56" s="84" t="s">
        <v>274</v>
      </c>
      <c r="F56" s="84"/>
      <c r="G56" s="84"/>
      <c r="H56" s="94">
        <v>3.0600000000008873</v>
      </c>
      <c r="I56" s="97" t="s">
        <v>176</v>
      </c>
      <c r="J56" s="98">
        <v>7.4999999999999997E-3</v>
      </c>
      <c r="K56" s="95">
        <v>5.8000000000118226E-3</v>
      </c>
      <c r="L56" s="94">
        <v>538245.69999999995</v>
      </c>
      <c r="M56" s="96">
        <v>100.58</v>
      </c>
      <c r="N56" s="84"/>
      <c r="O56" s="94">
        <v>541.36755014199991</v>
      </c>
      <c r="P56" s="95">
        <v>2.6580034567901233E-4</v>
      </c>
      <c r="Q56" s="95">
        <f t="shared" si="2"/>
        <v>4.6281885018543056E-3</v>
      </c>
      <c r="R56" s="95">
        <f>O56/'סכום נכסי הקרן'!$C$42</f>
        <v>6.6236822762558904E-4</v>
      </c>
    </row>
    <row r="57" spans="2:18">
      <c r="B57" s="86" t="s">
        <v>347</v>
      </c>
      <c r="C57" s="84" t="s">
        <v>348</v>
      </c>
      <c r="D57" s="97" t="s">
        <v>132</v>
      </c>
      <c r="E57" s="84" t="s">
        <v>274</v>
      </c>
      <c r="F57" s="84"/>
      <c r="G57" s="84"/>
      <c r="H57" s="94">
        <v>0.15999999999979472</v>
      </c>
      <c r="I57" s="97" t="s">
        <v>176</v>
      </c>
      <c r="J57" s="98">
        <v>0</v>
      </c>
      <c r="K57" s="95">
        <v>3.6999999999968568E-3</v>
      </c>
      <c r="L57" s="94">
        <v>1559836.0386000001</v>
      </c>
      <c r="M57" s="96">
        <v>99.94</v>
      </c>
      <c r="N57" s="84"/>
      <c r="O57" s="94">
        <v>1558.9001369769999</v>
      </c>
      <c r="P57" s="95">
        <v>7.1365089497111471E-4</v>
      </c>
      <c r="Q57" s="95">
        <f t="shared" si="2"/>
        <v>1.3327144723771491E-2</v>
      </c>
      <c r="R57" s="95">
        <f>O57/'סכום נכסי הקרן'!$C$42</f>
        <v>1.9073288018535703E-3</v>
      </c>
    </row>
    <row r="58" spans="2:18">
      <c r="B58" s="86" t="s">
        <v>349</v>
      </c>
      <c r="C58" s="84" t="s">
        <v>350</v>
      </c>
      <c r="D58" s="97" t="s">
        <v>132</v>
      </c>
      <c r="E58" s="84" t="s">
        <v>274</v>
      </c>
      <c r="F58" s="84"/>
      <c r="G58" s="84"/>
      <c r="H58" s="94">
        <v>5.8299999999993748</v>
      </c>
      <c r="I58" s="97" t="s">
        <v>176</v>
      </c>
      <c r="J58" s="98">
        <v>1.7500000000000002E-2</v>
      </c>
      <c r="K58" s="95">
        <v>1.1300000000000693E-2</v>
      </c>
      <c r="L58" s="94">
        <v>2328169.097941</v>
      </c>
      <c r="M58" s="96">
        <v>105.12</v>
      </c>
      <c r="N58" s="84"/>
      <c r="O58" s="94">
        <v>2447.3714545910002</v>
      </c>
      <c r="P58" s="95">
        <v>1.2663233145177231E-4</v>
      </c>
      <c r="Q58" s="95">
        <f t="shared" si="2"/>
        <v>2.0922747259109795E-2</v>
      </c>
      <c r="R58" s="95">
        <f>O58/'סכום נכסי הקרן'!$C$42</f>
        <v>2.9943817140382694E-3</v>
      </c>
    </row>
    <row r="59" spans="2:18">
      <c r="B59" s="86" t="s">
        <v>351</v>
      </c>
      <c r="C59" s="84" t="s">
        <v>352</v>
      </c>
      <c r="D59" s="97" t="s">
        <v>132</v>
      </c>
      <c r="E59" s="84" t="s">
        <v>274</v>
      </c>
      <c r="F59" s="84"/>
      <c r="G59" s="84"/>
      <c r="H59" s="94">
        <v>8.3500000000003212</v>
      </c>
      <c r="I59" s="97" t="s">
        <v>176</v>
      </c>
      <c r="J59" s="98">
        <v>2.2499999999999999E-2</v>
      </c>
      <c r="K59" s="95">
        <v>1.6000000000000441E-2</v>
      </c>
      <c r="L59" s="94">
        <v>4233220.3426480005</v>
      </c>
      <c r="M59" s="96">
        <v>107.2</v>
      </c>
      <c r="N59" s="84"/>
      <c r="O59" s="94">
        <v>4538.0120681930002</v>
      </c>
      <c r="P59" s="95">
        <v>3.5229830787005776E-4</v>
      </c>
      <c r="Q59" s="95">
        <f t="shared" si="2"/>
        <v>3.8795777969658364E-2</v>
      </c>
      <c r="R59" s="95">
        <f>O59/'סכום נכסי הקרן'!$C$42</f>
        <v>5.5522999296210218E-3</v>
      </c>
    </row>
    <row r="60" spans="2:18">
      <c r="B60" s="86" t="s">
        <v>353</v>
      </c>
      <c r="C60" s="84" t="s">
        <v>354</v>
      </c>
      <c r="D60" s="97" t="s">
        <v>132</v>
      </c>
      <c r="E60" s="84" t="s">
        <v>274</v>
      </c>
      <c r="F60" s="84"/>
      <c r="G60" s="84"/>
      <c r="H60" s="94">
        <v>0.58999999999996944</v>
      </c>
      <c r="I60" s="97" t="s">
        <v>176</v>
      </c>
      <c r="J60" s="98">
        <v>0.05</v>
      </c>
      <c r="K60" s="95">
        <v>2.7999999999998981E-3</v>
      </c>
      <c r="L60" s="94">
        <v>7503654.8785679992</v>
      </c>
      <c r="M60" s="96">
        <v>104.83</v>
      </c>
      <c r="N60" s="84"/>
      <c r="O60" s="94">
        <v>7866.0817484360005</v>
      </c>
      <c r="P60" s="95">
        <v>4.0540201848964592E-4</v>
      </c>
      <c r="Q60" s="95">
        <f t="shared" si="2"/>
        <v>6.724767506513521E-2</v>
      </c>
      <c r="R60" s="95">
        <f>O60/'סכום נכסי הקרן'!$C$42</f>
        <v>9.624224105606087E-3</v>
      </c>
    </row>
    <row r="61" spans="2:18">
      <c r="B61" s="87"/>
      <c r="C61" s="84"/>
      <c r="D61" s="84"/>
      <c r="E61" s="84"/>
      <c r="F61" s="84"/>
      <c r="G61" s="84"/>
      <c r="H61" s="84"/>
      <c r="I61" s="84"/>
      <c r="J61" s="84"/>
      <c r="K61" s="95"/>
      <c r="L61" s="94"/>
      <c r="M61" s="96"/>
      <c r="N61" s="84"/>
      <c r="O61" s="84"/>
      <c r="P61" s="84"/>
      <c r="Q61" s="95"/>
      <c r="R61" s="84"/>
    </row>
    <row r="62" spans="2:18">
      <c r="B62" s="85" t="s">
        <v>25</v>
      </c>
      <c r="C62" s="82"/>
      <c r="D62" s="82"/>
      <c r="E62" s="82"/>
      <c r="F62" s="82"/>
      <c r="G62" s="82"/>
      <c r="H62" s="91">
        <v>0.91999999999220272</v>
      </c>
      <c r="I62" s="82"/>
      <c r="J62" s="82"/>
      <c r="K62" s="92">
        <v>3.2999999999633071E-3</v>
      </c>
      <c r="L62" s="91"/>
      <c r="M62" s="93"/>
      <c r="N62" s="82"/>
      <c r="O62" s="91">
        <v>87.209683103999993</v>
      </c>
      <c r="P62" s="82"/>
      <c r="Q62" s="92">
        <f t="shared" ref="Q62:Q63" si="3">O62/$O$11</f>
        <v>7.4556159209472519E-4</v>
      </c>
      <c r="R62" s="92">
        <f>O62/'סכום נכסי הקרן'!$C$42</f>
        <v>1.067018575720582E-4</v>
      </c>
    </row>
    <row r="63" spans="2:18">
      <c r="B63" s="86" t="s">
        <v>355</v>
      </c>
      <c r="C63" s="84" t="s">
        <v>356</v>
      </c>
      <c r="D63" s="97" t="s">
        <v>132</v>
      </c>
      <c r="E63" s="84" t="s">
        <v>274</v>
      </c>
      <c r="F63" s="84"/>
      <c r="G63" s="84"/>
      <c r="H63" s="94">
        <v>0.91999999999220272</v>
      </c>
      <c r="I63" s="97" t="s">
        <v>176</v>
      </c>
      <c r="J63" s="98">
        <v>3.4999999999999996E-3</v>
      </c>
      <c r="K63" s="95">
        <v>3.2999999999633071E-3</v>
      </c>
      <c r="L63" s="94">
        <v>87209.686919</v>
      </c>
      <c r="M63" s="96">
        <v>100</v>
      </c>
      <c r="N63" s="84"/>
      <c r="O63" s="94">
        <v>87.209683103999993</v>
      </c>
      <c r="P63" s="95">
        <v>4.7335405976100741E-6</v>
      </c>
      <c r="Q63" s="95">
        <f t="shared" si="3"/>
        <v>7.4556159209472519E-4</v>
      </c>
      <c r="R63" s="95">
        <f>O63/'סכום נכסי הקרן'!$C$42</f>
        <v>1.067018575720582E-4</v>
      </c>
    </row>
    <row r="64" spans="2:18">
      <c r="C64" s="1"/>
      <c r="D64" s="1"/>
    </row>
    <row r="65" spans="2:4">
      <c r="C65" s="1"/>
      <c r="D65" s="1"/>
    </row>
    <row r="66" spans="2:4">
      <c r="C66" s="1"/>
      <c r="D66" s="1"/>
    </row>
    <row r="67" spans="2:4">
      <c r="B67" s="99" t="s">
        <v>124</v>
      </c>
      <c r="C67" s="100"/>
      <c r="D67" s="100"/>
    </row>
    <row r="68" spans="2:4">
      <c r="B68" s="99" t="s">
        <v>250</v>
      </c>
      <c r="C68" s="100"/>
      <c r="D68" s="100"/>
    </row>
    <row r="69" spans="2:4">
      <c r="B69" s="162" t="s">
        <v>258</v>
      </c>
      <c r="C69" s="162"/>
      <c r="D69" s="162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  <c r="D75" s="1"/>
    </row>
    <row r="76" spans="2:4">
      <c r="C76" s="1"/>
      <c r="D76" s="1"/>
    </row>
    <row r="77" spans="2:4">
      <c r="C77" s="1"/>
      <c r="D77" s="1"/>
    </row>
    <row r="78" spans="2:4">
      <c r="C78" s="1"/>
      <c r="D78" s="1"/>
    </row>
    <row r="79" spans="2:4">
      <c r="C79" s="1"/>
      <c r="D79" s="1"/>
    </row>
    <row r="80" spans="2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69:D69"/>
  </mergeCells>
  <phoneticPr fontId="4" type="noConversion"/>
  <dataValidations count="1">
    <dataValidation allowBlank="1" showInputMessage="1" showErrorMessage="1" sqref="N10:Q10 N9 N1:N7 N32:N1048576 C5:C29 O1:Q9 O11:Q1048576 B70:B1048576 J1:M1048576 E1:I30 B67:B69 D1:D29 R1:AF1048576 AJ1:XFD1048576 AG1:AI27 AG31:AI1048576 C67:D68 A1:A1048576 B1:B66 E32:I1048576 C32:D66 C70: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7" t="s">
        <v>191</v>
      </c>
      <c r="C1" s="78" t="s" vm="1">
        <v>269</v>
      </c>
    </row>
    <row r="2" spans="2:67">
      <c r="B2" s="57" t="s">
        <v>190</v>
      </c>
      <c r="C2" s="78" t="s">
        <v>270</v>
      </c>
    </row>
    <row r="3" spans="2:67">
      <c r="B3" s="57" t="s">
        <v>192</v>
      </c>
      <c r="C3" s="78" t="s">
        <v>271</v>
      </c>
    </row>
    <row r="4" spans="2:67">
      <c r="B4" s="57" t="s">
        <v>193</v>
      </c>
      <c r="C4" s="78">
        <v>8803</v>
      </c>
    </row>
    <row r="6" spans="2:67" ht="26.25" customHeight="1">
      <c r="B6" s="159" t="s">
        <v>221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4"/>
      <c r="BO6" s="3"/>
    </row>
    <row r="7" spans="2:67" ht="26.25" customHeight="1">
      <c r="B7" s="159" t="s">
        <v>99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AZ7" s="44"/>
      <c r="BJ7" s="3"/>
      <c r="BO7" s="3"/>
    </row>
    <row r="8" spans="2:67" s="3" customFormat="1" ht="78.75">
      <c r="B8" s="38" t="s">
        <v>127</v>
      </c>
      <c r="C8" s="14" t="s">
        <v>49</v>
      </c>
      <c r="D8" s="14" t="s">
        <v>131</v>
      </c>
      <c r="E8" s="14" t="s">
        <v>237</v>
      </c>
      <c r="F8" s="14" t="s">
        <v>129</v>
      </c>
      <c r="G8" s="14" t="s">
        <v>70</v>
      </c>
      <c r="H8" s="14" t="s">
        <v>15</v>
      </c>
      <c r="I8" s="14" t="s">
        <v>71</v>
      </c>
      <c r="J8" s="14" t="s">
        <v>114</v>
      </c>
      <c r="K8" s="14" t="s">
        <v>18</v>
      </c>
      <c r="L8" s="14" t="s">
        <v>113</v>
      </c>
      <c r="M8" s="14" t="s">
        <v>17</v>
      </c>
      <c r="N8" s="14" t="s">
        <v>19</v>
      </c>
      <c r="O8" s="14" t="s">
        <v>252</v>
      </c>
      <c r="P8" s="14" t="s">
        <v>251</v>
      </c>
      <c r="Q8" s="14" t="s">
        <v>67</v>
      </c>
      <c r="R8" s="14" t="s">
        <v>64</v>
      </c>
      <c r="S8" s="14" t="s">
        <v>194</v>
      </c>
      <c r="T8" s="39" t="s">
        <v>196</v>
      </c>
      <c r="V8" s="1"/>
      <c r="AZ8" s="44"/>
      <c r="BJ8" s="1"/>
      <c r="BK8" s="1"/>
      <c r="BL8" s="1"/>
      <c r="BO8" s="4"/>
    </row>
    <row r="9" spans="2:67" s="3" customFormat="1" ht="20.25" customHeight="1">
      <c r="B9" s="40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259</v>
      </c>
      <c r="P9" s="17"/>
      <c r="Q9" s="17" t="s">
        <v>255</v>
      </c>
      <c r="R9" s="17" t="s">
        <v>20</v>
      </c>
      <c r="S9" s="17" t="s">
        <v>20</v>
      </c>
      <c r="T9" s="74" t="s">
        <v>20</v>
      </c>
      <c r="BJ9" s="1"/>
      <c r="BL9" s="1"/>
      <c r="BO9" s="4"/>
    </row>
    <row r="10" spans="2:67" s="4" customFormat="1" ht="18" customHeight="1">
      <c r="B10" s="41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125</v>
      </c>
      <c r="R10" s="20" t="s">
        <v>126</v>
      </c>
      <c r="S10" s="46" t="s">
        <v>197</v>
      </c>
      <c r="T10" s="73" t="s">
        <v>238</v>
      </c>
      <c r="U10" s="5"/>
      <c r="BJ10" s="1"/>
      <c r="BK10" s="3"/>
      <c r="BL10" s="1"/>
      <c r="BO10" s="1"/>
    </row>
    <row r="11" spans="2:67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5"/>
      <c r="BJ11" s="1"/>
      <c r="BK11" s="3"/>
      <c r="BL11" s="1"/>
      <c r="BO11" s="1"/>
    </row>
    <row r="12" spans="2:67" ht="20.25">
      <c r="B12" s="99" t="s">
        <v>268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BK12" s="4"/>
    </row>
    <row r="13" spans="2:67">
      <c r="B13" s="99" t="s">
        <v>124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</row>
    <row r="14" spans="2:67">
      <c r="B14" s="99" t="s">
        <v>250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2:67">
      <c r="B15" s="99" t="s">
        <v>258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</row>
    <row r="16" spans="2:67" ht="20.2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BJ16" s="4"/>
    </row>
    <row r="17" spans="2:20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2:20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2:20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2:20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2:20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</row>
    <row r="22" spans="2:20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2:20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2:20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</row>
    <row r="25" spans="2:20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2:20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7" spans="2:20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</row>
    <row r="28" spans="2:20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</row>
    <row r="29" spans="2:20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</row>
    <row r="30" spans="2:20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</row>
    <row r="31" spans="2:20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</row>
    <row r="32" spans="2:20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</row>
    <row r="33" spans="2:20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</row>
    <row r="34" spans="2:20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</row>
    <row r="35" spans="2:20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</row>
    <row r="36" spans="2:20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</row>
    <row r="37" spans="2:20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</row>
    <row r="38" spans="2:20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</row>
    <row r="39" spans="2:20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</row>
    <row r="40" spans="2:20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</row>
    <row r="41" spans="2:20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</row>
    <row r="42" spans="2:20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</row>
    <row r="43" spans="2:20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</row>
    <row r="44" spans="2:20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</row>
    <row r="45" spans="2:20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</row>
    <row r="46" spans="2:20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</row>
    <row r="47" spans="2:20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</row>
    <row r="48" spans="2:20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</row>
    <row r="49" spans="2:20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</row>
    <row r="50" spans="2:20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</row>
    <row r="51" spans="2:20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</row>
    <row r="52" spans="2:20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</row>
    <row r="53" spans="2:20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</row>
    <row r="54" spans="2:20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</row>
    <row r="55" spans="2:20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</row>
    <row r="56" spans="2:20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</row>
    <row r="57" spans="2:20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</row>
    <row r="58" spans="2:20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</row>
    <row r="59" spans="2:20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</row>
    <row r="60" spans="2:20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</row>
    <row r="61" spans="2:20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</row>
    <row r="62" spans="2:20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</row>
    <row r="63" spans="2:20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</row>
    <row r="64" spans="2:20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</row>
    <row r="65" spans="2:20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</row>
    <row r="66" spans="2:20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</row>
    <row r="67" spans="2:20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</row>
    <row r="68" spans="2:20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</row>
    <row r="69" spans="2:20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</row>
    <row r="70" spans="2:20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</row>
    <row r="71" spans="2:20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</row>
    <row r="72" spans="2:20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</row>
    <row r="73" spans="2:20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</row>
    <row r="74" spans="2:20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</row>
    <row r="75" spans="2:20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</row>
    <row r="76" spans="2:20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</row>
    <row r="77" spans="2:20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</row>
    <row r="78" spans="2:20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</row>
    <row r="79" spans="2:20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</row>
    <row r="80" spans="2:20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</row>
    <row r="81" spans="2:20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</row>
    <row r="82" spans="2:20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</row>
    <row r="83" spans="2:20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</row>
    <row r="84" spans="2:20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</row>
    <row r="85" spans="2:20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</row>
    <row r="86" spans="2:20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</row>
    <row r="87" spans="2:20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</row>
    <row r="88" spans="2:20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</row>
    <row r="89" spans="2:20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</row>
    <row r="90" spans="2:20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</row>
    <row r="91" spans="2:20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</row>
    <row r="92" spans="2:2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</row>
    <row r="93" spans="2:20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</row>
    <row r="94" spans="2:20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</row>
    <row r="95" spans="2:20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</row>
    <row r="96" spans="2:20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</row>
    <row r="97" spans="2:20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</row>
    <row r="98" spans="2:20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</row>
    <row r="99" spans="2:20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</row>
    <row r="100" spans="2:20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</row>
    <row r="101" spans="2:20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</row>
    <row r="102" spans="2:20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</row>
    <row r="103" spans="2:20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</row>
    <row r="104" spans="2:20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</row>
    <row r="105" spans="2:20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</row>
    <row r="106" spans="2:20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</row>
    <row r="107" spans="2:20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</row>
    <row r="108" spans="2:20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</row>
    <row r="109" spans="2:20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</row>
    <row r="110" spans="2:20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4"/>
      <c r="C697" s="1"/>
      <c r="D697" s="1"/>
      <c r="E697" s="1"/>
      <c r="F697" s="1"/>
      <c r="G697" s="1"/>
    </row>
    <row r="698" spans="2:7">
      <c r="B698" s="44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4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30"/>
  <sheetViews>
    <sheetView rightToLeft="1" topLeftCell="B1" zoomScale="90" zoomScaleNormal="90" workbookViewId="0">
      <pane xSplit="1" ySplit="10" topLeftCell="C11" activePane="bottomRight" state="frozen"/>
      <selection activeCell="B1" sqref="B1"/>
      <selection pane="topRight" activeCell="C1" sqref="C1"/>
      <selection pane="bottomLeft" activeCell="B11" sqref="B11"/>
      <selection pane="bottomRight" activeCell="C11" sqref="C11"/>
    </sheetView>
  </sheetViews>
  <sheetFormatPr defaultColWidth="9.140625" defaultRowHeight="18"/>
  <cols>
    <col min="1" max="1" width="6.28515625" style="1" customWidth="1"/>
    <col min="2" max="2" width="46" style="2" bestFit="1" customWidth="1"/>
    <col min="3" max="3" width="41.710937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35.7109375" style="1" bestFit="1" customWidth="1"/>
    <col min="8" max="8" width="8.710937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3.140625" style="1" bestFit="1" customWidth="1"/>
    <col min="16" max="16" width="7.28515625" style="1" bestFit="1" customWidth="1"/>
    <col min="17" max="17" width="9" style="1" bestFit="1" customWidth="1"/>
    <col min="18" max="19" width="11.285156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6.7109375" style="1" customWidth="1"/>
    <col min="24" max="24" width="7.7109375" style="1" customWidth="1"/>
    <col min="25" max="25" width="7.140625" style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2:66">
      <c r="B1" s="57" t="s">
        <v>191</v>
      </c>
      <c r="C1" s="78" t="s" vm="1">
        <v>269</v>
      </c>
    </row>
    <row r="2" spans="2:66">
      <c r="B2" s="57" t="s">
        <v>190</v>
      </c>
      <c r="C2" s="78" t="s">
        <v>270</v>
      </c>
    </row>
    <row r="3" spans="2:66">
      <c r="B3" s="57" t="s">
        <v>192</v>
      </c>
      <c r="C3" s="78" t="s">
        <v>271</v>
      </c>
    </row>
    <row r="4" spans="2:66">
      <c r="B4" s="57" t="s">
        <v>193</v>
      </c>
      <c r="C4" s="78">
        <v>8803</v>
      </c>
    </row>
    <row r="6" spans="2:66" ht="26.25" customHeight="1">
      <c r="B6" s="165" t="s">
        <v>221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7"/>
    </row>
    <row r="7" spans="2:66" ht="26.25" customHeight="1">
      <c r="B7" s="165" t="s">
        <v>100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7"/>
      <c r="BN7" s="3"/>
    </row>
    <row r="8" spans="2:66" s="3" customFormat="1" ht="78.75">
      <c r="B8" s="23" t="s">
        <v>127</v>
      </c>
      <c r="C8" s="31" t="s">
        <v>49</v>
      </c>
      <c r="D8" s="31" t="s">
        <v>131</v>
      </c>
      <c r="E8" s="31" t="s">
        <v>237</v>
      </c>
      <c r="F8" s="31" t="s">
        <v>129</v>
      </c>
      <c r="G8" s="31" t="s">
        <v>70</v>
      </c>
      <c r="H8" s="31" t="s">
        <v>15</v>
      </c>
      <c r="I8" s="31" t="s">
        <v>71</v>
      </c>
      <c r="J8" s="31" t="s">
        <v>114</v>
      </c>
      <c r="K8" s="31" t="s">
        <v>18</v>
      </c>
      <c r="L8" s="31" t="s">
        <v>113</v>
      </c>
      <c r="M8" s="31" t="s">
        <v>17</v>
      </c>
      <c r="N8" s="31" t="s">
        <v>19</v>
      </c>
      <c r="O8" s="14" t="s">
        <v>252</v>
      </c>
      <c r="P8" s="31" t="s">
        <v>251</v>
      </c>
      <c r="Q8" s="31" t="s">
        <v>267</v>
      </c>
      <c r="R8" s="31" t="s">
        <v>67</v>
      </c>
      <c r="S8" s="14" t="s">
        <v>64</v>
      </c>
      <c r="T8" s="31" t="s">
        <v>194</v>
      </c>
      <c r="U8" s="15" t="s">
        <v>196</v>
      </c>
      <c r="V8" s="1"/>
      <c r="W8" s="1"/>
      <c r="BJ8" s="1"/>
      <c r="BK8" s="1"/>
    </row>
    <row r="9" spans="2:66" s="3" customFormat="1" ht="20.2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259</v>
      </c>
      <c r="P9" s="33"/>
      <c r="Q9" s="17" t="s">
        <v>255</v>
      </c>
      <c r="R9" s="33" t="s">
        <v>255</v>
      </c>
      <c r="S9" s="17" t="s">
        <v>20</v>
      </c>
      <c r="T9" s="33" t="s">
        <v>255</v>
      </c>
      <c r="U9" s="18" t="s">
        <v>20</v>
      </c>
      <c r="BI9" s="1"/>
      <c r="BJ9" s="1"/>
      <c r="BK9" s="1"/>
      <c r="BN9" s="4"/>
    </row>
    <row r="10" spans="2:66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3" t="s">
        <v>125</v>
      </c>
      <c r="R10" s="20" t="s">
        <v>126</v>
      </c>
      <c r="S10" s="20" t="s">
        <v>197</v>
      </c>
      <c r="T10" s="21" t="s">
        <v>238</v>
      </c>
      <c r="U10" s="21" t="s">
        <v>261</v>
      </c>
      <c r="V10" s="5"/>
      <c r="BI10" s="1"/>
      <c r="BJ10" s="3"/>
      <c r="BK10" s="1"/>
    </row>
    <row r="11" spans="2:66" s="142" customFormat="1" ht="18" customHeight="1">
      <c r="B11" s="79" t="s">
        <v>36</v>
      </c>
      <c r="C11" s="80"/>
      <c r="D11" s="80"/>
      <c r="E11" s="80"/>
      <c r="F11" s="80"/>
      <c r="G11" s="80"/>
      <c r="H11" s="80"/>
      <c r="I11" s="80"/>
      <c r="J11" s="80"/>
      <c r="K11" s="88">
        <v>4.2273913454475451</v>
      </c>
      <c r="L11" s="80"/>
      <c r="M11" s="80"/>
      <c r="N11" s="103">
        <v>1.6172275324764909E-2</v>
      </c>
      <c r="O11" s="88"/>
      <c r="P11" s="90"/>
      <c r="Q11" s="88">
        <v>1855.591182265</v>
      </c>
      <c r="R11" s="88">
        <v>219933.49446862299</v>
      </c>
      <c r="S11" s="80"/>
      <c r="T11" s="89">
        <f>R11/'סכום נכסי הקרן'!$C$42</f>
        <v>0.26909067395796671</v>
      </c>
      <c r="U11" s="89">
        <f>R11/'סכום נכסי הקרן'!$C$42</f>
        <v>0.26909067395796671</v>
      </c>
      <c r="V11" s="146"/>
      <c r="BI11" s="141"/>
      <c r="BJ11" s="145"/>
      <c r="BK11" s="141"/>
      <c r="BN11" s="141"/>
    </row>
    <row r="12" spans="2:66" s="141" customFormat="1">
      <c r="B12" s="81" t="s">
        <v>246</v>
      </c>
      <c r="C12" s="82"/>
      <c r="D12" s="82"/>
      <c r="E12" s="82"/>
      <c r="F12" s="82"/>
      <c r="G12" s="82"/>
      <c r="H12" s="82"/>
      <c r="I12" s="82"/>
      <c r="J12" s="82"/>
      <c r="K12" s="91">
        <v>4.1434422815431056</v>
      </c>
      <c r="L12" s="82"/>
      <c r="M12" s="82"/>
      <c r="N12" s="104">
        <v>1.4327889078739085E-2</v>
      </c>
      <c r="O12" s="91"/>
      <c r="P12" s="93"/>
      <c r="Q12" s="91">
        <v>1855.591182265</v>
      </c>
      <c r="R12" s="91">
        <v>203540.89042520084</v>
      </c>
      <c r="S12" s="82"/>
      <c r="T12" s="92">
        <f>R12/'סכום נכסי הקרן'!$C$42</f>
        <v>0.24903417060167657</v>
      </c>
      <c r="U12" s="92">
        <f>R12/'סכום נכסי הקרן'!$C$42</f>
        <v>0.24903417060167657</v>
      </c>
      <c r="BJ12" s="145"/>
    </row>
    <row r="13" spans="2:66" s="141" customFormat="1" ht="20.25">
      <c r="B13" s="102" t="s">
        <v>35</v>
      </c>
      <c r="C13" s="82"/>
      <c r="D13" s="82"/>
      <c r="E13" s="82"/>
      <c r="F13" s="82"/>
      <c r="G13" s="82"/>
      <c r="H13" s="82"/>
      <c r="I13" s="82"/>
      <c r="J13" s="82"/>
      <c r="K13" s="91">
        <v>4.1270368072709553</v>
      </c>
      <c r="L13" s="82"/>
      <c r="M13" s="82"/>
      <c r="N13" s="104">
        <v>1.0854563223493279E-2</v>
      </c>
      <c r="O13" s="91"/>
      <c r="P13" s="93"/>
      <c r="Q13" s="91">
        <v>1786.4397287529998</v>
      </c>
      <c r="R13" s="91">
        <v>161157.15359861797</v>
      </c>
      <c r="S13" s="82"/>
      <c r="T13" s="92">
        <f>R13/'סכום נכסי הקרן'!$C$42</f>
        <v>0.19717727479288746</v>
      </c>
      <c r="U13" s="92">
        <f>R13/'סכום נכסי הקרן'!$C$42</f>
        <v>0.19717727479288746</v>
      </c>
      <c r="BJ13" s="142"/>
    </row>
    <row r="14" spans="2:66" s="141" customFormat="1">
      <c r="B14" s="87" t="s">
        <v>357</v>
      </c>
      <c r="C14" s="84" t="s">
        <v>358</v>
      </c>
      <c r="D14" s="97" t="s">
        <v>132</v>
      </c>
      <c r="E14" s="97" t="s">
        <v>359</v>
      </c>
      <c r="F14" s="84" t="s">
        <v>360</v>
      </c>
      <c r="G14" s="97" t="s">
        <v>361</v>
      </c>
      <c r="H14" s="84" t="s">
        <v>362</v>
      </c>
      <c r="I14" s="84" t="s">
        <v>363</v>
      </c>
      <c r="J14" s="84"/>
      <c r="K14" s="94">
        <v>3.300000000000058</v>
      </c>
      <c r="L14" s="97" t="s">
        <v>176</v>
      </c>
      <c r="M14" s="98">
        <v>6.1999999999999998E-3</v>
      </c>
      <c r="N14" s="98">
        <v>-1.099999999998688E-3</v>
      </c>
      <c r="O14" s="94">
        <v>3328347.6948529999</v>
      </c>
      <c r="P14" s="96">
        <v>105.33</v>
      </c>
      <c r="Q14" s="84"/>
      <c r="R14" s="94">
        <v>3505.7488341859998</v>
      </c>
      <c r="S14" s="95">
        <v>7.0609038940232553E-4</v>
      </c>
      <c r="T14" s="95">
        <f>R14/'סכום נכסי הקרן'!$C$42</f>
        <v>4.2893162717107317E-3</v>
      </c>
      <c r="U14" s="95">
        <f>R14/'סכום נכסי הקרן'!$C$42</f>
        <v>4.2893162717107317E-3</v>
      </c>
    </row>
    <row r="15" spans="2:66" s="141" customFormat="1">
      <c r="B15" s="87" t="s">
        <v>364</v>
      </c>
      <c r="C15" s="84" t="s">
        <v>365</v>
      </c>
      <c r="D15" s="97" t="s">
        <v>132</v>
      </c>
      <c r="E15" s="97" t="s">
        <v>359</v>
      </c>
      <c r="F15" s="84" t="s">
        <v>366</v>
      </c>
      <c r="G15" s="97" t="s">
        <v>367</v>
      </c>
      <c r="H15" s="84" t="s">
        <v>362</v>
      </c>
      <c r="I15" s="84" t="s">
        <v>172</v>
      </c>
      <c r="J15" s="84"/>
      <c r="K15" s="94">
        <v>1</v>
      </c>
      <c r="L15" s="97" t="s">
        <v>176</v>
      </c>
      <c r="M15" s="98">
        <v>5.8999999999999999E-3</v>
      </c>
      <c r="N15" s="98">
        <v>-1.5999999999987094E-3</v>
      </c>
      <c r="O15" s="94">
        <v>3630910.9063380002</v>
      </c>
      <c r="P15" s="96">
        <v>102.45</v>
      </c>
      <c r="Q15" s="84"/>
      <c r="R15" s="94">
        <v>3719.8682212530007</v>
      </c>
      <c r="S15" s="95">
        <v>6.8018137859682129E-4</v>
      </c>
      <c r="T15" s="95">
        <f>R15/'סכום נכסי הקרן'!$C$42</f>
        <v>4.5512933312419988E-3</v>
      </c>
      <c r="U15" s="95">
        <f>R15/'סכום נכסי הקרן'!$C$42</f>
        <v>4.5512933312419988E-3</v>
      </c>
    </row>
    <row r="16" spans="2:66" s="141" customFormat="1">
      <c r="B16" s="87" t="s">
        <v>368</v>
      </c>
      <c r="C16" s="84" t="s">
        <v>369</v>
      </c>
      <c r="D16" s="97" t="s">
        <v>132</v>
      </c>
      <c r="E16" s="97" t="s">
        <v>359</v>
      </c>
      <c r="F16" s="84" t="s">
        <v>366</v>
      </c>
      <c r="G16" s="97" t="s">
        <v>367</v>
      </c>
      <c r="H16" s="84" t="s">
        <v>362</v>
      </c>
      <c r="I16" s="84" t="s">
        <v>172</v>
      </c>
      <c r="J16" s="84"/>
      <c r="K16" s="94">
        <v>5.8900000000019643</v>
      </c>
      <c r="L16" s="97" t="s">
        <v>176</v>
      </c>
      <c r="M16" s="98">
        <v>8.3000000000000001E-3</v>
      </c>
      <c r="N16" s="98">
        <v>2.1000000000021822E-3</v>
      </c>
      <c r="O16" s="94">
        <v>1175310.842624</v>
      </c>
      <c r="P16" s="96">
        <v>105.26</v>
      </c>
      <c r="Q16" s="84"/>
      <c r="R16" s="94">
        <v>1237.132195813</v>
      </c>
      <c r="S16" s="95">
        <v>9.1394888109675972E-4</v>
      </c>
      <c r="T16" s="95">
        <f>R16/'סכום נכסי הקרן'!$C$42</f>
        <v>1.513642736185929E-3</v>
      </c>
      <c r="U16" s="95">
        <f>R16/'סכום נכסי הקרן'!$C$42</f>
        <v>1.513642736185929E-3</v>
      </c>
    </row>
    <row r="17" spans="2:61" s="141" customFormat="1" ht="20.25">
      <c r="B17" s="87" t="s">
        <v>370</v>
      </c>
      <c r="C17" s="84" t="s">
        <v>371</v>
      </c>
      <c r="D17" s="97" t="s">
        <v>132</v>
      </c>
      <c r="E17" s="97" t="s">
        <v>359</v>
      </c>
      <c r="F17" s="84" t="s">
        <v>372</v>
      </c>
      <c r="G17" s="97" t="s">
        <v>367</v>
      </c>
      <c r="H17" s="84" t="s">
        <v>362</v>
      </c>
      <c r="I17" s="84" t="s">
        <v>172</v>
      </c>
      <c r="J17" s="84"/>
      <c r="K17" s="94">
        <v>1.2</v>
      </c>
      <c r="L17" s="97" t="s">
        <v>176</v>
      </c>
      <c r="M17" s="98">
        <v>4.0999999999999995E-3</v>
      </c>
      <c r="N17" s="98">
        <v>-2.0999999999986867E-3</v>
      </c>
      <c r="O17" s="94">
        <v>372242.254181</v>
      </c>
      <c r="P17" s="96">
        <v>102.28</v>
      </c>
      <c r="Q17" s="84"/>
      <c r="R17" s="94">
        <v>380.72938290500002</v>
      </c>
      <c r="S17" s="95">
        <v>3.019395439133796E-4</v>
      </c>
      <c r="T17" s="95">
        <f>R17/'סכום נכסי הקרן'!$C$42</f>
        <v>4.6582593746821699E-4</v>
      </c>
      <c r="U17" s="95">
        <f>R17/'סכום נכסי הקרן'!$C$42</f>
        <v>4.6582593746821699E-4</v>
      </c>
      <c r="BI17" s="142"/>
    </row>
    <row r="18" spans="2:61" s="141" customFormat="1">
      <c r="B18" s="87" t="s">
        <v>373</v>
      </c>
      <c r="C18" s="84" t="s">
        <v>374</v>
      </c>
      <c r="D18" s="97" t="s">
        <v>132</v>
      </c>
      <c r="E18" s="97" t="s">
        <v>359</v>
      </c>
      <c r="F18" s="84" t="s">
        <v>372</v>
      </c>
      <c r="G18" s="97" t="s">
        <v>367</v>
      </c>
      <c r="H18" s="84" t="s">
        <v>362</v>
      </c>
      <c r="I18" s="84" t="s">
        <v>172</v>
      </c>
      <c r="J18" s="84"/>
      <c r="K18" s="94">
        <v>0.58999999999977093</v>
      </c>
      <c r="L18" s="97" t="s">
        <v>176</v>
      </c>
      <c r="M18" s="98">
        <v>6.4000000000000003E-3</v>
      </c>
      <c r="N18" s="98">
        <v>6.7999999999992363E-3</v>
      </c>
      <c r="O18" s="94">
        <v>2575296.309711</v>
      </c>
      <c r="P18" s="96">
        <v>101.73</v>
      </c>
      <c r="Q18" s="84"/>
      <c r="R18" s="94">
        <v>2619.8487838400001</v>
      </c>
      <c r="S18" s="95">
        <v>8.175297283767632E-4</v>
      </c>
      <c r="T18" s="95">
        <f>R18/'סכום נכסי הקרן'!$C$42</f>
        <v>3.2054093289189348E-3</v>
      </c>
      <c r="U18" s="95">
        <f>R18/'סכום נכסי הקרן'!$C$42</f>
        <v>3.2054093289189348E-3</v>
      </c>
    </row>
    <row r="19" spans="2:61" s="141" customFormat="1">
      <c r="B19" s="87" t="s">
        <v>375</v>
      </c>
      <c r="C19" s="84" t="s">
        <v>376</v>
      </c>
      <c r="D19" s="97" t="s">
        <v>132</v>
      </c>
      <c r="E19" s="97" t="s">
        <v>359</v>
      </c>
      <c r="F19" s="84" t="s">
        <v>372</v>
      </c>
      <c r="G19" s="97" t="s">
        <v>367</v>
      </c>
      <c r="H19" s="84" t="s">
        <v>362</v>
      </c>
      <c r="I19" s="84" t="s">
        <v>172</v>
      </c>
      <c r="J19" s="84"/>
      <c r="K19" s="94">
        <v>1.9800000000000468</v>
      </c>
      <c r="L19" s="97" t="s">
        <v>176</v>
      </c>
      <c r="M19" s="98">
        <v>0.04</v>
      </c>
      <c r="N19" s="98">
        <v>-2.900000000000234E-3</v>
      </c>
      <c r="O19" s="94">
        <v>1837369.4499359997</v>
      </c>
      <c r="P19" s="96">
        <v>116.07</v>
      </c>
      <c r="Q19" s="84"/>
      <c r="R19" s="94">
        <v>2132.6348117550001</v>
      </c>
      <c r="S19" s="95">
        <v>8.8689144060518515E-4</v>
      </c>
      <c r="T19" s="95">
        <f>R19/'סכום נכסי הקרן'!$C$42</f>
        <v>2.6092985072050791E-3</v>
      </c>
      <c r="U19" s="95">
        <f>R19/'סכום נכסי הקרן'!$C$42</f>
        <v>2.6092985072050791E-3</v>
      </c>
      <c r="BI19" s="145"/>
    </row>
    <row r="20" spans="2:61" s="141" customFormat="1">
      <c r="B20" s="87" t="s">
        <v>377</v>
      </c>
      <c r="C20" s="84" t="s">
        <v>378</v>
      </c>
      <c r="D20" s="97" t="s">
        <v>132</v>
      </c>
      <c r="E20" s="97" t="s">
        <v>359</v>
      </c>
      <c r="F20" s="84" t="s">
        <v>372</v>
      </c>
      <c r="G20" s="97" t="s">
        <v>367</v>
      </c>
      <c r="H20" s="84" t="s">
        <v>362</v>
      </c>
      <c r="I20" s="84" t="s">
        <v>172</v>
      </c>
      <c r="J20" s="84"/>
      <c r="K20" s="94">
        <v>3.1799999999994033</v>
      </c>
      <c r="L20" s="97" t="s">
        <v>176</v>
      </c>
      <c r="M20" s="98">
        <v>9.8999999999999991E-3</v>
      </c>
      <c r="N20" s="98">
        <v>-2.500000000000968E-3</v>
      </c>
      <c r="O20" s="94">
        <v>2406473.758678</v>
      </c>
      <c r="P20" s="96">
        <v>107.3</v>
      </c>
      <c r="Q20" s="84"/>
      <c r="R20" s="94">
        <v>2582.1464595030002</v>
      </c>
      <c r="S20" s="95">
        <v>7.9846528377695944E-4</v>
      </c>
      <c r="T20" s="95">
        <f>R20/'סכום נכסי הקרן'!$C$42</f>
        <v>3.1592801847877185E-3</v>
      </c>
      <c r="U20" s="95">
        <f>R20/'סכום נכסי הקרן'!$C$42</f>
        <v>3.1592801847877185E-3</v>
      </c>
    </row>
    <row r="21" spans="2:61" s="141" customFormat="1">
      <c r="B21" s="87" t="s">
        <v>379</v>
      </c>
      <c r="C21" s="84" t="s">
        <v>380</v>
      </c>
      <c r="D21" s="97" t="s">
        <v>132</v>
      </c>
      <c r="E21" s="97" t="s">
        <v>359</v>
      </c>
      <c r="F21" s="84" t="s">
        <v>372</v>
      </c>
      <c r="G21" s="97" t="s">
        <v>367</v>
      </c>
      <c r="H21" s="84" t="s">
        <v>362</v>
      </c>
      <c r="I21" s="84" t="s">
        <v>172</v>
      </c>
      <c r="J21" s="84"/>
      <c r="K21" s="94">
        <v>5.12999999999903</v>
      </c>
      <c r="L21" s="97" t="s">
        <v>176</v>
      </c>
      <c r="M21" s="98">
        <v>8.6E-3</v>
      </c>
      <c r="N21" s="98">
        <v>1.4000000000009231E-3</v>
      </c>
      <c r="O21" s="94">
        <v>2024242.5368999999</v>
      </c>
      <c r="P21" s="96">
        <v>107.02</v>
      </c>
      <c r="Q21" s="84"/>
      <c r="R21" s="94">
        <v>2166.3443643700002</v>
      </c>
      <c r="S21" s="95">
        <v>8.0925969082307919E-4</v>
      </c>
      <c r="T21" s="95">
        <f>R21/'סכום נכסי הקרן'!$C$42</f>
        <v>2.6505424580362518E-3</v>
      </c>
      <c r="U21" s="95">
        <f>R21/'סכום נכסי הקרן'!$C$42</f>
        <v>2.6505424580362518E-3</v>
      </c>
    </row>
    <row r="22" spans="2:61" s="141" customFormat="1">
      <c r="B22" s="87" t="s">
        <v>381</v>
      </c>
      <c r="C22" s="84" t="s">
        <v>382</v>
      </c>
      <c r="D22" s="97" t="s">
        <v>132</v>
      </c>
      <c r="E22" s="97" t="s">
        <v>359</v>
      </c>
      <c r="F22" s="84" t="s">
        <v>372</v>
      </c>
      <c r="G22" s="97" t="s">
        <v>367</v>
      </c>
      <c r="H22" s="84" t="s">
        <v>362</v>
      </c>
      <c r="I22" s="84" t="s">
        <v>172</v>
      </c>
      <c r="J22" s="84"/>
      <c r="K22" s="94">
        <v>7.8400000000230916</v>
      </c>
      <c r="L22" s="97" t="s">
        <v>176</v>
      </c>
      <c r="M22" s="98">
        <v>1.2199999999999999E-2</v>
      </c>
      <c r="N22" s="98">
        <v>5.9999999999759438E-3</v>
      </c>
      <c r="O22" s="94">
        <v>76621</v>
      </c>
      <c r="P22" s="96">
        <v>108.51</v>
      </c>
      <c r="Q22" s="84"/>
      <c r="R22" s="94">
        <v>83.141448862000004</v>
      </c>
      <c r="S22" s="95">
        <v>9.5584125906927081E-5</v>
      </c>
      <c r="T22" s="95">
        <f>R22/'סכום נכסי הקרן'!$C$42</f>
        <v>1.0172433517764713E-4</v>
      </c>
      <c r="U22" s="95">
        <f>R22/'סכום נכסי הקרן'!$C$42</f>
        <v>1.0172433517764713E-4</v>
      </c>
    </row>
    <row r="23" spans="2:61" s="141" customFormat="1">
      <c r="B23" s="87" t="s">
        <v>383</v>
      </c>
      <c r="C23" s="84" t="s">
        <v>384</v>
      </c>
      <c r="D23" s="97" t="s">
        <v>132</v>
      </c>
      <c r="E23" s="97" t="s">
        <v>359</v>
      </c>
      <c r="F23" s="84" t="s">
        <v>372</v>
      </c>
      <c r="G23" s="97" t="s">
        <v>367</v>
      </c>
      <c r="H23" s="84" t="s">
        <v>362</v>
      </c>
      <c r="I23" s="84" t="s">
        <v>172</v>
      </c>
      <c r="J23" s="84"/>
      <c r="K23" s="94">
        <v>6.8999999999997828</v>
      </c>
      <c r="L23" s="97" t="s">
        <v>176</v>
      </c>
      <c r="M23" s="98">
        <v>3.8E-3</v>
      </c>
      <c r="N23" s="98">
        <v>4.5999999999991334E-3</v>
      </c>
      <c r="O23" s="94">
        <v>1855339.2045</v>
      </c>
      <c r="P23" s="96">
        <v>99.49</v>
      </c>
      <c r="Q23" s="84"/>
      <c r="R23" s="94">
        <v>1845.876953946</v>
      </c>
      <c r="S23" s="95">
        <v>6.1844640149999995E-4</v>
      </c>
      <c r="T23" s="95">
        <f>R23/'סכום נכסי הקרן'!$C$42</f>
        <v>2.2584476038126659E-3</v>
      </c>
      <c r="U23" s="95">
        <f>R23/'סכום נכסי הקרן'!$C$42</f>
        <v>2.2584476038126659E-3</v>
      </c>
    </row>
    <row r="24" spans="2:61" s="141" customFormat="1">
      <c r="B24" s="87" t="s">
        <v>385</v>
      </c>
      <c r="C24" s="84" t="s">
        <v>386</v>
      </c>
      <c r="D24" s="97" t="s">
        <v>132</v>
      </c>
      <c r="E24" s="97" t="s">
        <v>359</v>
      </c>
      <c r="F24" s="84" t="s">
        <v>372</v>
      </c>
      <c r="G24" s="97" t="s">
        <v>367</v>
      </c>
      <c r="H24" s="84" t="s">
        <v>362</v>
      </c>
      <c r="I24" s="84" t="s">
        <v>172</v>
      </c>
      <c r="J24" s="84"/>
      <c r="K24" s="94">
        <v>10.649999999999823</v>
      </c>
      <c r="L24" s="97" t="s">
        <v>176</v>
      </c>
      <c r="M24" s="98">
        <v>5.6999999999999993E-3</v>
      </c>
      <c r="N24" s="98">
        <v>5.4999999999964626E-3</v>
      </c>
      <c r="O24" s="94">
        <v>1105829.456363</v>
      </c>
      <c r="P24" s="96">
        <v>102.24</v>
      </c>
      <c r="Q24" s="84"/>
      <c r="R24" s="94">
        <v>1130.6000164880002</v>
      </c>
      <c r="S24" s="95">
        <v>1.5754194615152288E-3</v>
      </c>
      <c r="T24" s="95">
        <f>R24/'סכום נכסי הקרן'!$C$42</f>
        <v>1.3832996249557069E-3</v>
      </c>
      <c r="U24" s="95">
        <f>R24/'סכום נכסי הקרן'!$C$42</f>
        <v>1.3832996249557069E-3</v>
      </c>
    </row>
    <row r="25" spans="2:61" s="141" customFormat="1">
      <c r="B25" s="87" t="s">
        <v>387</v>
      </c>
      <c r="C25" s="84" t="s">
        <v>388</v>
      </c>
      <c r="D25" s="97" t="s">
        <v>132</v>
      </c>
      <c r="E25" s="97" t="s">
        <v>359</v>
      </c>
      <c r="F25" s="84" t="s">
        <v>389</v>
      </c>
      <c r="G25" s="97" t="s">
        <v>390</v>
      </c>
      <c r="H25" s="84" t="s">
        <v>362</v>
      </c>
      <c r="I25" s="84" t="s">
        <v>363</v>
      </c>
      <c r="J25" s="84"/>
      <c r="K25" s="94">
        <v>15.020000000005611</v>
      </c>
      <c r="L25" s="97" t="s">
        <v>176</v>
      </c>
      <c r="M25" s="98">
        <v>2.07E-2</v>
      </c>
      <c r="N25" s="98">
        <v>1.9700000000011816E-2</v>
      </c>
      <c r="O25" s="94">
        <v>666424.138485</v>
      </c>
      <c r="P25" s="96">
        <v>101.59</v>
      </c>
      <c r="Q25" s="84"/>
      <c r="R25" s="94">
        <v>677.02029416000005</v>
      </c>
      <c r="S25" s="95">
        <v>9.9466289326119407E-4</v>
      </c>
      <c r="T25" s="95">
        <f>R25/'סכום נכסי הקרן'!$C$42</f>
        <v>8.2834062032659673E-4</v>
      </c>
      <c r="U25" s="95">
        <f>R25/'סכום נכסי הקרן'!$C$42</f>
        <v>8.2834062032659673E-4</v>
      </c>
    </row>
    <row r="26" spans="2:61" s="141" customFormat="1">
      <c r="B26" s="87" t="s">
        <v>391</v>
      </c>
      <c r="C26" s="84" t="s">
        <v>392</v>
      </c>
      <c r="D26" s="97" t="s">
        <v>132</v>
      </c>
      <c r="E26" s="97" t="s">
        <v>359</v>
      </c>
      <c r="F26" s="84" t="s">
        <v>393</v>
      </c>
      <c r="G26" s="97" t="s">
        <v>367</v>
      </c>
      <c r="H26" s="84" t="s">
        <v>362</v>
      </c>
      <c r="I26" s="84" t="s">
        <v>172</v>
      </c>
      <c r="J26" s="84"/>
      <c r="K26" s="94">
        <v>2.9000000000004031</v>
      </c>
      <c r="L26" s="97" t="s">
        <v>176</v>
      </c>
      <c r="M26" s="98">
        <v>0.05</v>
      </c>
      <c r="N26" s="98">
        <v>-3.000000000000504E-3</v>
      </c>
      <c r="O26" s="94">
        <v>3195203.6997509999</v>
      </c>
      <c r="P26" s="96">
        <v>124.23</v>
      </c>
      <c r="Q26" s="84"/>
      <c r="R26" s="94">
        <v>3969.401575846</v>
      </c>
      <c r="S26" s="95">
        <v>1.0138331650332672E-3</v>
      </c>
      <c r="T26" s="95">
        <f>R26/'סכום נכסי הקרן'!$C$42</f>
        <v>4.8565997090843334E-3</v>
      </c>
      <c r="U26" s="95">
        <f>R26/'סכום נכסי הקרן'!$C$42</f>
        <v>4.8565997090843334E-3</v>
      </c>
    </row>
    <row r="27" spans="2:61" s="141" customFormat="1">
      <c r="B27" s="87" t="s">
        <v>394</v>
      </c>
      <c r="C27" s="84" t="s">
        <v>395</v>
      </c>
      <c r="D27" s="97" t="s">
        <v>132</v>
      </c>
      <c r="E27" s="97" t="s">
        <v>359</v>
      </c>
      <c r="F27" s="84" t="s">
        <v>393</v>
      </c>
      <c r="G27" s="97" t="s">
        <v>367</v>
      </c>
      <c r="H27" s="84" t="s">
        <v>362</v>
      </c>
      <c r="I27" s="84" t="s">
        <v>172</v>
      </c>
      <c r="J27" s="84"/>
      <c r="K27" s="94">
        <v>0.70999999999752317</v>
      </c>
      <c r="L27" s="97" t="s">
        <v>176</v>
      </c>
      <c r="M27" s="98">
        <v>1.6E-2</v>
      </c>
      <c r="N27" s="98">
        <v>-1.0999999999752321E-3</v>
      </c>
      <c r="O27" s="94">
        <v>175204.77469200001</v>
      </c>
      <c r="P27" s="96">
        <v>103.7</v>
      </c>
      <c r="Q27" s="84"/>
      <c r="R27" s="94">
        <v>181.687353395</v>
      </c>
      <c r="S27" s="95">
        <v>8.3462246211552524E-5</v>
      </c>
      <c r="T27" s="95">
        <f>R27/'סכום נכסי הקרן'!$C$42</f>
        <v>2.2229616499670909E-4</v>
      </c>
      <c r="U27" s="95">
        <f>R27/'סכום נכסי הקרן'!$C$42</f>
        <v>2.2229616499670909E-4</v>
      </c>
    </row>
    <row r="28" spans="2:61" s="141" customFormat="1">
      <c r="B28" s="87" t="s">
        <v>396</v>
      </c>
      <c r="C28" s="84" t="s">
        <v>397</v>
      </c>
      <c r="D28" s="97" t="s">
        <v>132</v>
      </c>
      <c r="E28" s="97" t="s">
        <v>359</v>
      </c>
      <c r="F28" s="84" t="s">
        <v>393</v>
      </c>
      <c r="G28" s="97" t="s">
        <v>367</v>
      </c>
      <c r="H28" s="84" t="s">
        <v>362</v>
      </c>
      <c r="I28" s="84" t="s">
        <v>172</v>
      </c>
      <c r="J28" s="84"/>
      <c r="K28" s="94">
        <v>2.2300000000000146</v>
      </c>
      <c r="L28" s="97" t="s">
        <v>176</v>
      </c>
      <c r="M28" s="98">
        <v>6.9999999999999993E-3</v>
      </c>
      <c r="N28" s="98">
        <v>-3.0000000000014685E-3</v>
      </c>
      <c r="O28" s="94">
        <v>1289221.0758730001</v>
      </c>
      <c r="P28" s="96">
        <v>105.64</v>
      </c>
      <c r="Q28" s="84"/>
      <c r="R28" s="94">
        <v>1361.9331701260001</v>
      </c>
      <c r="S28" s="95">
        <v>4.5341080624078628E-4</v>
      </c>
      <c r="T28" s="95">
        <f>R28/'סכום נכסי הקרן'!$C$42</f>
        <v>1.6663378878254498E-3</v>
      </c>
      <c r="U28" s="95">
        <f>R28/'סכום נכסי הקרן'!$C$42</f>
        <v>1.6663378878254498E-3</v>
      </c>
    </row>
    <row r="29" spans="2:61" s="141" customFormat="1">
      <c r="B29" s="87" t="s">
        <v>398</v>
      </c>
      <c r="C29" s="84" t="s">
        <v>399</v>
      </c>
      <c r="D29" s="97" t="s">
        <v>132</v>
      </c>
      <c r="E29" s="97" t="s">
        <v>359</v>
      </c>
      <c r="F29" s="84" t="s">
        <v>393</v>
      </c>
      <c r="G29" s="97" t="s">
        <v>367</v>
      </c>
      <c r="H29" s="84" t="s">
        <v>362</v>
      </c>
      <c r="I29" s="84" t="s">
        <v>172</v>
      </c>
      <c r="J29" s="84"/>
      <c r="K29" s="94">
        <v>4.7900000000026832</v>
      </c>
      <c r="L29" s="97" t="s">
        <v>176</v>
      </c>
      <c r="M29" s="98">
        <v>6.0000000000000001E-3</v>
      </c>
      <c r="N29" s="98">
        <v>5.9999999998106295E-4</v>
      </c>
      <c r="O29" s="94">
        <v>241011.35550000001</v>
      </c>
      <c r="P29" s="96">
        <v>105.17</v>
      </c>
      <c r="Q29" s="84"/>
      <c r="R29" s="94">
        <v>253.47163330800001</v>
      </c>
      <c r="S29" s="95">
        <v>1.2040150035182059E-4</v>
      </c>
      <c r="T29" s="95">
        <f>R29/'סכום נכסי הקרן'!$C$42</f>
        <v>3.1012489844200206E-4</v>
      </c>
      <c r="U29" s="95">
        <f>R29/'סכום נכסי הקרן'!$C$42</f>
        <v>3.1012489844200206E-4</v>
      </c>
    </row>
    <row r="30" spans="2:61" s="141" customFormat="1">
      <c r="B30" s="87" t="s">
        <v>400</v>
      </c>
      <c r="C30" s="84" t="s">
        <v>401</v>
      </c>
      <c r="D30" s="97" t="s">
        <v>132</v>
      </c>
      <c r="E30" s="97" t="s">
        <v>359</v>
      </c>
      <c r="F30" s="84" t="s">
        <v>393</v>
      </c>
      <c r="G30" s="97" t="s">
        <v>367</v>
      </c>
      <c r="H30" s="84" t="s">
        <v>362</v>
      </c>
      <c r="I30" s="84" t="s">
        <v>172</v>
      </c>
      <c r="J30" s="84"/>
      <c r="K30" s="94">
        <v>5.7199999999990805</v>
      </c>
      <c r="L30" s="97" t="s">
        <v>176</v>
      </c>
      <c r="M30" s="98">
        <v>1.7500000000000002E-2</v>
      </c>
      <c r="N30" s="98">
        <v>2.1999999999996462E-3</v>
      </c>
      <c r="O30" s="94">
        <v>2553095.1372830002</v>
      </c>
      <c r="P30" s="96">
        <v>110.95</v>
      </c>
      <c r="Q30" s="84"/>
      <c r="R30" s="94">
        <v>2832.6591736050004</v>
      </c>
      <c r="S30" s="95">
        <v>5.9021316865689555E-4</v>
      </c>
      <c r="T30" s="95">
        <f>R30/'סכום נכסי הקרן'!$C$42</f>
        <v>3.4657848180888727E-3</v>
      </c>
      <c r="U30" s="95">
        <f>R30/'סכום נכסי הקרן'!$C$42</f>
        <v>3.4657848180888727E-3</v>
      </c>
    </row>
    <row r="31" spans="2:61" s="141" customFormat="1">
      <c r="B31" s="87" t="s">
        <v>402</v>
      </c>
      <c r="C31" s="84" t="s">
        <v>403</v>
      </c>
      <c r="D31" s="97" t="s">
        <v>132</v>
      </c>
      <c r="E31" s="97" t="s">
        <v>359</v>
      </c>
      <c r="F31" s="84" t="s">
        <v>404</v>
      </c>
      <c r="G31" s="97" t="s">
        <v>367</v>
      </c>
      <c r="H31" s="84" t="s">
        <v>405</v>
      </c>
      <c r="I31" s="84" t="s">
        <v>363</v>
      </c>
      <c r="J31" s="84"/>
      <c r="K31" s="94">
        <v>1.2500000000000002</v>
      </c>
      <c r="L31" s="97" t="s">
        <v>176</v>
      </c>
      <c r="M31" s="98">
        <v>8.0000000000000002E-3</v>
      </c>
      <c r="N31" s="98">
        <v>-1.0000000000053245E-3</v>
      </c>
      <c r="O31" s="94">
        <v>718888.89361599996</v>
      </c>
      <c r="P31" s="96">
        <v>104.5</v>
      </c>
      <c r="Q31" s="84"/>
      <c r="R31" s="94">
        <v>751.23889523599996</v>
      </c>
      <c r="S31" s="95">
        <v>1.6730269676192577E-3</v>
      </c>
      <c r="T31" s="95">
        <f>R31/'סכום נכסי הקרן'!$C$42</f>
        <v>9.1914776833291155E-4</v>
      </c>
      <c r="U31" s="95">
        <f>R31/'סכום נכסי הקרן'!$C$42</f>
        <v>9.1914776833291155E-4</v>
      </c>
    </row>
    <row r="32" spans="2:61" s="141" customFormat="1">
      <c r="B32" s="87" t="s">
        <v>406</v>
      </c>
      <c r="C32" s="84" t="s">
        <v>407</v>
      </c>
      <c r="D32" s="97" t="s">
        <v>132</v>
      </c>
      <c r="E32" s="97" t="s">
        <v>359</v>
      </c>
      <c r="F32" s="84" t="s">
        <v>408</v>
      </c>
      <c r="G32" s="97" t="s">
        <v>409</v>
      </c>
      <c r="H32" s="84" t="s">
        <v>405</v>
      </c>
      <c r="I32" s="84" t="s">
        <v>363</v>
      </c>
      <c r="J32" s="84"/>
      <c r="K32" s="94">
        <v>1.6500000000013726</v>
      </c>
      <c r="L32" s="97" t="s">
        <v>176</v>
      </c>
      <c r="M32" s="98">
        <v>3.6400000000000002E-2</v>
      </c>
      <c r="N32" s="98">
        <v>1.3000000000027456E-3</v>
      </c>
      <c r="O32" s="94">
        <v>61485.235229999998</v>
      </c>
      <c r="P32" s="96">
        <v>118.47</v>
      </c>
      <c r="Q32" s="84"/>
      <c r="R32" s="94">
        <v>72.84155194600001</v>
      </c>
      <c r="S32" s="95">
        <v>8.3653381265306125E-4</v>
      </c>
      <c r="T32" s="95">
        <f>R32/'סכום נכסי הקרן'!$C$42</f>
        <v>8.9122315601136308E-5</v>
      </c>
      <c r="U32" s="95">
        <f>R32/'סכום נכסי הקרן'!$C$42</f>
        <v>8.9122315601136308E-5</v>
      </c>
    </row>
    <row r="33" spans="2:21" s="141" customFormat="1">
      <c r="B33" s="87" t="s">
        <v>410</v>
      </c>
      <c r="C33" s="84" t="s">
        <v>411</v>
      </c>
      <c r="D33" s="97" t="s">
        <v>132</v>
      </c>
      <c r="E33" s="97" t="s">
        <v>359</v>
      </c>
      <c r="F33" s="84" t="s">
        <v>366</v>
      </c>
      <c r="G33" s="97" t="s">
        <v>367</v>
      </c>
      <c r="H33" s="84" t="s">
        <v>405</v>
      </c>
      <c r="I33" s="84" t="s">
        <v>172</v>
      </c>
      <c r="J33" s="84"/>
      <c r="K33" s="94">
        <v>1.3300000000006313</v>
      </c>
      <c r="L33" s="97" t="s">
        <v>176</v>
      </c>
      <c r="M33" s="98">
        <v>3.4000000000000002E-2</v>
      </c>
      <c r="N33" s="98">
        <v>-4.4999999999978963E-3</v>
      </c>
      <c r="O33" s="94">
        <v>1055015.8529330001</v>
      </c>
      <c r="P33" s="96">
        <v>112.61</v>
      </c>
      <c r="Q33" s="84"/>
      <c r="R33" s="94">
        <v>1188.0532600249999</v>
      </c>
      <c r="S33" s="95">
        <v>5.6395492327014109E-4</v>
      </c>
      <c r="T33" s="95">
        <f>R33/'סכום נכסי הקרן'!$C$42</f>
        <v>1.4535942022405146E-3</v>
      </c>
      <c r="U33" s="95">
        <f>R33/'סכום נכסי הקרן'!$C$42</f>
        <v>1.4535942022405146E-3</v>
      </c>
    </row>
    <row r="34" spans="2:21" s="141" customFormat="1">
      <c r="B34" s="87" t="s">
        <v>412</v>
      </c>
      <c r="C34" s="84" t="s">
        <v>413</v>
      </c>
      <c r="D34" s="97" t="s">
        <v>132</v>
      </c>
      <c r="E34" s="97" t="s">
        <v>359</v>
      </c>
      <c r="F34" s="84" t="s">
        <v>372</v>
      </c>
      <c r="G34" s="97" t="s">
        <v>367</v>
      </c>
      <c r="H34" s="84" t="s">
        <v>405</v>
      </c>
      <c r="I34" s="84" t="s">
        <v>172</v>
      </c>
      <c r="J34" s="84"/>
      <c r="K34" s="94">
        <v>0.22000000000052936</v>
      </c>
      <c r="L34" s="97" t="s">
        <v>176</v>
      </c>
      <c r="M34" s="98">
        <v>0.03</v>
      </c>
      <c r="N34" s="98">
        <v>4.3999999999990783E-3</v>
      </c>
      <c r="O34" s="94">
        <v>780555.53735999996</v>
      </c>
      <c r="P34" s="96">
        <v>111.33</v>
      </c>
      <c r="Q34" s="84"/>
      <c r="R34" s="94">
        <v>868.99247860699995</v>
      </c>
      <c r="S34" s="95">
        <v>1.6261573694999999E-3</v>
      </c>
      <c r="T34" s="95">
        <f>R34/'סכום נכסי הקרן'!$C$42</f>
        <v>1.0632203716752304E-3</v>
      </c>
      <c r="U34" s="95">
        <f>R34/'סכום נכסי הקרן'!$C$42</f>
        <v>1.0632203716752304E-3</v>
      </c>
    </row>
    <row r="35" spans="2:21" s="141" customFormat="1">
      <c r="B35" s="87" t="s">
        <v>414</v>
      </c>
      <c r="C35" s="84" t="s">
        <v>415</v>
      </c>
      <c r="D35" s="97" t="s">
        <v>132</v>
      </c>
      <c r="E35" s="97" t="s">
        <v>359</v>
      </c>
      <c r="F35" s="84" t="s">
        <v>416</v>
      </c>
      <c r="G35" s="97" t="s">
        <v>417</v>
      </c>
      <c r="H35" s="84" t="s">
        <v>405</v>
      </c>
      <c r="I35" s="84" t="s">
        <v>172</v>
      </c>
      <c r="J35" s="84"/>
      <c r="K35" s="94">
        <v>5.9999999999992788</v>
      </c>
      <c r="L35" s="97" t="s">
        <v>176</v>
      </c>
      <c r="M35" s="98">
        <v>8.3000000000000001E-3</v>
      </c>
      <c r="N35" s="98">
        <v>2.2000000000012261E-3</v>
      </c>
      <c r="O35" s="94">
        <v>2610865.5399389998</v>
      </c>
      <c r="P35" s="96">
        <v>106.2</v>
      </c>
      <c r="Q35" s="84"/>
      <c r="R35" s="94">
        <v>2772.739202153</v>
      </c>
      <c r="S35" s="95">
        <v>1.7048635450835888E-3</v>
      </c>
      <c r="T35" s="95">
        <f>R35/'סכום נכסי הקרן'!$C$42</f>
        <v>3.3924721762808681E-3</v>
      </c>
      <c r="U35" s="95">
        <f>R35/'סכום נכסי הקרן'!$C$42</f>
        <v>3.3924721762808681E-3</v>
      </c>
    </row>
    <row r="36" spans="2:21" s="141" customFormat="1">
      <c r="B36" s="87" t="s">
        <v>418</v>
      </c>
      <c r="C36" s="84" t="s">
        <v>419</v>
      </c>
      <c r="D36" s="97" t="s">
        <v>132</v>
      </c>
      <c r="E36" s="97" t="s">
        <v>359</v>
      </c>
      <c r="F36" s="84" t="s">
        <v>416</v>
      </c>
      <c r="G36" s="97" t="s">
        <v>417</v>
      </c>
      <c r="H36" s="84" t="s">
        <v>405</v>
      </c>
      <c r="I36" s="84" t="s">
        <v>172</v>
      </c>
      <c r="J36" s="84"/>
      <c r="K36" s="94">
        <v>9.7200000000092945</v>
      </c>
      <c r="L36" s="97" t="s">
        <v>176</v>
      </c>
      <c r="M36" s="98">
        <v>1.6500000000000001E-2</v>
      </c>
      <c r="N36" s="98">
        <v>9.9000000000058087E-3</v>
      </c>
      <c r="O36" s="94">
        <v>394515.24981000001</v>
      </c>
      <c r="P36" s="96">
        <v>109.1</v>
      </c>
      <c r="Q36" s="84"/>
      <c r="R36" s="94">
        <v>430.41613782499996</v>
      </c>
      <c r="S36" s="95">
        <v>9.3295791756234261E-4</v>
      </c>
      <c r="T36" s="95">
        <f>R36/'סכום נכסי הקרן'!$C$42</f>
        <v>5.2661814376908395E-4</v>
      </c>
      <c r="U36" s="95">
        <f>R36/'סכום נכסי הקרן'!$C$42</f>
        <v>5.2661814376908395E-4</v>
      </c>
    </row>
    <row r="37" spans="2:21" s="141" customFormat="1">
      <c r="B37" s="87" t="s">
        <v>420</v>
      </c>
      <c r="C37" s="84" t="s">
        <v>421</v>
      </c>
      <c r="D37" s="97" t="s">
        <v>132</v>
      </c>
      <c r="E37" s="97" t="s">
        <v>359</v>
      </c>
      <c r="F37" s="84" t="s">
        <v>422</v>
      </c>
      <c r="G37" s="97" t="s">
        <v>390</v>
      </c>
      <c r="H37" s="84" t="s">
        <v>405</v>
      </c>
      <c r="I37" s="84" t="s">
        <v>172</v>
      </c>
      <c r="J37" s="84"/>
      <c r="K37" s="94">
        <v>9.4999999999766516</v>
      </c>
      <c r="L37" s="97" t="s">
        <v>176</v>
      </c>
      <c r="M37" s="98">
        <v>2.6499999999999999E-2</v>
      </c>
      <c r="N37" s="98">
        <v>1.0099999999939295E-2</v>
      </c>
      <c r="O37" s="94">
        <v>54046.842241000006</v>
      </c>
      <c r="P37" s="96">
        <v>118.87</v>
      </c>
      <c r="Q37" s="84"/>
      <c r="R37" s="94">
        <v>64.245481538999996</v>
      </c>
      <c r="S37" s="95">
        <v>4.6246874851485808E-5</v>
      </c>
      <c r="T37" s="95">
        <f>R37/'סכום נכסי הקרן'!$C$42</f>
        <v>7.860494358920854E-5</v>
      </c>
      <c r="U37" s="95">
        <f>R37/'סכום נכסי הקרן'!$C$42</f>
        <v>7.860494358920854E-5</v>
      </c>
    </row>
    <row r="38" spans="2:21" s="141" customFormat="1">
      <c r="B38" s="87" t="s">
        <v>423</v>
      </c>
      <c r="C38" s="84" t="s">
        <v>424</v>
      </c>
      <c r="D38" s="97" t="s">
        <v>132</v>
      </c>
      <c r="E38" s="97" t="s">
        <v>359</v>
      </c>
      <c r="F38" s="84" t="s">
        <v>425</v>
      </c>
      <c r="G38" s="97" t="s">
        <v>409</v>
      </c>
      <c r="H38" s="84" t="s">
        <v>405</v>
      </c>
      <c r="I38" s="84" t="s">
        <v>363</v>
      </c>
      <c r="J38" s="84"/>
      <c r="K38" s="94">
        <v>3.2399999999985041</v>
      </c>
      <c r="L38" s="97" t="s">
        <v>176</v>
      </c>
      <c r="M38" s="98">
        <v>6.5000000000000006E-3</v>
      </c>
      <c r="N38" s="98">
        <v>-1.6999999999978629E-3</v>
      </c>
      <c r="O38" s="94">
        <v>896690.51397299999</v>
      </c>
      <c r="P38" s="96">
        <v>104.36</v>
      </c>
      <c r="Q38" s="84"/>
      <c r="R38" s="94">
        <v>935.78619695999998</v>
      </c>
      <c r="S38" s="95">
        <v>9.8996294138025938E-4</v>
      </c>
      <c r="T38" s="95">
        <f>R38/'סכום נכסי הקרן'!$C$42</f>
        <v>1.144943106682888E-3</v>
      </c>
      <c r="U38" s="95">
        <f>R38/'סכום נכסי הקרן'!$C$42</f>
        <v>1.144943106682888E-3</v>
      </c>
    </row>
    <row r="39" spans="2:21" s="141" customFormat="1">
      <c r="B39" s="87" t="s">
        <v>426</v>
      </c>
      <c r="C39" s="84" t="s">
        <v>427</v>
      </c>
      <c r="D39" s="97" t="s">
        <v>132</v>
      </c>
      <c r="E39" s="97" t="s">
        <v>359</v>
      </c>
      <c r="F39" s="84" t="s">
        <v>425</v>
      </c>
      <c r="G39" s="97" t="s">
        <v>409</v>
      </c>
      <c r="H39" s="84" t="s">
        <v>405</v>
      </c>
      <c r="I39" s="84" t="s">
        <v>363</v>
      </c>
      <c r="J39" s="84"/>
      <c r="K39" s="94">
        <v>4.3999999999993253</v>
      </c>
      <c r="L39" s="97" t="s">
        <v>176</v>
      </c>
      <c r="M39" s="98">
        <v>1.6399999999999998E-2</v>
      </c>
      <c r="N39" s="98">
        <v>1.1999999999994224E-3</v>
      </c>
      <c r="O39" s="94">
        <v>1690486.5885680001</v>
      </c>
      <c r="P39" s="96">
        <v>108.41</v>
      </c>
      <c r="Q39" s="94">
        <v>230.276630471</v>
      </c>
      <c r="R39" s="94">
        <v>2077.564996651</v>
      </c>
      <c r="S39" s="95">
        <v>2.0075571252086942E-3</v>
      </c>
      <c r="T39" s="95">
        <f>R39/'סכום נכסי הקרן'!$C$42</f>
        <v>2.5419200767532765E-3</v>
      </c>
      <c r="U39" s="95">
        <f>R39/'סכום נכסי הקרן'!$C$42</f>
        <v>2.5419200767532765E-3</v>
      </c>
    </row>
    <row r="40" spans="2:21" s="141" customFormat="1">
      <c r="B40" s="87" t="s">
        <v>428</v>
      </c>
      <c r="C40" s="84" t="s">
        <v>429</v>
      </c>
      <c r="D40" s="97" t="s">
        <v>132</v>
      </c>
      <c r="E40" s="97" t="s">
        <v>359</v>
      </c>
      <c r="F40" s="84" t="s">
        <v>425</v>
      </c>
      <c r="G40" s="97" t="s">
        <v>409</v>
      </c>
      <c r="H40" s="84" t="s">
        <v>405</v>
      </c>
      <c r="I40" s="84" t="s">
        <v>172</v>
      </c>
      <c r="J40" s="84"/>
      <c r="K40" s="94">
        <v>5.5899999999996437</v>
      </c>
      <c r="L40" s="97" t="s">
        <v>176</v>
      </c>
      <c r="M40" s="98">
        <v>1.34E-2</v>
      </c>
      <c r="N40" s="98">
        <v>5.1999999999996016E-3</v>
      </c>
      <c r="O40" s="94">
        <v>6210910.7453419995</v>
      </c>
      <c r="P40" s="96">
        <v>107.55</v>
      </c>
      <c r="Q40" s="94">
        <v>335.01010787799999</v>
      </c>
      <c r="R40" s="94">
        <v>7028.1953056889997</v>
      </c>
      <c r="S40" s="95">
        <v>1.6235642975055259E-3</v>
      </c>
      <c r="T40" s="95">
        <f>R40/'סכום נכסי הקרן'!$C$42</f>
        <v>8.5990622578221414E-3</v>
      </c>
      <c r="U40" s="95">
        <f>R40/'סכום נכסי הקרן'!$C$42</f>
        <v>8.5990622578221414E-3</v>
      </c>
    </row>
    <row r="41" spans="2:21" s="141" customFormat="1">
      <c r="B41" s="87" t="s">
        <v>430</v>
      </c>
      <c r="C41" s="84" t="s">
        <v>431</v>
      </c>
      <c r="D41" s="97" t="s">
        <v>132</v>
      </c>
      <c r="E41" s="97" t="s">
        <v>359</v>
      </c>
      <c r="F41" s="84" t="s">
        <v>425</v>
      </c>
      <c r="G41" s="97" t="s">
        <v>409</v>
      </c>
      <c r="H41" s="84" t="s">
        <v>405</v>
      </c>
      <c r="I41" s="84" t="s">
        <v>172</v>
      </c>
      <c r="J41" s="84"/>
      <c r="K41" s="94">
        <v>6.6999999999989361</v>
      </c>
      <c r="L41" s="97" t="s">
        <v>176</v>
      </c>
      <c r="M41" s="98">
        <v>1.77E-2</v>
      </c>
      <c r="N41" s="98">
        <v>9.0999999999973671E-3</v>
      </c>
      <c r="O41" s="94">
        <v>1660800.1837160001</v>
      </c>
      <c r="P41" s="96">
        <v>107.5</v>
      </c>
      <c r="Q41" s="84"/>
      <c r="R41" s="94">
        <v>1785.3601963170001</v>
      </c>
      <c r="S41" s="95">
        <v>1.3658356767917339E-3</v>
      </c>
      <c r="T41" s="95">
        <f>R41/'סכום נכסי הקרן'!$C$42</f>
        <v>2.1844047885721629E-3</v>
      </c>
      <c r="U41" s="95">
        <f>R41/'סכום נכסי הקרן'!$C$42</f>
        <v>2.1844047885721629E-3</v>
      </c>
    </row>
    <row r="42" spans="2:21" s="141" customFormat="1">
      <c r="B42" s="87" t="s">
        <v>432</v>
      </c>
      <c r="C42" s="84" t="s">
        <v>433</v>
      </c>
      <c r="D42" s="97" t="s">
        <v>132</v>
      </c>
      <c r="E42" s="97" t="s">
        <v>359</v>
      </c>
      <c r="F42" s="84" t="s">
        <v>425</v>
      </c>
      <c r="G42" s="97" t="s">
        <v>409</v>
      </c>
      <c r="H42" s="84" t="s">
        <v>405</v>
      </c>
      <c r="I42" s="84" t="s">
        <v>172</v>
      </c>
      <c r="J42" s="84"/>
      <c r="K42" s="94">
        <v>9.9199999999919726</v>
      </c>
      <c r="L42" s="97" t="s">
        <v>176</v>
      </c>
      <c r="M42" s="98">
        <v>2.4799999999999999E-2</v>
      </c>
      <c r="N42" s="98">
        <v>1.5799999999968787E-2</v>
      </c>
      <c r="O42" s="94">
        <v>161821.47474199999</v>
      </c>
      <c r="P42" s="96">
        <v>110.87</v>
      </c>
      <c r="Q42" s="84"/>
      <c r="R42" s="94">
        <v>179.41146938200001</v>
      </c>
      <c r="S42" s="95">
        <v>6.1439604963873899E-4</v>
      </c>
      <c r="T42" s="95">
        <f>R42/'סכום נכסי הקרן'!$C$42</f>
        <v>2.1951159976080456E-4</v>
      </c>
      <c r="U42" s="95">
        <f>R42/'סכום נכסי הקרן'!$C$42</f>
        <v>2.1951159976080456E-4</v>
      </c>
    </row>
    <row r="43" spans="2:21" s="141" customFormat="1">
      <c r="B43" s="87" t="s">
        <v>434</v>
      </c>
      <c r="C43" s="84" t="s">
        <v>435</v>
      </c>
      <c r="D43" s="97" t="s">
        <v>132</v>
      </c>
      <c r="E43" s="97" t="s">
        <v>359</v>
      </c>
      <c r="F43" s="84" t="s">
        <v>393</v>
      </c>
      <c r="G43" s="97" t="s">
        <v>367</v>
      </c>
      <c r="H43" s="84" t="s">
        <v>405</v>
      </c>
      <c r="I43" s="84" t="s">
        <v>172</v>
      </c>
      <c r="J43" s="84"/>
      <c r="K43" s="94">
        <v>2.8199999999990712</v>
      </c>
      <c r="L43" s="97" t="s">
        <v>176</v>
      </c>
      <c r="M43" s="98">
        <v>4.2000000000000003E-2</v>
      </c>
      <c r="N43" s="98">
        <v>-3.0000000000073319E-3</v>
      </c>
      <c r="O43" s="94">
        <v>348104.87965700001</v>
      </c>
      <c r="P43" s="96">
        <v>117.54</v>
      </c>
      <c r="Q43" s="84"/>
      <c r="R43" s="94">
        <v>409.16247310900002</v>
      </c>
      <c r="S43" s="95">
        <v>3.4889547680744568E-4</v>
      </c>
      <c r="T43" s="95">
        <f>R43/'סכום נכסי הקרן'!$C$42</f>
        <v>5.0061408751415546E-4</v>
      </c>
      <c r="U43" s="95">
        <f>R43/'סכום נכסי הקרן'!$C$42</f>
        <v>5.0061408751415546E-4</v>
      </c>
    </row>
    <row r="44" spans="2:21" s="141" customFormat="1">
      <c r="B44" s="87" t="s">
        <v>436</v>
      </c>
      <c r="C44" s="84" t="s">
        <v>437</v>
      </c>
      <c r="D44" s="97" t="s">
        <v>132</v>
      </c>
      <c r="E44" s="97" t="s">
        <v>359</v>
      </c>
      <c r="F44" s="84" t="s">
        <v>393</v>
      </c>
      <c r="G44" s="97" t="s">
        <v>367</v>
      </c>
      <c r="H44" s="84" t="s">
        <v>405</v>
      </c>
      <c r="I44" s="84" t="s">
        <v>172</v>
      </c>
      <c r="J44" s="84"/>
      <c r="K44" s="94">
        <v>1.240000000000357</v>
      </c>
      <c r="L44" s="97" t="s">
        <v>176</v>
      </c>
      <c r="M44" s="98">
        <v>4.0999999999999995E-2</v>
      </c>
      <c r="N44" s="98">
        <v>1.4999999999992955E-3</v>
      </c>
      <c r="O44" s="94">
        <v>1631341.89964</v>
      </c>
      <c r="P44" s="96">
        <v>130.49</v>
      </c>
      <c r="Q44" s="84"/>
      <c r="R44" s="94">
        <v>2128.7380476009998</v>
      </c>
      <c r="S44" s="95">
        <v>1.046924675752402E-3</v>
      </c>
      <c r="T44" s="95">
        <f>R44/'סכום נכסי הקרן'!$C$42</f>
        <v>2.6045307800565214E-3</v>
      </c>
      <c r="U44" s="95">
        <f>R44/'סכום נכסי הקרן'!$C$42</f>
        <v>2.6045307800565214E-3</v>
      </c>
    </row>
    <row r="45" spans="2:21" s="141" customFormat="1">
      <c r="B45" s="87" t="s">
        <v>438</v>
      </c>
      <c r="C45" s="84" t="s">
        <v>439</v>
      </c>
      <c r="D45" s="97" t="s">
        <v>132</v>
      </c>
      <c r="E45" s="97" t="s">
        <v>359</v>
      </c>
      <c r="F45" s="84" t="s">
        <v>393</v>
      </c>
      <c r="G45" s="97" t="s">
        <v>367</v>
      </c>
      <c r="H45" s="84" t="s">
        <v>405</v>
      </c>
      <c r="I45" s="84" t="s">
        <v>172</v>
      </c>
      <c r="J45" s="84"/>
      <c r="K45" s="94">
        <v>1.8999999999998252</v>
      </c>
      <c r="L45" s="97" t="s">
        <v>176</v>
      </c>
      <c r="M45" s="98">
        <v>0.04</v>
      </c>
      <c r="N45" s="98">
        <v>-1.6000000000010472E-3</v>
      </c>
      <c r="O45" s="94">
        <v>1966025.7735260001</v>
      </c>
      <c r="P45" s="96">
        <v>116.54</v>
      </c>
      <c r="Q45" s="84"/>
      <c r="R45" s="94">
        <v>2291.2063154359998</v>
      </c>
      <c r="S45" s="95">
        <v>6.7685112518173359E-4</v>
      </c>
      <c r="T45" s="95">
        <f>R45/'סכום נכסי הקרן'!$C$42</f>
        <v>2.8033122152996228E-3</v>
      </c>
      <c r="U45" s="95">
        <f>R45/'סכום נכסי הקרן'!$C$42</f>
        <v>2.8033122152996228E-3</v>
      </c>
    </row>
    <row r="46" spans="2:21" s="141" customFormat="1">
      <c r="B46" s="87" t="s">
        <v>440</v>
      </c>
      <c r="C46" s="84" t="s">
        <v>441</v>
      </c>
      <c r="D46" s="97" t="s">
        <v>132</v>
      </c>
      <c r="E46" s="97" t="s">
        <v>359</v>
      </c>
      <c r="F46" s="84" t="s">
        <v>442</v>
      </c>
      <c r="G46" s="97" t="s">
        <v>409</v>
      </c>
      <c r="H46" s="84" t="s">
        <v>443</v>
      </c>
      <c r="I46" s="84" t="s">
        <v>363</v>
      </c>
      <c r="J46" s="84"/>
      <c r="K46" s="94">
        <v>5.0000000000004938</v>
      </c>
      <c r="L46" s="97" t="s">
        <v>176</v>
      </c>
      <c r="M46" s="98">
        <v>2.3399999999999997E-2</v>
      </c>
      <c r="N46" s="98">
        <v>7.7000000000014071E-3</v>
      </c>
      <c r="O46" s="94">
        <v>3678080.4196290006</v>
      </c>
      <c r="P46" s="96">
        <v>110.18</v>
      </c>
      <c r="Q46" s="84"/>
      <c r="R46" s="94">
        <v>4052.508785559</v>
      </c>
      <c r="S46" s="95">
        <v>1.1121420073435619E-3</v>
      </c>
      <c r="T46" s="95">
        <f>R46/'סכום נכסי הקרן'!$C$42</f>
        <v>4.958282152345052E-3</v>
      </c>
      <c r="U46" s="95">
        <f>R46/'סכום נכסי הקרן'!$C$42</f>
        <v>4.958282152345052E-3</v>
      </c>
    </row>
    <row r="47" spans="2:21" s="141" customFormat="1">
      <c r="B47" s="87" t="s">
        <v>444</v>
      </c>
      <c r="C47" s="84" t="s">
        <v>445</v>
      </c>
      <c r="D47" s="97" t="s">
        <v>132</v>
      </c>
      <c r="E47" s="97" t="s">
        <v>359</v>
      </c>
      <c r="F47" s="84" t="s">
        <v>442</v>
      </c>
      <c r="G47" s="97" t="s">
        <v>409</v>
      </c>
      <c r="H47" s="84" t="s">
        <v>443</v>
      </c>
      <c r="I47" s="84" t="s">
        <v>363</v>
      </c>
      <c r="J47" s="84"/>
      <c r="K47" s="94">
        <v>1.829999999998962</v>
      </c>
      <c r="L47" s="97" t="s">
        <v>176</v>
      </c>
      <c r="M47" s="98">
        <v>0.03</v>
      </c>
      <c r="N47" s="98">
        <v>-1.5000000000017894E-3</v>
      </c>
      <c r="O47" s="94">
        <v>1016520.8573290001</v>
      </c>
      <c r="P47" s="96">
        <v>109.95</v>
      </c>
      <c r="Q47" s="84"/>
      <c r="R47" s="94">
        <v>1117.6646366520001</v>
      </c>
      <c r="S47" s="95">
        <v>2.112502551740579E-3</v>
      </c>
      <c r="T47" s="95">
        <f>R47/'סכום נכסי הקרן'!$C$42</f>
        <v>1.3674730675394234E-3</v>
      </c>
      <c r="U47" s="95">
        <f>R47/'סכום נכסי הקרן'!$C$42</f>
        <v>1.3674730675394234E-3</v>
      </c>
    </row>
    <row r="48" spans="2:21" s="141" customFormat="1">
      <c r="B48" s="87" t="s">
        <v>446</v>
      </c>
      <c r="C48" s="84" t="s">
        <v>447</v>
      </c>
      <c r="D48" s="97" t="s">
        <v>132</v>
      </c>
      <c r="E48" s="97" t="s">
        <v>359</v>
      </c>
      <c r="F48" s="84" t="s">
        <v>448</v>
      </c>
      <c r="G48" s="97" t="s">
        <v>409</v>
      </c>
      <c r="H48" s="84" t="s">
        <v>443</v>
      </c>
      <c r="I48" s="84" t="s">
        <v>172</v>
      </c>
      <c r="J48" s="84"/>
      <c r="K48" s="94">
        <v>9.9999999916749113E-3</v>
      </c>
      <c r="L48" s="97" t="s">
        <v>176</v>
      </c>
      <c r="M48" s="98">
        <v>4.9500000000000002E-2</v>
      </c>
      <c r="N48" s="98">
        <v>-9.1000000000146918E-3</v>
      </c>
      <c r="O48" s="94">
        <v>32226.307241999999</v>
      </c>
      <c r="P48" s="96">
        <v>126.73</v>
      </c>
      <c r="Q48" s="84"/>
      <c r="R48" s="94">
        <v>40.840398833999998</v>
      </c>
      <c r="S48" s="95">
        <v>2.4984660732149173E-4</v>
      </c>
      <c r="T48" s="95">
        <f>R48/'סכום נכסי הקרן'!$C$42</f>
        <v>4.9968607435194836E-5</v>
      </c>
      <c r="U48" s="95">
        <f>R48/'סכום נכסי הקרן'!$C$42</f>
        <v>4.9968607435194836E-5</v>
      </c>
    </row>
    <row r="49" spans="2:21" s="141" customFormat="1">
      <c r="B49" s="87" t="s">
        <v>449</v>
      </c>
      <c r="C49" s="84" t="s">
        <v>450</v>
      </c>
      <c r="D49" s="97" t="s">
        <v>132</v>
      </c>
      <c r="E49" s="97" t="s">
        <v>359</v>
      </c>
      <c r="F49" s="84" t="s">
        <v>448</v>
      </c>
      <c r="G49" s="97" t="s">
        <v>409</v>
      </c>
      <c r="H49" s="84" t="s">
        <v>443</v>
      </c>
      <c r="I49" s="84" t="s">
        <v>172</v>
      </c>
      <c r="J49" s="84"/>
      <c r="K49" s="94">
        <v>1.980000000000129</v>
      </c>
      <c r="L49" s="97" t="s">
        <v>176</v>
      </c>
      <c r="M49" s="98">
        <v>4.8000000000000001E-2</v>
      </c>
      <c r="N49" s="98">
        <v>-3.0000000000002802E-3</v>
      </c>
      <c r="O49" s="94">
        <v>2698220.8116949997</v>
      </c>
      <c r="P49" s="96">
        <v>114.14</v>
      </c>
      <c r="Q49" s="94">
        <v>459.32777771199994</v>
      </c>
      <c r="R49" s="94">
        <v>3570.914842873</v>
      </c>
      <c r="S49" s="95">
        <v>2.4501832262502007E-3</v>
      </c>
      <c r="T49" s="95">
        <f>R49/'סכום נכסי הקרן'!$C$42</f>
        <v>4.3690474888184441E-3</v>
      </c>
      <c r="U49" s="95">
        <f>R49/'סכום נכסי הקרן'!$C$42</f>
        <v>4.3690474888184441E-3</v>
      </c>
    </row>
    <row r="50" spans="2:21" s="141" customFormat="1">
      <c r="B50" s="87" t="s">
        <v>451</v>
      </c>
      <c r="C50" s="84" t="s">
        <v>452</v>
      </c>
      <c r="D50" s="97" t="s">
        <v>132</v>
      </c>
      <c r="E50" s="97" t="s">
        <v>359</v>
      </c>
      <c r="F50" s="84" t="s">
        <v>448</v>
      </c>
      <c r="G50" s="97" t="s">
        <v>409</v>
      </c>
      <c r="H50" s="84" t="s">
        <v>443</v>
      </c>
      <c r="I50" s="84" t="s">
        <v>172</v>
      </c>
      <c r="J50" s="84"/>
      <c r="K50" s="94">
        <v>0.99000000000097532</v>
      </c>
      <c r="L50" s="97" t="s">
        <v>176</v>
      </c>
      <c r="M50" s="98">
        <v>4.9000000000000002E-2</v>
      </c>
      <c r="N50" s="98">
        <v>-1.4000000000097528E-3</v>
      </c>
      <c r="O50" s="94">
        <v>347037.02777099999</v>
      </c>
      <c r="P50" s="96">
        <v>118.18</v>
      </c>
      <c r="Q50" s="84"/>
      <c r="R50" s="94">
        <v>410.12836043999999</v>
      </c>
      <c r="S50" s="95">
        <v>1.7517944981016308E-3</v>
      </c>
      <c r="T50" s="95">
        <f>R50/'סכום נכסי הקרן'!$C$42</f>
        <v>5.0179585963801591E-4</v>
      </c>
      <c r="U50" s="95">
        <f>R50/'סכום נכסי הקרן'!$C$42</f>
        <v>5.0179585963801591E-4</v>
      </c>
    </row>
    <row r="51" spans="2:21" s="141" customFormat="1">
      <c r="B51" s="87" t="s">
        <v>453</v>
      </c>
      <c r="C51" s="84" t="s">
        <v>454</v>
      </c>
      <c r="D51" s="97" t="s">
        <v>132</v>
      </c>
      <c r="E51" s="97" t="s">
        <v>359</v>
      </c>
      <c r="F51" s="84" t="s">
        <v>448</v>
      </c>
      <c r="G51" s="97" t="s">
        <v>409</v>
      </c>
      <c r="H51" s="84" t="s">
        <v>443</v>
      </c>
      <c r="I51" s="84" t="s">
        <v>172</v>
      </c>
      <c r="J51" s="84"/>
      <c r="K51" s="94">
        <v>5.8699999999994343</v>
      </c>
      <c r="L51" s="97" t="s">
        <v>176</v>
      </c>
      <c r="M51" s="98">
        <v>3.2000000000000001E-2</v>
      </c>
      <c r="N51" s="98">
        <v>7.8000000000000682E-3</v>
      </c>
      <c r="O51" s="94">
        <v>2474818.9076049998</v>
      </c>
      <c r="P51" s="96">
        <v>116.25</v>
      </c>
      <c r="Q51" s="94">
        <v>80.215176152999987</v>
      </c>
      <c r="R51" s="94">
        <v>2957.1921497409999</v>
      </c>
      <c r="S51" s="95">
        <v>1.5002393936558568E-3</v>
      </c>
      <c r="T51" s="95">
        <f>R51/'סכום נכסי הקרן'!$C$42</f>
        <v>3.6181520714687722E-3</v>
      </c>
      <c r="U51" s="95">
        <f>R51/'סכום נכסי הקרן'!$C$42</f>
        <v>3.6181520714687722E-3</v>
      </c>
    </row>
    <row r="52" spans="2:21" s="141" customFormat="1">
      <c r="B52" s="87" t="s">
        <v>455</v>
      </c>
      <c r="C52" s="84" t="s">
        <v>456</v>
      </c>
      <c r="D52" s="97" t="s">
        <v>132</v>
      </c>
      <c r="E52" s="97" t="s">
        <v>359</v>
      </c>
      <c r="F52" s="84" t="s">
        <v>457</v>
      </c>
      <c r="G52" s="97" t="s">
        <v>458</v>
      </c>
      <c r="H52" s="84" t="s">
        <v>443</v>
      </c>
      <c r="I52" s="84" t="s">
        <v>172</v>
      </c>
      <c r="J52" s="84"/>
      <c r="K52" s="94">
        <v>1.8899999999996777</v>
      </c>
      <c r="L52" s="97" t="s">
        <v>176</v>
      </c>
      <c r="M52" s="98">
        <v>3.7000000000000005E-2</v>
      </c>
      <c r="N52" s="98">
        <v>4.0000000000156729E-4</v>
      </c>
      <c r="O52" s="94">
        <v>2034215.3226109999</v>
      </c>
      <c r="P52" s="96">
        <v>112.91</v>
      </c>
      <c r="Q52" s="84"/>
      <c r="R52" s="94">
        <v>2296.8326318660002</v>
      </c>
      <c r="S52" s="95">
        <v>8.4759491386456986E-4</v>
      </c>
      <c r="T52" s="95">
        <f>R52/'סכום נכסי הקרן'!$C$42</f>
        <v>2.8101960657277146E-3</v>
      </c>
      <c r="U52" s="95">
        <f>R52/'סכום נכסי הקרן'!$C$42</f>
        <v>2.8101960657277146E-3</v>
      </c>
    </row>
    <row r="53" spans="2:21" s="141" customFormat="1">
      <c r="B53" s="87" t="s">
        <v>459</v>
      </c>
      <c r="C53" s="84" t="s">
        <v>460</v>
      </c>
      <c r="D53" s="97" t="s">
        <v>132</v>
      </c>
      <c r="E53" s="97" t="s">
        <v>359</v>
      </c>
      <c r="F53" s="84" t="s">
        <v>457</v>
      </c>
      <c r="G53" s="97" t="s">
        <v>458</v>
      </c>
      <c r="H53" s="84" t="s">
        <v>443</v>
      </c>
      <c r="I53" s="84" t="s">
        <v>172</v>
      </c>
      <c r="J53" s="84"/>
      <c r="K53" s="94">
        <v>4.9699999999999633</v>
      </c>
      <c r="L53" s="97" t="s">
        <v>176</v>
      </c>
      <c r="M53" s="98">
        <v>2.2000000000000002E-2</v>
      </c>
      <c r="N53" s="98">
        <v>8.0999999999994219E-3</v>
      </c>
      <c r="O53" s="94">
        <v>1741622.5118270002</v>
      </c>
      <c r="P53" s="96">
        <v>109.06</v>
      </c>
      <c r="Q53" s="84"/>
      <c r="R53" s="94">
        <v>1899.4135110309999</v>
      </c>
      <c r="S53" s="95">
        <v>1.975336845277531E-3</v>
      </c>
      <c r="T53" s="95">
        <f>R53/'סכום נכסי הקרן'!$C$42</f>
        <v>2.323950078832209E-3</v>
      </c>
      <c r="U53" s="95">
        <f>R53/'סכום נכסי הקרן'!$C$42</f>
        <v>2.323950078832209E-3</v>
      </c>
    </row>
    <row r="54" spans="2:21" s="141" customFormat="1">
      <c r="B54" s="87" t="s">
        <v>461</v>
      </c>
      <c r="C54" s="84" t="s">
        <v>462</v>
      </c>
      <c r="D54" s="97" t="s">
        <v>132</v>
      </c>
      <c r="E54" s="97" t="s">
        <v>359</v>
      </c>
      <c r="F54" s="84" t="s">
        <v>463</v>
      </c>
      <c r="G54" s="97" t="s">
        <v>409</v>
      </c>
      <c r="H54" s="84" t="s">
        <v>443</v>
      </c>
      <c r="I54" s="84" t="s">
        <v>363</v>
      </c>
      <c r="J54" s="84"/>
      <c r="K54" s="94">
        <v>6.3800000000030233</v>
      </c>
      <c r="L54" s="97" t="s">
        <v>176</v>
      </c>
      <c r="M54" s="98">
        <v>1.8200000000000001E-2</v>
      </c>
      <c r="N54" s="98">
        <v>1.0100000000008141E-2</v>
      </c>
      <c r="O54" s="94">
        <v>802510.67843199999</v>
      </c>
      <c r="P54" s="96">
        <v>107.12</v>
      </c>
      <c r="Q54" s="84"/>
      <c r="R54" s="94">
        <v>859.64943203000018</v>
      </c>
      <c r="S54" s="95">
        <v>1.6966399121183932E-3</v>
      </c>
      <c r="T54" s="95">
        <f>R54/'סכום נכסי הקרן'!$C$42</f>
        <v>1.0517890673789028E-3</v>
      </c>
      <c r="U54" s="95">
        <f>R54/'סכום נכסי הקרן'!$C$42</f>
        <v>1.0517890673789028E-3</v>
      </c>
    </row>
    <row r="55" spans="2:21" s="141" customFormat="1">
      <c r="B55" s="87" t="s">
        <v>464</v>
      </c>
      <c r="C55" s="84" t="s">
        <v>465</v>
      </c>
      <c r="D55" s="97" t="s">
        <v>132</v>
      </c>
      <c r="E55" s="97" t="s">
        <v>359</v>
      </c>
      <c r="F55" s="84" t="s">
        <v>404</v>
      </c>
      <c r="G55" s="97" t="s">
        <v>367</v>
      </c>
      <c r="H55" s="84" t="s">
        <v>443</v>
      </c>
      <c r="I55" s="84" t="s">
        <v>363</v>
      </c>
      <c r="J55" s="84"/>
      <c r="K55" s="94">
        <v>1.0700000000002696</v>
      </c>
      <c r="L55" s="97" t="s">
        <v>176</v>
      </c>
      <c r="M55" s="98">
        <v>3.1E-2</v>
      </c>
      <c r="N55" s="98">
        <v>-1.7000000000006225E-3</v>
      </c>
      <c r="O55" s="94">
        <v>427795.70515499992</v>
      </c>
      <c r="P55" s="96">
        <v>112.69</v>
      </c>
      <c r="Q55" s="84"/>
      <c r="R55" s="94">
        <v>482.08297104100001</v>
      </c>
      <c r="S55" s="95">
        <v>1.2434663736197616E-3</v>
      </c>
      <c r="T55" s="95">
        <f>R55/'סכום נכסי הקרן'!$C$42</f>
        <v>5.8983299426267619E-4</v>
      </c>
      <c r="U55" s="95">
        <f>R55/'סכום נכסי הקרן'!$C$42</f>
        <v>5.8983299426267619E-4</v>
      </c>
    </row>
    <row r="56" spans="2:21" s="141" customFormat="1">
      <c r="B56" s="87" t="s">
        <v>466</v>
      </c>
      <c r="C56" s="84" t="s">
        <v>467</v>
      </c>
      <c r="D56" s="97" t="s">
        <v>132</v>
      </c>
      <c r="E56" s="97" t="s">
        <v>359</v>
      </c>
      <c r="F56" s="84" t="s">
        <v>404</v>
      </c>
      <c r="G56" s="97" t="s">
        <v>367</v>
      </c>
      <c r="H56" s="84" t="s">
        <v>443</v>
      </c>
      <c r="I56" s="84" t="s">
        <v>363</v>
      </c>
      <c r="J56" s="84"/>
      <c r="K56" s="94">
        <v>1.9999999999872894E-2</v>
      </c>
      <c r="L56" s="97" t="s">
        <v>176</v>
      </c>
      <c r="M56" s="98">
        <v>2.7999999999999997E-2</v>
      </c>
      <c r="N56" s="98">
        <v>7.2999999999998257E-3</v>
      </c>
      <c r="O56" s="94">
        <v>1626743.188055</v>
      </c>
      <c r="P56" s="96">
        <v>106.4</v>
      </c>
      <c r="Q56" s="84"/>
      <c r="R56" s="94">
        <v>1730.8547467110002</v>
      </c>
      <c r="S56" s="95">
        <v>1.6539792646052547E-3</v>
      </c>
      <c r="T56" s="95">
        <f>R56/'סכום נכסי הקרן'!$C$42</f>
        <v>2.1177168645508718E-3</v>
      </c>
      <c r="U56" s="95">
        <f>R56/'סכום נכסי הקרן'!$C$42</f>
        <v>2.1177168645508718E-3</v>
      </c>
    </row>
    <row r="57" spans="2:21" s="141" customFormat="1">
      <c r="B57" s="87" t="s">
        <v>468</v>
      </c>
      <c r="C57" s="84" t="s">
        <v>469</v>
      </c>
      <c r="D57" s="97" t="s">
        <v>132</v>
      </c>
      <c r="E57" s="97" t="s">
        <v>359</v>
      </c>
      <c r="F57" s="84" t="s">
        <v>404</v>
      </c>
      <c r="G57" s="97" t="s">
        <v>367</v>
      </c>
      <c r="H57" s="84" t="s">
        <v>443</v>
      </c>
      <c r="I57" s="84" t="s">
        <v>363</v>
      </c>
      <c r="J57" s="84"/>
      <c r="K57" s="94">
        <v>1.1999999999752999</v>
      </c>
      <c r="L57" s="97" t="s">
        <v>176</v>
      </c>
      <c r="M57" s="98">
        <v>4.2000000000000003E-2</v>
      </c>
      <c r="N57" s="98">
        <v>2.000000000061751E-3</v>
      </c>
      <c r="O57" s="94">
        <v>24799.623926</v>
      </c>
      <c r="P57" s="96">
        <v>130.6</v>
      </c>
      <c r="Q57" s="84"/>
      <c r="R57" s="94">
        <v>32.388308518999999</v>
      </c>
      <c r="S57" s="95">
        <v>4.7539822731280912E-4</v>
      </c>
      <c r="T57" s="95">
        <f>R57/'סכום נכסי הקרן'!$C$42</f>
        <v>3.9627396403596239E-5</v>
      </c>
      <c r="U57" s="95">
        <f>R57/'סכום נכסי הקרן'!$C$42</f>
        <v>3.9627396403596239E-5</v>
      </c>
    </row>
    <row r="58" spans="2:21" s="141" customFormat="1">
      <c r="B58" s="87" t="s">
        <v>470</v>
      </c>
      <c r="C58" s="84" t="s">
        <v>471</v>
      </c>
      <c r="D58" s="97" t="s">
        <v>132</v>
      </c>
      <c r="E58" s="97" t="s">
        <v>359</v>
      </c>
      <c r="F58" s="84" t="s">
        <v>366</v>
      </c>
      <c r="G58" s="97" t="s">
        <v>367</v>
      </c>
      <c r="H58" s="84" t="s">
        <v>443</v>
      </c>
      <c r="I58" s="84" t="s">
        <v>172</v>
      </c>
      <c r="J58" s="84"/>
      <c r="K58" s="94">
        <v>1.5499999999998171</v>
      </c>
      <c r="L58" s="97" t="s">
        <v>176</v>
      </c>
      <c r="M58" s="98">
        <v>0.04</v>
      </c>
      <c r="N58" s="98">
        <v>-1.3000000000013409E-3</v>
      </c>
      <c r="O58" s="94">
        <v>2087370.9071209999</v>
      </c>
      <c r="P58" s="96">
        <v>117.88</v>
      </c>
      <c r="Q58" s="84"/>
      <c r="R58" s="94">
        <v>2460.5927972590002</v>
      </c>
      <c r="S58" s="95">
        <v>1.5462029626125372E-3</v>
      </c>
      <c r="T58" s="95">
        <f>R58/'סכום נכסי הקרן'!$C$42</f>
        <v>3.0105581496364811E-3</v>
      </c>
      <c r="U58" s="95">
        <f>R58/'סכום נכסי הקרן'!$C$42</f>
        <v>3.0105581496364811E-3</v>
      </c>
    </row>
    <row r="59" spans="2:21" s="141" customFormat="1">
      <c r="B59" s="87" t="s">
        <v>472</v>
      </c>
      <c r="C59" s="84" t="s">
        <v>473</v>
      </c>
      <c r="D59" s="97" t="s">
        <v>132</v>
      </c>
      <c r="E59" s="97" t="s">
        <v>359</v>
      </c>
      <c r="F59" s="84" t="s">
        <v>474</v>
      </c>
      <c r="G59" s="97" t="s">
        <v>409</v>
      </c>
      <c r="H59" s="84" t="s">
        <v>443</v>
      </c>
      <c r="I59" s="84" t="s">
        <v>172</v>
      </c>
      <c r="J59" s="84"/>
      <c r="K59" s="94">
        <v>3.9400000000001021</v>
      </c>
      <c r="L59" s="97" t="s">
        <v>176</v>
      </c>
      <c r="M59" s="98">
        <v>4.7500000000000001E-2</v>
      </c>
      <c r="N59" s="98">
        <v>3.8999999999997453E-3</v>
      </c>
      <c r="O59" s="94">
        <v>3195021.0389</v>
      </c>
      <c r="P59" s="96">
        <v>147.21</v>
      </c>
      <c r="Q59" s="84"/>
      <c r="R59" s="94">
        <v>4703.3903564080001</v>
      </c>
      <c r="S59" s="95">
        <v>1.6929057589678378E-3</v>
      </c>
      <c r="T59" s="95">
        <f>R59/'סכום נכסי הקרן'!$C$42</f>
        <v>5.7546418018370252E-3</v>
      </c>
      <c r="U59" s="95">
        <f>R59/'סכום נכסי הקרן'!$C$42</f>
        <v>5.7546418018370252E-3</v>
      </c>
    </row>
    <row r="60" spans="2:21" s="141" customFormat="1">
      <c r="B60" s="87" t="s">
        <v>475</v>
      </c>
      <c r="C60" s="84" t="s">
        <v>476</v>
      </c>
      <c r="D60" s="97" t="s">
        <v>132</v>
      </c>
      <c r="E60" s="97" t="s">
        <v>359</v>
      </c>
      <c r="F60" s="84" t="s">
        <v>477</v>
      </c>
      <c r="G60" s="97" t="s">
        <v>367</v>
      </c>
      <c r="H60" s="84" t="s">
        <v>443</v>
      </c>
      <c r="I60" s="84" t="s">
        <v>172</v>
      </c>
      <c r="J60" s="84"/>
      <c r="K60" s="94">
        <v>1.9100000000006345</v>
      </c>
      <c r="L60" s="97" t="s">
        <v>176</v>
      </c>
      <c r="M60" s="98">
        <v>3.85E-2</v>
      </c>
      <c r="N60" s="98">
        <v>-5.79999999999436E-3</v>
      </c>
      <c r="O60" s="94">
        <v>237820.96862</v>
      </c>
      <c r="P60" s="96">
        <v>119.27</v>
      </c>
      <c r="Q60" s="84"/>
      <c r="R60" s="94">
        <v>283.64907030199998</v>
      </c>
      <c r="S60" s="95">
        <v>7.4447066751500042E-4</v>
      </c>
      <c r="T60" s="95">
        <f>R60/'סכום נכסי הקרן'!$C$42</f>
        <v>3.4704727299281446E-4</v>
      </c>
      <c r="U60" s="95">
        <f>R60/'סכום נכסי הקרן'!$C$42</f>
        <v>3.4704727299281446E-4</v>
      </c>
    </row>
    <row r="61" spans="2:21" s="141" customFormat="1">
      <c r="B61" s="87" t="s">
        <v>478</v>
      </c>
      <c r="C61" s="84" t="s">
        <v>479</v>
      </c>
      <c r="D61" s="97" t="s">
        <v>132</v>
      </c>
      <c r="E61" s="97" t="s">
        <v>359</v>
      </c>
      <c r="F61" s="84" t="s">
        <v>477</v>
      </c>
      <c r="G61" s="97" t="s">
        <v>367</v>
      </c>
      <c r="H61" s="84" t="s">
        <v>443</v>
      </c>
      <c r="I61" s="84" t="s">
        <v>172</v>
      </c>
      <c r="J61" s="84"/>
      <c r="K61" s="94">
        <v>1.7799999999994338</v>
      </c>
      <c r="L61" s="97" t="s">
        <v>176</v>
      </c>
      <c r="M61" s="98">
        <v>4.7500000000000001E-2</v>
      </c>
      <c r="N61" s="98">
        <v>-4.5999999999957551E-3</v>
      </c>
      <c r="O61" s="94">
        <v>209107.92091300001</v>
      </c>
      <c r="P61" s="96">
        <v>135.21</v>
      </c>
      <c r="Q61" s="84"/>
      <c r="R61" s="94">
        <v>282.734819872</v>
      </c>
      <c r="S61" s="95">
        <v>7.2046852768478924E-4</v>
      </c>
      <c r="T61" s="95">
        <f>R61/'סכום נכסי הקרן'!$C$42</f>
        <v>3.4592867909710316E-4</v>
      </c>
      <c r="U61" s="95">
        <f>R61/'סכום נכסי הקרן'!$C$42</f>
        <v>3.4592867909710316E-4</v>
      </c>
    </row>
    <row r="62" spans="2:21" s="141" customFormat="1">
      <c r="B62" s="87" t="s">
        <v>480</v>
      </c>
      <c r="C62" s="84" t="s">
        <v>481</v>
      </c>
      <c r="D62" s="97" t="s">
        <v>132</v>
      </c>
      <c r="E62" s="97" t="s">
        <v>359</v>
      </c>
      <c r="F62" s="84" t="s">
        <v>482</v>
      </c>
      <c r="G62" s="97" t="s">
        <v>367</v>
      </c>
      <c r="H62" s="84" t="s">
        <v>443</v>
      </c>
      <c r="I62" s="84" t="s">
        <v>363</v>
      </c>
      <c r="J62" s="84"/>
      <c r="K62" s="94">
        <v>2.0299999999978828</v>
      </c>
      <c r="L62" s="97" t="s">
        <v>176</v>
      </c>
      <c r="M62" s="98">
        <v>3.5499999999999997E-2</v>
      </c>
      <c r="N62" s="98">
        <v>-3.3999999999855973E-3</v>
      </c>
      <c r="O62" s="94">
        <v>375548.82715299999</v>
      </c>
      <c r="P62" s="96">
        <v>122.02</v>
      </c>
      <c r="Q62" s="84"/>
      <c r="R62" s="94">
        <v>458.24466689900004</v>
      </c>
      <c r="S62" s="95">
        <v>1.0538264173767552E-3</v>
      </c>
      <c r="T62" s="95">
        <f>R62/'סכום נכסי הקרן'!$C$42</f>
        <v>5.6066660765528788E-4</v>
      </c>
      <c r="U62" s="95">
        <f>R62/'סכום נכסי הקרן'!$C$42</f>
        <v>5.6066660765528788E-4</v>
      </c>
    </row>
    <row r="63" spans="2:21" s="141" customFormat="1">
      <c r="B63" s="87" t="s">
        <v>483</v>
      </c>
      <c r="C63" s="84" t="s">
        <v>484</v>
      </c>
      <c r="D63" s="97" t="s">
        <v>132</v>
      </c>
      <c r="E63" s="97" t="s">
        <v>359</v>
      </c>
      <c r="F63" s="84" t="s">
        <v>482</v>
      </c>
      <c r="G63" s="97" t="s">
        <v>367</v>
      </c>
      <c r="H63" s="84" t="s">
        <v>443</v>
      </c>
      <c r="I63" s="84" t="s">
        <v>363</v>
      </c>
      <c r="J63" s="84"/>
      <c r="K63" s="94">
        <v>0.92999999999940819</v>
      </c>
      <c r="L63" s="97" t="s">
        <v>176</v>
      </c>
      <c r="M63" s="98">
        <v>4.6500000000000007E-2</v>
      </c>
      <c r="N63" s="98">
        <v>-3.9999999999211001E-4</v>
      </c>
      <c r="O63" s="94">
        <v>193929.21438399999</v>
      </c>
      <c r="P63" s="96">
        <v>130.71</v>
      </c>
      <c r="Q63" s="84"/>
      <c r="R63" s="94">
        <v>253.48485985500002</v>
      </c>
      <c r="S63" s="95">
        <v>8.8656087983548669E-4</v>
      </c>
      <c r="T63" s="95">
        <f>R63/'סכום נכסי הקרן'!$C$42</f>
        <v>3.1014108124514884E-4</v>
      </c>
      <c r="U63" s="95">
        <f>R63/'סכום נכסי הקרן'!$C$42</f>
        <v>3.1014108124514884E-4</v>
      </c>
    </row>
    <row r="64" spans="2:21" s="141" customFormat="1">
      <c r="B64" s="87" t="s">
        <v>485</v>
      </c>
      <c r="C64" s="84" t="s">
        <v>486</v>
      </c>
      <c r="D64" s="97" t="s">
        <v>132</v>
      </c>
      <c r="E64" s="97" t="s">
        <v>359</v>
      </c>
      <c r="F64" s="84" t="s">
        <v>482</v>
      </c>
      <c r="G64" s="97" t="s">
        <v>367</v>
      </c>
      <c r="H64" s="84" t="s">
        <v>443</v>
      </c>
      <c r="I64" s="84" t="s">
        <v>363</v>
      </c>
      <c r="J64" s="84"/>
      <c r="K64" s="94">
        <v>5.4399999999975304</v>
      </c>
      <c r="L64" s="97" t="s">
        <v>176</v>
      </c>
      <c r="M64" s="98">
        <v>1.4999999999999999E-2</v>
      </c>
      <c r="N64" s="98">
        <v>1.6999999999982793E-3</v>
      </c>
      <c r="O64" s="94">
        <v>901528.73944200005</v>
      </c>
      <c r="P64" s="96">
        <v>109.59</v>
      </c>
      <c r="Q64" s="84"/>
      <c r="R64" s="94">
        <v>987.98532260100001</v>
      </c>
      <c r="S64" s="95">
        <v>1.7636361613687813E-3</v>
      </c>
      <c r="T64" s="95">
        <f>R64/'סכום נכסי הקרן'!$C$42</f>
        <v>1.2088092219041746E-3</v>
      </c>
      <c r="U64" s="95">
        <f>R64/'סכום נכסי הקרן'!$C$42</f>
        <v>1.2088092219041746E-3</v>
      </c>
    </row>
    <row r="65" spans="2:21" s="141" customFormat="1">
      <c r="B65" s="87" t="s">
        <v>487</v>
      </c>
      <c r="C65" s="84" t="s">
        <v>488</v>
      </c>
      <c r="D65" s="97" t="s">
        <v>132</v>
      </c>
      <c r="E65" s="97" t="s">
        <v>359</v>
      </c>
      <c r="F65" s="84" t="s">
        <v>489</v>
      </c>
      <c r="G65" s="97" t="s">
        <v>490</v>
      </c>
      <c r="H65" s="84" t="s">
        <v>443</v>
      </c>
      <c r="I65" s="84" t="s">
        <v>363</v>
      </c>
      <c r="J65" s="84"/>
      <c r="K65" s="94">
        <v>1.4699999999988298</v>
      </c>
      <c r="L65" s="97" t="s">
        <v>176</v>
      </c>
      <c r="M65" s="98">
        <v>4.6500000000000007E-2</v>
      </c>
      <c r="N65" s="98">
        <v>-2.9999999942649936E-4</v>
      </c>
      <c r="O65" s="94">
        <v>6384.7088699999995</v>
      </c>
      <c r="P65" s="96">
        <v>133.82</v>
      </c>
      <c r="Q65" s="84"/>
      <c r="R65" s="94">
        <v>8.5440177829999993</v>
      </c>
      <c r="S65" s="95">
        <v>8.4011323611190016E-5</v>
      </c>
      <c r="T65" s="95">
        <f>R65/'סכום נכסי הקרן'!$C$42</f>
        <v>1.0453685142825427E-5</v>
      </c>
      <c r="U65" s="95">
        <f>R65/'סכום נכסי הקרן'!$C$42</f>
        <v>1.0453685142825427E-5</v>
      </c>
    </row>
    <row r="66" spans="2:21" s="141" customFormat="1">
      <c r="B66" s="87" t="s">
        <v>491</v>
      </c>
      <c r="C66" s="84" t="s">
        <v>492</v>
      </c>
      <c r="D66" s="97" t="s">
        <v>132</v>
      </c>
      <c r="E66" s="97" t="s">
        <v>359</v>
      </c>
      <c r="F66" s="84" t="s">
        <v>493</v>
      </c>
      <c r="G66" s="97" t="s">
        <v>494</v>
      </c>
      <c r="H66" s="84" t="s">
        <v>443</v>
      </c>
      <c r="I66" s="84" t="s">
        <v>172</v>
      </c>
      <c r="J66" s="84"/>
      <c r="K66" s="94">
        <v>7.5000000000003784</v>
      </c>
      <c r="L66" s="97" t="s">
        <v>176</v>
      </c>
      <c r="M66" s="98">
        <v>3.85E-2</v>
      </c>
      <c r="N66" s="98">
        <v>1.0100000000000076E-2</v>
      </c>
      <c r="O66" s="94">
        <v>2087022.7958450001</v>
      </c>
      <c r="P66" s="96">
        <v>126.81</v>
      </c>
      <c r="Q66" s="84"/>
      <c r="R66" s="94">
        <v>2646.5536318979998</v>
      </c>
      <c r="S66" s="95">
        <v>7.7477568310560399E-4</v>
      </c>
      <c r="T66" s="95">
        <f>R66/'סכום נכסי הקרן'!$C$42</f>
        <v>3.2380829586415665E-3</v>
      </c>
      <c r="U66" s="95">
        <f>R66/'סכום נכסי הקרן'!$C$42</f>
        <v>3.2380829586415665E-3</v>
      </c>
    </row>
    <row r="67" spans="2:21" s="141" customFormat="1">
      <c r="B67" s="87" t="s">
        <v>495</v>
      </c>
      <c r="C67" s="84" t="s">
        <v>496</v>
      </c>
      <c r="D67" s="97" t="s">
        <v>132</v>
      </c>
      <c r="E67" s="97" t="s">
        <v>359</v>
      </c>
      <c r="F67" s="84" t="s">
        <v>493</v>
      </c>
      <c r="G67" s="97" t="s">
        <v>494</v>
      </c>
      <c r="H67" s="84" t="s">
        <v>443</v>
      </c>
      <c r="I67" s="84" t="s">
        <v>172</v>
      </c>
      <c r="J67" s="84"/>
      <c r="K67" s="94">
        <v>5.479999999999694</v>
      </c>
      <c r="L67" s="97" t="s">
        <v>176</v>
      </c>
      <c r="M67" s="98">
        <v>4.4999999999999998E-2</v>
      </c>
      <c r="N67" s="98">
        <v>6.0000000000000001E-3</v>
      </c>
      <c r="O67" s="94">
        <v>5088711.8851619996</v>
      </c>
      <c r="P67" s="96">
        <v>128.71</v>
      </c>
      <c r="Q67" s="84"/>
      <c r="R67" s="94">
        <v>6549.6810492500008</v>
      </c>
      <c r="S67" s="95">
        <v>1.7299811541256044E-3</v>
      </c>
      <c r="T67" s="95">
        <f>R67/'סכום נכסי הקרן'!$C$42</f>
        <v>8.0135956190331339E-3</v>
      </c>
      <c r="U67" s="95">
        <f>R67/'סכום נכסי הקרן'!$C$42</f>
        <v>8.0135956190331339E-3</v>
      </c>
    </row>
    <row r="68" spans="2:21" s="141" customFormat="1">
      <c r="B68" s="87" t="s">
        <v>497</v>
      </c>
      <c r="C68" s="84" t="s">
        <v>498</v>
      </c>
      <c r="D68" s="97" t="s">
        <v>132</v>
      </c>
      <c r="E68" s="97" t="s">
        <v>359</v>
      </c>
      <c r="F68" s="84" t="s">
        <v>493</v>
      </c>
      <c r="G68" s="97" t="s">
        <v>494</v>
      </c>
      <c r="H68" s="84" t="s">
        <v>443</v>
      </c>
      <c r="I68" s="84" t="s">
        <v>172</v>
      </c>
      <c r="J68" s="84"/>
      <c r="K68" s="94">
        <v>10.119999999998628</v>
      </c>
      <c r="L68" s="97" t="s">
        <v>176</v>
      </c>
      <c r="M68" s="98">
        <v>2.3900000000000001E-2</v>
      </c>
      <c r="N68" s="98">
        <v>1.4999999999999999E-2</v>
      </c>
      <c r="O68" s="94">
        <v>1960043.28</v>
      </c>
      <c r="P68" s="96">
        <v>111.41</v>
      </c>
      <c r="Q68" s="84"/>
      <c r="R68" s="94">
        <v>2183.6842100499998</v>
      </c>
      <c r="S68" s="95">
        <v>1.5817145568593654E-3</v>
      </c>
      <c r="T68" s="95">
        <f>R68/'סכום נכסי הקרן'!$C$42</f>
        <v>2.6717579203360329E-3</v>
      </c>
      <c r="U68" s="95">
        <f>R68/'סכום נכסי הקרן'!$C$42</f>
        <v>2.6717579203360329E-3</v>
      </c>
    </row>
    <row r="69" spans="2:21" s="141" customFormat="1">
      <c r="B69" s="87" t="s">
        <v>499</v>
      </c>
      <c r="C69" s="84" t="s">
        <v>500</v>
      </c>
      <c r="D69" s="97" t="s">
        <v>132</v>
      </c>
      <c r="E69" s="97" t="s">
        <v>359</v>
      </c>
      <c r="F69" s="84" t="s">
        <v>501</v>
      </c>
      <c r="G69" s="97" t="s">
        <v>490</v>
      </c>
      <c r="H69" s="84" t="s">
        <v>443</v>
      </c>
      <c r="I69" s="84" t="s">
        <v>172</v>
      </c>
      <c r="J69" s="84"/>
      <c r="K69" s="94">
        <v>1.4100000000127957</v>
      </c>
      <c r="L69" s="97" t="s">
        <v>176</v>
      </c>
      <c r="M69" s="98">
        <v>4.8899999999999999E-2</v>
      </c>
      <c r="N69" s="98">
        <v>-1.0999999999451613E-3</v>
      </c>
      <c r="O69" s="94">
        <v>8429.9222499999996</v>
      </c>
      <c r="P69" s="96">
        <v>129.79</v>
      </c>
      <c r="Q69" s="84"/>
      <c r="R69" s="94">
        <v>10.941195946000001</v>
      </c>
      <c r="S69" s="95">
        <v>2.2651323589770804E-4</v>
      </c>
      <c r="T69" s="95">
        <f>R69/'סכום נכסי הקרן'!$C$42</f>
        <v>1.3386654898239461E-5</v>
      </c>
      <c r="U69" s="95">
        <f>R69/'סכום נכסי הקרן'!$C$42</f>
        <v>1.3386654898239461E-5</v>
      </c>
    </row>
    <row r="70" spans="2:21" s="141" customFormat="1">
      <c r="B70" s="87" t="s">
        <v>502</v>
      </c>
      <c r="C70" s="84" t="s">
        <v>503</v>
      </c>
      <c r="D70" s="97" t="s">
        <v>132</v>
      </c>
      <c r="E70" s="97" t="s">
        <v>359</v>
      </c>
      <c r="F70" s="84" t="s">
        <v>366</v>
      </c>
      <c r="G70" s="97" t="s">
        <v>367</v>
      </c>
      <c r="H70" s="84" t="s">
        <v>443</v>
      </c>
      <c r="I70" s="84" t="s">
        <v>363</v>
      </c>
      <c r="J70" s="84"/>
      <c r="K70" s="94">
        <v>3.9499999999994557</v>
      </c>
      <c r="L70" s="97" t="s">
        <v>176</v>
      </c>
      <c r="M70" s="98">
        <v>1.6399999999999998E-2</v>
      </c>
      <c r="N70" s="98">
        <v>1.0199999999996242E-2</v>
      </c>
      <c r="O70" s="94">
        <f>969255.65/50000</f>
        <v>19.385113</v>
      </c>
      <c r="P70" s="96">
        <v>5215210</v>
      </c>
      <c r="Q70" s="84"/>
      <c r="R70" s="94">
        <v>1010.974360269</v>
      </c>
      <c r="S70" s="95">
        <f>7895.53315412186%/50000</f>
        <v>1.5791066308243719E-3</v>
      </c>
      <c r="T70" s="95">
        <f>R70/'סכום נכסי הקרן'!$C$42</f>
        <v>1.2369365230898053E-3</v>
      </c>
      <c r="U70" s="95">
        <f>R70/'סכום נכסי הקרן'!$C$42</f>
        <v>1.2369365230898053E-3</v>
      </c>
    </row>
    <row r="71" spans="2:21" s="141" customFormat="1">
      <c r="B71" s="87" t="s">
        <v>504</v>
      </c>
      <c r="C71" s="84" t="s">
        <v>505</v>
      </c>
      <c r="D71" s="97" t="s">
        <v>132</v>
      </c>
      <c r="E71" s="97" t="s">
        <v>359</v>
      </c>
      <c r="F71" s="84" t="s">
        <v>366</v>
      </c>
      <c r="G71" s="97" t="s">
        <v>367</v>
      </c>
      <c r="H71" s="84" t="s">
        <v>443</v>
      </c>
      <c r="I71" s="84" t="s">
        <v>363</v>
      </c>
      <c r="J71" s="84"/>
      <c r="K71" s="94">
        <v>8.0599999999977232</v>
      </c>
      <c r="L71" s="97" t="s">
        <v>176</v>
      </c>
      <c r="M71" s="98">
        <v>2.7799999999999998E-2</v>
      </c>
      <c r="N71" s="98">
        <v>2.2199999999992406E-2</v>
      </c>
      <c r="O71" s="94">
        <f>370079.43/50000</f>
        <v>7.4015886000000002</v>
      </c>
      <c r="P71" s="96">
        <v>5339899</v>
      </c>
      <c r="Q71" s="84"/>
      <c r="R71" s="94">
        <v>395.23735111500002</v>
      </c>
      <c r="S71" s="95">
        <f>8849.34074605452%/50000</f>
        <v>1.769868149210904E-3</v>
      </c>
      <c r="T71" s="95">
        <f>R71/'סכום נכסי הקרן'!$C$42</f>
        <v>4.8357657137153374E-4</v>
      </c>
      <c r="U71" s="95">
        <f>R71/'סכום נכסי הקרן'!$C$42</f>
        <v>4.8357657137153374E-4</v>
      </c>
    </row>
    <row r="72" spans="2:21" s="141" customFormat="1">
      <c r="B72" s="87" t="s">
        <v>506</v>
      </c>
      <c r="C72" s="84" t="s">
        <v>507</v>
      </c>
      <c r="D72" s="97" t="s">
        <v>132</v>
      </c>
      <c r="E72" s="97" t="s">
        <v>359</v>
      </c>
      <c r="F72" s="84" t="s">
        <v>366</v>
      </c>
      <c r="G72" s="97" t="s">
        <v>367</v>
      </c>
      <c r="H72" s="84" t="s">
        <v>443</v>
      </c>
      <c r="I72" s="84" t="s">
        <v>363</v>
      </c>
      <c r="J72" s="84"/>
      <c r="K72" s="94">
        <v>5.3199999999978056</v>
      </c>
      <c r="L72" s="97" t="s">
        <v>176</v>
      </c>
      <c r="M72" s="98">
        <v>2.4199999999999999E-2</v>
      </c>
      <c r="N72" s="98">
        <v>1.7399999999998784E-2</v>
      </c>
      <c r="O72" s="94">
        <f>463557.05/50000</f>
        <v>9.2711410000000001</v>
      </c>
      <c r="P72" s="96">
        <v>5309991</v>
      </c>
      <c r="Q72" s="84"/>
      <c r="R72" s="94">
        <v>492.29675016900001</v>
      </c>
      <c r="S72" s="95">
        <f>1608.28869305763%/50000</f>
        <v>3.2165773861152604E-4</v>
      </c>
      <c r="T72" s="95">
        <f>R72/'סכום נכסי הקרן'!$C$42</f>
        <v>6.0232964792541989E-4</v>
      </c>
      <c r="U72" s="95">
        <f>R72/'סכום נכסי הקרן'!$C$42</f>
        <v>6.0232964792541989E-4</v>
      </c>
    </row>
    <row r="73" spans="2:21" s="141" customFormat="1">
      <c r="B73" s="87" t="s">
        <v>508</v>
      </c>
      <c r="C73" s="84" t="s">
        <v>509</v>
      </c>
      <c r="D73" s="97" t="s">
        <v>132</v>
      </c>
      <c r="E73" s="97" t="s">
        <v>359</v>
      </c>
      <c r="F73" s="84" t="s">
        <v>366</v>
      </c>
      <c r="G73" s="97" t="s">
        <v>367</v>
      </c>
      <c r="H73" s="84" t="s">
        <v>443</v>
      </c>
      <c r="I73" s="84" t="s">
        <v>172</v>
      </c>
      <c r="J73" s="84"/>
      <c r="K73" s="94">
        <v>1.0800000000001535</v>
      </c>
      <c r="L73" s="97" t="s">
        <v>176</v>
      </c>
      <c r="M73" s="98">
        <v>0.05</v>
      </c>
      <c r="N73" s="98">
        <v>-6.9999999999814807E-4</v>
      </c>
      <c r="O73" s="94">
        <v>1316561.874571</v>
      </c>
      <c r="P73" s="96">
        <v>118.94</v>
      </c>
      <c r="Q73" s="84"/>
      <c r="R73" s="94">
        <v>1565.9188180470001</v>
      </c>
      <c r="S73" s="95">
        <v>1.3165631911341911E-3</v>
      </c>
      <c r="T73" s="95">
        <f>R73/'סכום נכסי הקרן'!$C$42</f>
        <v>1.9159162233556273E-3</v>
      </c>
      <c r="U73" s="95">
        <f>R73/'סכום נכסי הקרן'!$C$42</f>
        <v>1.9159162233556273E-3</v>
      </c>
    </row>
    <row r="74" spans="2:21" s="141" customFormat="1">
      <c r="B74" s="87" t="s">
        <v>510</v>
      </c>
      <c r="C74" s="84" t="s">
        <v>511</v>
      </c>
      <c r="D74" s="97" t="s">
        <v>132</v>
      </c>
      <c r="E74" s="97" t="s">
        <v>359</v>
      </c>
      <c r="F74" s="84" t="s">
        <v>512</v>
      </c>
      <c r="G74" s="97" t="s">
        <v>409</v>
      </c>
      <c r="H74" s="84" t="s">
        <v>443</v>
      </c>
      <c r="I74" s="84" t="s">
        <v>363</v>
      </c>
      <c r="J74" s="84"/>
      <c r="K74" s="94">
        <v>1.0099999999991436</v>
      </c>
      <c r="L74" s="97" t="s">
        <v>176</v>
      </c>
      <c r="M74" s="98">
        <v>5.0999999999999997E-2</v>
      </c>
      <c r="N74" s="98">
        <v>7.9999999999612185E-4</v>
      </c>
      <c r="O74" s="94">
        <v>503729.80153299996</v>
      </c>
      <c r="P74" s="96">
        <v>118.46</v>
      </c>
      <c r="Q74" s="94">
        <v>21.779861557</v>
      </c>
      <c r="R74" s="94">
        <v>618.85233625299998</v>
      </c>
      <c r="S74" s="95">
        <v>1.1337155793437359E-3</v>
      </c>
      <c r="T74" s="95">
        <f>R74/'סכום נכסי הקרן'!$C$42</f>
        <v>7.5717158336944341E-4</v>
      </c>
      <c r="U74" s="95">
        <f>R74/'סכום נכסי הקרן'!$C$42</f>
        <v>7.5717158336944341E-4</v>
      </c>
    </row>
    <row r="75" spans="2:21" s="141" customFormat="1">
      <c r="B75" s="87" t="s">
        <v>513</v>
      </c>
      <c r="C75" s="84" t="s">
        <v>514</v>
      </c>
      <c r="D75" s="97" t="s">
        <v>132</v>
      </c>
      <c r="E75" s="97" t="s">
        <v>359</v>
      </c>
      <c r="F75" s="84" t="s">
        <v>512</v>
      </c>
      <c r="G75" s="97" t="s">
        <v>409</v>
      </c>
      <c r="H75" s="84" t="s">
        <v>443</v>
      </c>
      <c r="I75" s="84" t="s">
        <v>363</v>
      </c>
      <c r="J75" s="84"/>
      <c r="K75" s="94">
        <v>2.4000000000005368</v>
      </c>
      <c r="L75" s="97" t="s">
        <v>176</v>
      </c>
      <c r="M75" s="98">
        <v>2.5499999999999998E-2</v>
      </c>
      <c r="N75" s="98">
        <v>-8.0000000000196993E-4</v>
      </c>
      <c r="O75" s="94">
        <v>1996594.1371190001</v>
      </c>
      <c r="P75" s="96">
        <v>109.3</v>
      </c>
      <c r="Q75" s="94">
        <v>49.739572029999998</v>
      </c>
      <c r="R75" s="94">
        <v>2233.5156199070002</v>
      </c>
      <c r="S75" s="95">
        <v>1.8117095224583339E-3</v>
      </c>
      <c r="T75" s="95">
        <f>R75/'סכום נכסי הקרן'!$C$42</f>
        <v>2.7327271132963574E-3</v>
      </c>
      <c r="U75" s="95">
        <f>R75/'סכום נכסי הקרן'!$C$42</f>
        <v>2.7327271132963574E-3</v>
      </c>
    </row>
    <row r="76" spans="2:21" s="141" customFormat="1">
      <c r="B76" s="87" t="s">
        <v>515</v>
      </c>
      <c r="C76" s="84" t="s">
        <v>516</v>
      </c>
      <c r="D76" s="97" t="s">
        <v>132</v>
      </c>
      <c r="E76" s="97" t="s">
        <v>359</v>
      </c>
      <c r="F76" s="84" t="s">
        <v>512</v>
      </c>
      <c r="G76" s="97" t="s">
        <v>409</v>
      </c>
      <c r="H76" s="84" t="s">
        <v>443</v>
      </c>
      <c r="I76" s="84" t="s">
        <v>363</v>
      </c>
      <c r="J76" s="84"/>
      <c r="K76" s="94">
        <v>6.6000000000001231</v>
      </c>
      <c r="L76" s="97" t="s">
        <v>176</v>
      </c>
      <c r="M76" s="98">
        <v>2.35E-2</v>
      </c>
      <c r="N76" s="98">
        <v>1.0699999999997776E-2</v>
      </c>
      <c r="O76" s="94">
        <v>1440399.470191</v>
      </c>
      <c r="P76" s="96">
        <v>112.33</v>
      </c>
      <c r="Q76" s="84"/>
      <c r="R76" s="94">
        <v>1618.000765348</v>
      </c>
      <c r="S76" s="95">
        <v>1.7965959343872197E-3</v>
      </c>
      <c r="T76" s="95">
        <f>R76/'סכום נכסי הקרן'!$C$42</f>
        <v>1.9796389697891805E-3</v>
      </c>
      <c r="U76" s="95">
        <f>R76/'סכום נכסי הקרן'!$C$42</f>
        <v>1.9796389697891805E-3</v>
      </c>
    </row>
    <row r="77" spans="2:21" s="141" customFormat="1">
      <c r="B77" s="87" t="s">
        <v>517</v>
      </c>
      <c r="C77" s="84" t="s">
        <v>518</v>
      </c>
      <c r="D77" s="97" t="s">
        <v>132</v>
      </c>
      <c r="E77" s="97" t="s">
        <v>359</v>
      </c>
      <c r="F77" s="84" t="s">
        <v>512</v>
      </c>
      <c r="G77" s="97" t="s">
        <v>409</v>
      </c>
      <c r="H77" s="84" t="s">
        <v>443</v>
      </c>
      <c r="I77" s="84" t="s">
        <v>363</v>
      </c>
      <c r="J77" s="84"/>
      <c r="K77" s="94">
        <v>5.4399999999990616</v>
      </c>
      <c r="L77" s="97" t="s">
        <v>176</v>
      </c>
      <c r="M77" s="98">
        <v>1.7600000000000001E-2</v>
      </c>
      <c r="N77" s="98">
        <v>6.700000000000865E-3</v>
      </c>
      <c r="O77" s="94">
        <v>2180212.7814479996</v>
      </c>
      <c r="P77" s="96">
        <v>109.31</v>
      </c>
      <c r="Q77" s="94">
        <v>44.442972045999994</v>
      </c>
      <c r="R77" s="94">
        <v>2429.0971377369997</v>
      </c>
      <c r="S77" s="95">
        <v>1.7059014465841342E-3</v>
      </c>
      <c r="T77" s="95">
        <f>R77/'סכום נכסי הקרן'!$C$42</f>
        <v>2.9720229175746139E-3</v>
      </c>
      <c r="U77" s="95">
        <f>R77/'סכום נכסי הקרן'!$C$42</f>
        <v>2.9720229175746139E-3</v>
      </c>
    </row>
    <row r="78" spans="2:21" s="141" customFormat="1">
      <c r="B78" s="87" t="s">
        <v>519</v>
      </c>
      <c r="C78" s="84" t="s">
        <v>520</v>
      </c>
      <c r="D78" s="97" t="s">
        <v>132</v>
      </c>
      <c r="E78" s="97" t="s">
        <v>359</v>
      </c>
      <c r="F78" s="84" t="s">
        <v>512</v>
      </c>
      <c r="G78" s="97" t="s">
        <v>409</v>
      </c>
      <c r="H78" s="84" t="s">
        <v>443</v>
      </c>
      <c r="I78" s="84" t="s">
        <v>363</v>
      </c>
      <c r="J78" s="84"/>
      <c r="K78" s="94">
        <v>5.9600000000010374</v>
      </c>
      <c r="L78" s="97" t="s">
        <v>176</v>
      </c>
      <c r="M78" s="98">
        <v>2.1499999999999998E-2</v>
      </c>
      <c r="N78" s="98">
        <v>1.0300000000002306E-2</v>
      </c>
      <c r="O78" s="94">
        <v>1567784.1756060002</v>
      </c>
      <c r="P78" s="96">
        <v>110.82</v>
      </c>
      <c r="Q78" s="84"/>
      <c r="R78" s="94">
        <v>1737.4184783199998</v>
      </c>
      <c r="S78" s="95">
        <v>1.9996179153125414E-3</v>
      </c>
      <c r="T78" s="95">
        <f>R78/'סכום נכסי הקרן'!$C$42</f>
        <v>2.125747651160307E-3</v>
      </c>
      <c r="U78" s="95">
        <f>R78/'סכום נכסי הקרן'!$C$42</f>
        <v>2.125747651160307E-3</v>
      </c>
    </row>
    <row r="79" spans="2:21" s="141" customFormat="1">
      <c r="B79" s="87" t="s">
        <v>521</v>
      </c>
      <c r="C79" s="84" t="s">
        <v>522</v>
      </c>
      <c r="D79" s="97" t="s">
        <v>132</v>
      </c>
      <c r="E79" s="97" t="s">
        <v>359</v>
      </c>
      <c r="F79" s="84" t="s">
        <v>523</v>
      </c>
      <c r="G79" s="97" t="s">
        <v>490</v>
      </c>
      <c r="H79" s="84" t="s">
        <v>443</v>
      </c>
      <c r="I79" s="84" t="s">
        <v>172</v>
      </c>
      <c r="J79" s="84"/>
      <c r="K79" s="94">
        <v>4.0000000005271832E-2</v>
      </c>
      <c r="L79" s="97" t="s">
        <v>176</v>
      </c>
      <c r="M79" s="98">
        <v>4.2800000000000005E-2</v>
      </c>
      <c r="N79" s="98">
        <v>-1.1000000000508357E-3</v>
      </c>
      <c r="O79" s="94">
        <v>41647.084610999998</v>
      </c>
      <c r="P79" s="96">
        <v>127.53</v>
      </c>
      <c r="Q79" s="84"/>
      <c r="R79" s="94">
        <v>53.112526642999988</v>
      </c>
      <c r="S79" s="95">
        <v>5.8224579649223307E-4</v>
      </c>
      <c r="T79" s="95">
        <f>R79/'סכום נכסי הקרן'!$C$42</f>
        <v>6.498366983394757E-5</v>
      </c>
      <c r="U79" s="95">
        <f>R79/'סכום נכסי הקרן'!$C$42</f>
        <v>6.498366983394757E-5</v>
      </c>
    </row>
    <row r="80" spans="2:21" s="141" customFormat="1">
      <c r="B80" s="87" t="s">
        <v>524</v>
      </c>
      <c r="C80" s="84" t="s">
        <v>525</v>
      </c>
      <c r="D80" s="97" t="s">
        <v>132</v>
      </c>
      <c r="E80" s="97" t="s">
        <v>359</v>
      </c>
      <c r="F80" s="84" t="s">
        <v>477</v>
      </c>
      <c r="G80" s="97" t="s">
        <v>367</v>
      </c>
      <c r="H80" s="84" t="s">
        <v>443</v>
      </c>
      <c r="I80" s="84" t="s">
        <v>172</v>
      </c>
      <c r="J80" s="84"/>
      <c r="K80" s="94">
        <v>0.42000000000326132</v>
      </c>
      <c r="L80" s="97" t="s">
        <v>176</v>
      </c>
      <c r="M80" s="98">
        <v>5.2499999999999998E-2</v>
      </c>
      <c r="N80" s="98">
        <v>-2.9999999998776979E-4</v>
      </c>
      <c r="O80" s="94">
        <v>111480.53613299999</v>
      </c>
      <c r="P80" s="96">
        <v>132.02000000000001</v>
      </c>
      <c r="Q80" s="84"/>
      <c r="R80" s="94">
        <v>147.176598506</v>
      </c>
      <c r="S80" s="95">
        <v>9.2900446777499993E-4</v>
      </c>
      <c r="T80" s="95">
        <f>R80/'סכום נכסי הקרן'!$C$42</f>
        <v>1.8007193573905923E-4</v>
      </c>
      <c r="U80" s="95">
        <f>R80/'סכום נכסי הקרן'!$C$42</f>
        <v>1.8007193573905923E-4</v>
      </c>
    </row>
    <row r="81" spans="2:21" s="141" customFormat="1">
      <c r="B81" s="87" t="s">
        <v>526</v>
      </c>
      <c r="C81" s="84" t="s">
        <v>527</v>
      </c>
      <c r="D81" s="97" t="s">
        <v>132</v>
      </c>
      <c r="E81" s="97" t="s">
        <v>359</v>
      </c>
      <c r="F81" s="84" t="s">
        <v>393</v>
      </c>
      <c r="G81" s="97" t="s">
        <v>367</v>
      </c>
      <c r="H81" s="84" t="s">
        <v>443</v>
      </c>
      <c r="I81" s="84" t="s">
        <v>363</v>
      </c>
      <c r="J81" s="84"/>
      <c r="K81" s="94">
        <v>0.98000000000025322</v>
      </c>
      <c r="L81" s="97" t="s">
        <v>176</v>
      </c>
      <c r="M81" s="98">
        <v>6.5000000000000002E-2</v>
      </c>
      <c r="N81" s="98">
        <v>5.9999999999873403E-4</v>
      </c>
      <c r="O81" s="94">
        <v>2591374.3055770001</v>
      </c>
      <c r="P81" s="96">
        <v>120.1</v>
      </c>
      <c r="Q81" s="94">
        <v>47.514854305</v>
      </c>
      <c r="R81" s="94">
        <v>3159.7555773399999</v>
      </c>
      <c r="S81" s="95">
        <v>1.6453170194139684E-3</v>
      </c>
      <c r="T81" s="95">
        <f>R81/'סכום נכסי הקרן'!$C$42</f>
        <v>3.8659903072206583E-3</v>
      </c>
      <c r="U81" s="95">
        <f>R81/'סכום נכסי הקרן'!$C$42</f>
        <v>3.8659903072206583E-3</v>
      </c>
    </row>
    <row r="82" spans="2:21" s="141" customFormat="1">
      <c r="B82" s="87" t="s">
        <v>528</v>
      </c>
      <c r="C82" s="84" t="s">
        <v>529</v>
      </c>
      <c r="D82" s="97" t="s">
        <v>132</v>
      </c>
      <c r="E82" s="97" t="s">
        <v>359</v>
      </c>
      <c r="F82" s="84" t="s">
        <v>530</v>
      </c>
      <c r="G82" s="97" t="s">
        <v>409</v>
      </c>
      <c r="H82" s="84" t="s">
        <v>443</v>
      </c>
      <c r="I82" s="84" t="s">
        <v>363</v>
      </c>
      <c r="J82" s="84"/>
      <c r="K82" s="94">
        <v>7.6200000000033388</v>
      </c>
      <c r="L82" s="97" t="s">
        <v>176</v>
      </c>
      <c r="M82" s="98">
        <v>3.5000000000000003E-2</v>
      </c>
      <c r="N82" s="98">
        <v>1.0600000000016692E-2</v>
      </c>
      <c r="O82" s="94">
        <v>288077.46341500001</v>
      </c>
      <c r="P82" s="96">
        <v>124.79</v>
      </c>
      <c r="Q82" s="84"/>
      <c r="R82" s="94">
        <v>359.49186714000001</v>
      </c>
      <c r="S82" s="95">
        <v>1.0635765158074012E-3</v>
      </c>
      <c r="T82" s="95">
        <f>R82/'סכום נכסי הקרן'!$C$42</f>
        <v>4.3984163960488219E-4</v>
      </c>
      <c r="U82" s="95">
        <f>R82/'סכום נכסי הקרן'!$C$42</f>
        <v>4.3984163960488219E-4</v>
      </c>
    </row>
    <row r="83" spans="2:21" s="141" customFormat="1">
      <c r="B83" s="87" t="s">
        <v>531</v>
      </c>
      <c r="C83" s="84" t="s">
        <v>532</v>
      </c>
      <c r="D83" s="97" t="s">
        <v>132</v>
      </c>
      <c r="E83" s="97" t="s">
        <v>359</v>
      </c>
      <c r="F83" s="84" t="s">
        <v>530</v>
      </c>
      <c r="G83" s="97" t="s">
        <v>409</v>
      </c>
      <c r="H83" s="84" t="s">
        <v>443</v>
      </c>
      <c r="I83" s="84" t="s">
        <v>363</v>
      </c>
      <c r="J83" s="84"/>
      <c r="K83" s="94">
        <v>3.4300000000015132</v>
      </c>
      <c r="L83" s="97" t="s">
        <v>176</v>
      </c>
      <c r="M83" s="98">
        <v>0.04</v>
      </c>
      <c r="N83" s="98">
        <v>-3.0000000000105561E-4</v>
      </c>
      <c r="O83" s="94">
        <v>484759.42671799997</v>
      </c>
      <c r="P83" s="96">
        <v>117.25</v>
      </c>
      <c r="Q83" s="84"/>
      <c r="R83" s="94">
        <v>568.38042759799998</v>
      </c>
      <c r="S83" s="95">
        <v>7.0888124920629868E-4</v>
      </c>
      <c r="T83" s="95">
        <f>R83/'סכום נכסי הקרן'!$C$42</f>
        <v>6.9541873417867819E-4</v>
      </c>
      <c r="U83" s="95">
        <f>R83/'סכום נכסי הקרן'!$C$42</f>
        <v>6.9541873417867819E-4</v>
      </c>
    </row>
    <row r="84" spans="2:21" s="141" customFormat="1">
      <c r="B84" s="87" t="s">
        <v>533</v>
      </c>
      <c r="C84" s="84" t="s">
        <v>534</v>
      </c>
      <c r="D84" s="97" t="s">
        <v>132</v>
      </c>
      <c r="E84" s="97" t="s">
        <v>359</v>
      </c>
      <c r="F84" s="84" t="s">
        <v>530</v>
      </c>
      <c r="G84" s="97" t="s">
        <v>409</v>
      </c>
      <c r="H84" s="84" t="s">
        <v>443</v>
      </c>
      <c r="I84" s="84" t="s">
        <v>363</v>
      </c>
      <c r="J84" s="84"/>
      <c r="K84" s="94">
        <v>6.1999999999984805</v>
      </c>
      <c r="L84" s="97" t="s">
        <v>176</v>
      </c>
      <c r="M84" s="98">
        <v>0.04</v>
      </c>
      <c r="N84" s="98">
        <v>8.299999999998732E-3</v>
      </c>
      <c r="O84" s="94">
        <v>1578849.9683000001</v>
      </c>
      <c r="P84" s="96">
        <v>124.99</v>
      </c>
      <c r="Q84" s="84"/>
      <c r="R84" s="94">
        <v>1973.4045529750001</v>
      </c>
      <c r="S84" s="95">
        <v>1.5691183309321621E-3</v>
      </c>
      <c r="T84" s="95">
        <f>R84/'סכום נכסי הקרן'!$C$42</f>
        <v>2.4144788061261943E-3</v>
      </c>
      <c r="U84" s="95">
        <f>R84/'סכום נכסי הקרן'!$C$42</f>
        <v>2.4144788061261943E-3</v>
      </c>
    </row>
    <row r="85" spans="2:21" s="141" customFormat="1">
      <c r="B85" s="87" t="s">
        <v>535</v>
      </c>
      <c r="C85" s="84" t="s">
        <v>536</v>
      </c>
      <c r="D85" s="97" t="s">
        <v>132</v>
      </c>
      <c r="E85" s="97" t="s">
        <v>359</v>
      </c>
      <c r="F85" s="84" t="s">
        <v>537</v>
      </c>
      <c r="G85" s="97" t="s">
        <v>538</v>
      </c>
      <c r="H85" s="84" t="s">
        <v>539</v>
      </c>
      <c r="I85" s="84" t="s">
        <v>363</v>
      </c>
      <c r="J85" s="84"/>
      <c r="K85" s="94">
        <v>7.8800000000004671</v>
      </c>
      <c r="L85" s="97" t="s">
        <v>176</v>
      </c>
      <c r="M85" s="98">
        <v>5.1500000000000004E-2</v>
      </c>
      <c r="N85" s="98">
        <v>2.0100000000000357E-2</v>
      </c>
      <c r="O85" s="94">
        <v>3579321.2724970002</v>
      </c>
      <c r="P85" s="96">
        <v>155.02000000000001</v>
      </c>
      <c r="Q85" s="84"/>
      <c r="R85" s="94">
        <v>5548.6636797800011</v>
      </c>
      <c r="S85" s="95">
        <v>1.0079693317858916E-3</v>
      </c>
      <c r="T85" s="95">
        <f>R85/'סכום נכסי הקרן'!$C$42</f>
        <v>6.7888415666996355E-3</v>
      </c>
      <c r="U85" s="95">
        <f>R85/'סכום נכסי הקרן'!$C$42</f>
        <v>6.7888415666996355E-3</v>
      </c>
    </row>
    <row r="86" spans="2:21" s="141" customFormat="1">
      <c r="B86" s="87" t="s">
        <v>540</v>
      </c>
      <c r="C86" s="84" t="s">
        <v>541</v>
      </c>
      <c r="D86" s="97" t="s">
        <v>132</v>
      </c>
      <c r="E86" s="97" t="s">
        <v>359</v>
      </c>
      <c r="F86" s="84" t="s">
        <v>463</v>
      </c>
      <c r="G86" s="97" t="s">
        <v>409</v>
      </c>
      <c r="H86" s="84" t="s">
        <v>539</v>
      </c>
      <c r="I86" s="84" t="s">
        <v>172</v>
      </c>
      <c r="J86" s="84"/>
      <c r="K86" s="94">
        <v>2.2700000000015117</v>
      </c>
      <c r="L86" s="97" t="s">
        <v>176</v>
      </c>
      <c r="M86" s="98">
        <v>2.8500000000000001E-2</v>
      </c>
      <c r="N86" s="98">
        <v>2.2999999999946995E-3</v>
      </c>
      <c r="O86" s="94">
        <v>462970.08005900006</v>
      </c>
      <c r="P86" s="96">
        <v>110.02</v>
      </c>
      <c r="Q86" s="84"/>
      <c r="R86" s="94">
        <v>509.35969914899999</v>
      </c>
      <c r="S86" s="95">
        <v>1.0093512276556757E-3</v>
      </c>
      <c r="T86" s="95">
        <f>R86/'סכום נכסי הקרן'!$C$42</f>
        <v>6.232063245400119E-4</v>
      </c>
      <c r="U86" s="95">
        <f>R86/'סכום נכסי הקרן'!$C$42</f>
        <v>6.232063245400119E-4</v>
      </c>
    </row>
    <row r="87" spans="2:21" s="141" customFormat="1">
      <c r="B87" s="87" t="s">
        <v>542</v>
      </c>
      <c r="C87" s="84" t="s">
        <v>543</v>
      </c>
      <c r="D87" s="97" t="s">
        <v>132</v>
      </c>
      <c r="E87" s="97" t="s">
        <v>359</v>
      </c>
      <c r="F87" s="84" t="s">
        <v>463</v>
      </c>
      <c r="G87" s="97" t="s">
        <v>409</v>
      </c>
      <c r="H87" s="84" t="s">
        <v>539</v>
      </c>
      <c r="I87" s="84" t="s">
        <v>172</v>
      </c>
      <c r="J87" s="84"/>
      <c r="K87" s="94">
        <v>0.53000000000041192</v>
      </c>
      <c r="L87" s="97" t="s">
        <v>176</v>
      </c>
      <c r="M87" s="98">
        <v>3.7699999999999997E-2</v>
      </c>
      <c r="N87" s="98">
        <v>4.8000000000109856E-3</v>
      </c>
      <c r="O87" s="94">
        <v>317841.40352699999</v>
      </c>
      <c r="P87" s="96">
        <v>112.48</v>
      </c>
      <c r="Q87" s="94">
        <v>6.6309427939999992</v>
      </c>
      <c r="R87" s="94">
        <v>364.13894694499999</v>
      </c>
      <c r="S87" s="95">
        <v>9.3105422882427285E-4</v>
      </c>
      <c r="T87" s="95">
        <f>R87/'סכום נכסי הקרן'!$C$42</f>
        <v>4.4552738492387135E-4</v>
      </c>
      <c r="U87" s="95">
        <f>R87/'סכום נכסי הקרן'!$C$42</f>
        <v>4.4552738492387135E-4</v>
      </c>
    </row>
    <row r="88" spans="2:21" s="141" customFormat="1">
      <c r="B88" s="87" t="s">
        <v>544</v>
      </c>
      <c r="C88" s="84" t="s">
        <v>545</v>
      </c>
      <c r="D88" s="97" t="s">
        <v>132</v>
      </c>
      <c r="E88" s="97" t="s">
        <v>359</v>
      </c>
      <c r="F88" s="84" t="s">
        <v>463</v>
      </c>
      <c r="G88" s="97" t="s">
        <v>409</v>
      </c>
      <c r="H88" s="84" t="s">
        <v>539</v>
      </c>
      <c r="I88" s="84" t="s">
        <v>172</v>
      </c>
      <c r="J88" s="84"/>
      <c r="K88" s="94">
        <v>4.3399999999975192</v>
      </c>
      <c r="L88" s="97" t="s">
        <v>176</v>
      </c>
      <c r="M88" s="98">
        <v>2.5000000000000001E-2</v>
      </c>
      <c r="N88" s="98">
        <v>7.1000000000041334E-3</v>
      </c>
      <c r="O88" s="94">
        <v>329353.71443400002</v>
      </c>
      <c r="P88" s="96">
        <v>110.18</v>
      </c>
      <c r="Q88" s="84"/>
      <c r="R88" s="94">
        <v>362.88191653500007</v>
      </c>
      <c r="S88" s="95">
        <v>7.2766455295183519E-4</v>
      </c>
      <c r="T88" s="95">
        <f>R88/'סכום נכסי הקרן'!$C$42</f>
        <v>4.4398939653774681E-4</v>
      </c>
      <c r="U88" s="95">
        <f>R88/'סכום נכסי הקרן'!$C$42</f>
        <v>4.4398939653774681E-4</v>
      </c>
    </row>
    <row r="89" spans="2:21" s="141" customFormat="1">
      <c r="B89" s="87" t="s">
        <v>546</v>
      </c>
      <c r="C89" s="84" t="s">
        <v>547</v>
      </c>
      <c r="D89" s="97" t="s">
        <v>132</v>
      </c>
      <c r="E89" s="97" t="s">
        <v>359</v>
      </c>
      <c r="F89" s="84" t="s">
        <v>463</v>
      </c>
      <c r="G89" s="97" t="s">
        <v>409</v>
      </c>
      <c r="H89" s="84" t="s">
        <v>539</v>
      </c>
      <c r="I89" s="84" t="s">
        <v>172</v>
      </c>
      <c r="J89" s="84"/>
      <c r="K89" s="94">
        <v>5.3600000000032457</v>
      </c>
      <c r="L89" s="97" t="s">
        <v>176</v>
      </c>
      <c r="M89" s="98">
        <v>1.34E-2</v>
      </c>
      <c r="N89" s="98">
        <v>6.9999999999975403E-3</v>
      </c>
      <c r="O89" s="94">
        <v>382287.673878</v>
      </c>
      <c r="P89" s="96">
        <v>106.37</v>
      </c>
      <c r="Q89" s="84"/>
      <c r="R89" s="94">
        <v>406.63938191300002</v>
      </c>
      <c r="S89" s="95">
        <v>1.1822930943661439E-3</v>
      </c>
      <c r="T89" s="95">
        <f>R89/'סכום נכסי הקרן'!$C$42</f>
        <v>4.9752706199296577E-4</v>
      </c>
      <c r="U89" s="95">
        <f>R89/'סכום נכסי הקרן'!$C$42</f>
        <v>4.9752706199296577E-4</v>
      </c>
    </row>
    <row r="90" spans="2:21" s="141" customFormat="1">
      <c r="B90" s="87" t="s">
        <v>548</v>
      </c>
      <c r="C90" s="84" t="s">
        <v>549</v>
      </c>
      <c r="D90" s="97" t="s">
        <v>132</v>
      </c>
      <c r="E90" s="97" t="s">
        <v>359</v>
      </c>
      <c r="F90" s="84" t="s">
        <v>463</v>
      </c>
      <c r="G90" s="97" t="s">
        <v>409</v>
      </c>
      <c r="H90" s="84" t="s">
        <v>539</v>
      </c>
      <c r="I90" s="84" t="s">
        <v>172</v>
      </c>
      <c r="J90" s="84"/>
      <c r="K90" s="94">
        <v>5.2699999999990128</v>
      </c>
      <c r="L90" s="97" t="s">
        <v>176</v>
      </c>
      <c r="M90" s="98">
        <v>1.95E-2</v>
      </c>
      <c r="N90" s="98">
        <v>1.2500000000003375E-2</v>
      </c>
      <c r="O90" s="94">
        <v>696246.45292700012</v>
      </c>
      <c r="P90" s="96">
        <v>106.3</v>
      </c>
      <c r="Q90" s="84"/>
      <c r="R90" s="94">
        <v>740.10997539900006</v>
      </c>
      <c r="S90" s="95">
        <v>1.0195540598315006E-3</v>
      </c>
      <c r="T90" s="95">
        <f>R90/'סכום נכסי הקרן'!$C$42</f>
        <v>9.055314315098283E-4</v>
      </c>
      <c r="U90" s="95">
        <f>R90/'סכום נכסי הקרן'!$C$42</f>
        <v>9.055314315098283E-4</v>
      </c>
    </row>
    <row r="91" spans="2:21" s="141" customFormat="1">
      <c r="B91" s="87" t="s">
        <v>550</v>
      </c>
      <c r="C91" s="84" t="s">
        <v>551</v>
      </c>
      <c r="D91" s="97" t="s">
        <v>132</v>
      </c>
      <c r="E91" s="97" t="s">
        <v>359</v>
      </c>
      <c r="F91" s="84" t="s">
        <v>463</v>
      </c>
      <c r="G91" s="97" t="s">
        <v>409</v>
      </c>
      <c r="H91" s="84" t="s">
        <v>539</v>
      </c>
      <c r="I91" s="84" t="s">
        <v>172</v>
      </c>
      <c r="J91" s="84"/>
      <c r="K91" s="94">
        <v>6.3100000000020922</v>
      </c>
      <c r="L91" s="97" t="s">
        <v>176</v>
      </c>
      <c r="M91" s="98">
        <v>3.3500000000000002E-2</v>
      </c>
      <c r="N91" s="98">
        <v>1.7100000000007845E-2</v>
      </c>
      <c r="O91" s="94">
        <v>810127.00141599996</v>
      </c>
      <c r="P91" s="96">
        <v>113.3</v>
      </c>
      <c r="Q91" s="84"/>
      <c r="R91" s="94">
        <v>917.87390316799997</v>
      </c>
      <c r="S91" s="95">
        <v>1.6360550222367625E-3</v>
      </c>
      <c r="T91" s="95">
        <f>R91/'סכום נכסי הקרן'!$C$42</f>
        <v>1.1230272487992674E-3</v>
      </c>
      <c r="U91" s="95">
        <f>R91/'סכום נכסי הקרן'!$C$42</f>
        <v>1.1230272487992674E-3</v>
      </c>
    </row>
    <row r="92" spans="2:21" s="141" customFormat="1">
      <c r="B92" s="87" t="s">
        <v>552</v>
      </c>
      <c r="C92" s="84" t="s">
        <v>553</v>
      </c>
      <c r="D92" s="97" t="s">
        <v>132</v>
      </c>
      <c r="E92" s="97" t="s">
        <v>359</v>
      </c>
      <c r="F92" s="84" t="s">
        <v>404</v>
      </c>
      <c r="G92" s="97" t="s">
        <v>367</v>
      </c>
      <c r="H92" s="84" t="s">
        <v>539</v>
      </c>
      <c r="I92" s="84" t="s">
        <v>172</v>
      </c>
      <c r="J92" s="84"/>
      <c r="K92" s="94">
        <v>1.9599999999997031</v>
      </c>
      <c r="L92" s="97" t="s">
        <v>176</v>
      </c>
      <c r="M92" s="98">
        <v>2.7999999999999997E-2</v>
      </c>
      <c r="N92" s="98">
        <v>7.4999999999999997E-3</v>
      </c>
      <c r="O92" s="94">
        <f>1257733.715/50000</f>
        <v>25.1546743</v>
      </c>
      <c r="P92" s="96">
        <v>5350000</v>
      </c>
      <c r="Q92" s="84"/>
      <c r="R92" s="94">
        <v>1345.7750249399999</v>
      </c>
      <c r="S92" s="95">
        <f>7111.06301238198%/50000</f>
        <v>1.422212602476396E-3</v>
      </c>
      <c r="T92" s="95">
        <f>R92/'סכום נכסי הקרן'!$C$42</f>
        <v>1.6465682470596511E-3</v>
      </c>
      <c r="U92" s="95">
        <f>R92/'סכום נכסי הקרן'!$C$42</f>
        <v>1.6465682470596511E-3</v>
      </c>
    </row>
    <row r="93" spans="2:21" s="141" customFormat="1">
      <c r="B93" s="87" t="s">
        <v>554</v>
      </c>
      <c r="C93" s="84" t="s">
        <v>555</v>
      </c>
      <c r="D93" s="97" t="s">
        <v>132</v>
      </c>
      <c r="E93" s="97" t="s">
        <v>359</v>
      </c>
      <c r="F93" s="84" t="s">
        <v>404</v>
      </c>
      <c r="G93" s="97" t="s">
        <v>367</v>
      </c>
      <c r="H93" s="84" t="s">
        <v>539</v>
      </c>
      <c r="I93" s="84" t="s">
        <v>172</v>
      </c>
      <c r="J93" s="84"/>
      <c r="K93" s="94">
        <v>3.1700000000138671</v>
      </c>
      <c r="L93" s="97" t="s">
        <v>176</v>
      </c>
      <c r="M93" s="98">
        <v>1.49E-2</v>
      </c>
      <c r="N93" s="98">
        <v>1.4900000000149984E-2</v>
      </c>
      <c r="O93" s="94">
        <f>68192.69/50000</f>
        <v>1.3638538</v>
      </c>
      <c r="P93" s="96">
        <v>5181900</v>
      </c>
      <c r="Q93" s="84"/>
      <c r="R93" s="94">
        <v>70.673538606000008</v>
      </c>
      <c r="S93" s="95">
        <f>1127.52463624339%/50000</f>
        <v>2.2550492724867797E-4</v>
      </c>
      <c r="T93" s="95">
        <f>R93/'סכום נכסי הקרן'!$C$42</f>
        <v>8.6469731135909738E-5</v>
      </c>
      <c r="U93" s="95">
        <f>R93/'סכום נכסי הקרן'!$C$42</f>
        <v>8.6469731135909738E-5</v>
      </c>
    </row>
    <row r="94" spans="2:21" s="141" customFormat="1">
      <c r="B94" s="87" t="s">
        <v>556</v>
      </c>
      <c r="C94" s="84" t="s">
        <v>557</v>
      </c>
      <c r="D94" s="97" t="s">
        <v>132</v>
      </c>
      <c r="E94" s="97" t="s">
        <v>359</v>
      </c>
      <c r="F94" s="84" t="s">
        <v>404</v>
      </c>
      <c r="G94" s="97" t="s">
        <v>367</v>
      </c>
      <c r="H94" s="84" t="s">
        <v>539</v>
      </c>
      <c r="I94" s="84" t="s">
        <v>172</v>
      </c>
      <c r="J94" s="84"/>
      <c r="K94" s="94">
        <v>4.7300000000066742</v>
      </c>
      <c r="L94" s="97" t="s">
        <v>176</v>
      </c>
      <c r="M94" s="98">
        <v>2.2000000000000002E-2</v>
      </c>
      <c r="N94" s="98">
        <v>1.8500000000029736E-2</v>
      </c>
      <c r="O94" s="94">
        <f>287328.75/50000</f>
        <v>5.746575</v>
      </c>
      <c r="P94" s="96">
        <v>5266500</v>
      </c>
      <c r="Q94" s="84"/>
      <c r="R94" s="94">
        <v>302.64334762599998</v>
      </c>
      <c r="S94" s="95">
        <f>5707.76221692491%/50000</f>
        <v>1.1415524433849818E-3</v>
      </c>
      <c r="T94" s="95">
        <f>R94/'סכום נכסי הקרן'!$C$42</f>
        <v>3.7028694778090763E-4</v>
      </c>
      <c r="U94" s="95">
        <f>R94/'סכום נכסי הקרן'!$C$42</f>
        <v>3.7028694778090763E-4</v>
      </c>
    </row>
    <row r="95" spans="2:21" s="141" customFormat="1">
      <c r="B95" s="87" t="s">
        <v>558</v>
      </c>
      <c r="C95" s="84" t="s">
        <v>559</v>
      </c>
      <c r="D95" s="97" t="s">
        <v>132</v>
      </c>
      <c r="E95" s="97" t="s">
        <v>359</v>
      </c>
      <c r="F95" s="84" t="s">
        <v>560</v>
      </c>
      <c r="G95" s="97" t="s">
        <v>409</v>
      </c>
      <c r="H95" s="84" t="s">
        <v>539</v>
      </c>
      <c r="I95" s="84" t="s">
        <v>172</v>
      </c>
      <c r="J95" s="84"/>
      <c r="K95" s="94">
        <v>0.24999999999092087</v>
      </c>
      <c r="L95" s="97" t="s">
        <v>176</v>
      </c>
      <c r="M95" s="98">
        <v>6.5000000000000002E-2</v>
      </c>
      <c r="N95" s="98">
        <v>-5.0000000001815823E-4</v>
      </c>
      <c r="O95" s="94">
        <v>46434.597465999999</v>
      </c>
      <c r="P95" s="96">
        <v>118.6</v>
      </c>
      <c r="Q95" s="84"/>
      <c r="R95" s="94">
        <v>55.071433757999998</v>
      </c>
      <c r="S95" s="95">
        <v>2.5202009803213611E-4</v>
      </c>
      <c r="T95" s="95">
        <f>R95/'סכום נכסי הקרן'!$C$42</f>
        <v>6.7380410890010813E-5</v>
      </c>
      <c r="U95" s="95">
        <f>R95/'סכום נכסי הקרן'!$C$42</f>
        <v>6.7380410890010813E-5</v>
      </c>
    </row>
    <row r="96" spans="2:21" s="141" customFormat="1">
      <c r="B96" s="87" t="s">
        <v>561</v>
      </c>
      <c r="C96" s="84" t="s">
        <v>562</v>
      </c>
      <c r="D96" s="97" t="s">
        <v>132</v>
      </c>
      <c r="E96" s="97" t="s">
        <v>359</v>
      </c>
      <c r="F96" s="84" t="s">
        <v>560</v>
      </c>
      <c r="G96" s="97" t="s">
        <v>409</v>
      </c>
      <c r="H96" s="84" t="s">
        <v>539</v>
      </c>
      <c r="I96" s="84" t="s">
        <v>172</v>
      </c>
      <c r="J96" s="84"/>
      <c r="K96" s="94">
        <v>5.8799999999990176</v>
      </c>
      <c r="L96" s="97" t="s">
        <v>176</v>
      </c>
      <c r="M96" s="98">
        <v>0.04</v>
      </c>
      <c r="N96" s="98">
        <v>2.0299999999997338E-2</v>
      </c>
      <c r="O96" s="94">
        <v>430251.54102399998</v>
      </c>
      <c r="P96" s="96">
        <v>113.52</v>
      </c>
      <c r="Q96" s="84"/>
      <c r="R96" s="94">
        <v>488.42156687099998</v>
      </c>
      <c r="S96" s="95">
        <v>1.4546331582956392E-4</v>
      </c>
      <c r="T96" s="95">
        <f>R96/'סכום נכסי הקרן'!$C$42</f>
        <v>5.9758832515469367E-4</v>
      </c>
      <c r="U96" s="95">
        <f>R96/'סכום נכסי הקרן'!$C$42</f>
        <v>5.9758832515469367E-4</v>
      </c>
    </row>
    <row r="97" spans="2:21" s="141" customFormat="1">
      <c r="B97" s="87" t="s">
        <v>563</v>
      </c>
      <c r="C97" s="84" t="s">
        <v>564</v>
      </c>
      <c r="D97" s="97" t="s">
        <v>132</v>
      </c>
      <c r="E97" s="97" t="s">
        <v>359</v>
      </c>
      <c r="F97" s="84" t="s">
        <v>560</v>
      </c>
      <c r="G97" s="97" t="s">
        <v>409</v>
      </c>
      <c r="H97" s="84" t="s">
        <v>539</v>
      </c>
      <c r="I97" s="84" t="s">
        <v>172</v>
      </c>
      <c r="J97" s="84"/>
      <c r="K97" s="94">
        <v>6.1500000000023141</v>
      </c>
      <c r="L97" s="97" t="s">
        <v>176</v>
      </c>
      <c r="M97" s="98">
        <v>2.7799999999999998E-2</v>
      </c>
      <c r="N97" s="98">
        <v>2.0300000000007933E-2</v>
      </c>
      <c r="O97" s="94">
        <v>1123906.5042580001</v>
      </c>
      <c r="P97" s="96">
        <v>107.66</v>
      </c>
      <c r="Q97" s="84"/>
      <c r="R97" s="94">
        <v>1209.997744668</v>
      </c>
      <c r="S97" s="95">
        <v>6.2400769761869078E-4</v>
      </c>
      <c r="T97" s="95">
        <f>R97/'סכום נכסי הקרן'!$C$42</f>
        <v>1.4804434830947668E-3</v>
      </c>
      <c r="U97" s="95">
        <f>R97/'סכום נכסי הקרן'!$C$42</f>
        <v>1.4804434830947668E-3</v>
      </c>
    </row>
    <row r="98" spans="2:21" s="141" customFormat="1">
      <c r="B98" s="87" t="s">
        <v>565</v>
      </c>
      <c r="C98" s="84" t="s">
        <v>566</v>
      </c>
      <c r="D98" s="97" t="s">
        <v>132</v>
      </c>
      <c r="E98" s="97" t="s">
        <v>359</v>
      </c>
      <c r="F98" s="84" t="s">
        <v>560</v>
      </c>
      <c r="G98" s="97" t="s">
        <v>409</v>
      </c>
      <c r="H98" s="84" t="s">
        <v>539</v>
      </c>
      <c r="I98" s="84" t="s">
        <v>172</v>
      </c>
      <c r="J98" s="84"/>
      <c r="K98" s="94">
        <v>1.3099999999981899</v>
      </c>
      <c r="L98" s="97" t="s">
        <v>176</v>
      </c>
      <c r="M98" s="98">
        <v>5.0999999999999997E-2</v>
      </c>
      <c r="N98" s="98">
        <v>4.1999999999638013E-3</v>
      </c>
      <c r="O98" s="94">
        <v>128040.400202</v>
      </c>
      <c r="P98" s="96">
        <v>129.44999999999999</v>
      </c>
      <c r="Q98" s="84"/>
      <c r="R98" s="94">
        <v>165.74830582999999</v>
      </c>
      <c r="S98" s="95">
        <v>1.0860896177803954E-4</v>
      </c>
      <c r="T98" s="95">
        <f>R98/'סכום נכסי הקרן'!$C$42</f>
        <v>2.0279459220591328E-4</v>
      </c>
      <c r="U98" s="95">
        <f>R98/'סכום נכסי הקרן'!$C$42</f>
        <v>2.0279459220591328E-4</v>
      </c>
    </row>
    <row r="99" spans="2:21" s="141" customFormat="1">
      <c r="B99" s="87" t="s">
        <v>567</v>
      </c>
      <c r="C99" s="84" t="s">
        <v>568</v>
      </c>
      <c r="D99" s="97" t="s">
        <v>132</v>
      </c>
      <c r="E99" s="97" t="s">
        <v>359</v>
      </c>
      <c r="F99" s="84" t="s">
        <v>477</v>
      </c>
      <c r="G99" s="97" t="s">
        <v>367</v>
      </c>
      <c r="H99" s="84" t="s">
        <v>539</v>
      </c>
      <c r="I99" s="84" t="s">
        <v>363</v>
      </c>
      <c r="J99" s="84"/>
      <c r="K99" s="94">
        <v>0.78000000000029657</v>
      </c>
      <c r="L99" s="97" t="s">
        <v>176</v>
      </c>
      <c r="M99" s="98">
        <v>6.4000000000000001E-2</v>
      </c>
      <c r="N99" s="98">
        <v>3.4000000000016634E-3</v>
      </c>
      <c r="O99" s="94">
        <v>2266379.7843599999</v>
      </c>
      <c r="P99" s="96">
        <v>122</v>
      </c>
      <c r="Q99" s="84"/>
      <c r="R99" s="94">
        <v>2764.9834568309998</v>
      </c>
      <c r="S99" s="95">
        <v>1.8102356900606678E-3</v>
      </c>
      <c r="T99" s="95">
        <f>R99/'סכום נכסי הקרן'!$C$42</f>
        <v>3.3829829498181786E-3</v>
      </c>
      <c r="U99" s="95">
        <f>R99/'סכום נכסי הקרן'!$C$42</f>
        <v>3.3829829498181786E-3</v>
      </c>
    </row>
    <row r="100" spans="2:21" s="141" customFormat="1">
      <c r="B100" s="87" t="s">
        <v>569</v>
      </c>
      <c r="C100" s="84" t="s">
        <v>570</v>
      </c>
      <c r="D100" s="97" t="s">
        <v>132</v>
      </c>
      <c r="E100" s="97" t="s">
        <v>359</v>
      </c>
      <c r="F100" s="84" t="s">
        <v>489</v>
      </c>
      <c r="G100" s="97" t="s">
        <v>490</v>
      </c>
      <c r="H100" s="84" t="s">
        <v>539</v>
      </c>
      <c r="I100" s="84" t="s">
        <v>363</v>
      </c>
      <c r="J100" s="84"/>
      <c r="K100" s="94">
        <v>3.6900000000011097</v>
      </c>
      <c r="L100" s="97" t="s">
        <v>176</v>
      </c>
      <c r="M100" s="98">
        <v>3.85E-2</v>
      </c>
      <c r="N100" s="98">
        <v>-1.39999999999093E-3</v>
      </c>
      <c r="O100" s="94">
        <v>326426.88941800001</v>
      </c>
      <c r="P100" s="96">
        <v>121.59</v>
      </c>
      <c r="Q100" s="84"/>
      <c r="R100" s="94">
        <v>396.90245182399991</v>
      </c>
      <c r="S100" s="95">
        <v>1.3626847881216403E-3</v>
      </c>
      <c r="T100" s="95">
        <f>R100/'סכום נכסי הקרן'!$C$42</f>
        <v>4.8561383756000228E-4</v>
      </c>
      <c r="U100" s="95">
        <f>R100/'סכום נכסי הקרן'!$C$42</f>
        <v>4.8561383756000228E-4</v>
      </c>
    </row>
    <row r="101" spans="2:21" s="141" customFormat="1">
      <c r="B101" s="87" t="s">
        <v>571</v>
      </c>
      <c r="C101" s="84" t="s">
        <v>572</v>
      </c>
      <c r="D101" s="97" t="s">
        <v>132</v>
      </c>
      <c r="E101" s="97" t="s">
        <v>359</v>
      </c>
      <c r="F101" s="84" t="s">
        <v>489</v>
      </c>
      <c r="G101" s="97" t="s">
        <v>490</v>
      </c>
      <c r="H101" s="84" t="s">
        <v>539</v>
      </c>
      <c r="I101" s="84" t="s">
        <v>363</v>
      </c>
      <c r="J101" s="84"/>
      <c r="K101" s="94">
        <v>0.91000000000153392</v>
      </c>
      <c r="L101" s="97" t="s">
        <v>176</v>
      </c>
      <c r="M101" s="98">
        <v>3.9E-2</v>
      </c>
      <c r="N101" s="98">
        <v>1.9000000000169526E-3</v>
      </c>
      <c r="O101" s="94">
        <v>217265.910955</v>
      </c>
      <c r="P101" s="96">
        <v>114.03</v>
      </c>
      <c r="Q101" s="84"/>
      <c r="R101" s="94">
        <v>247.74832698200001</v>
      </c>
      <c r="S101" s="95">
        <v>1.0916102192104304E-3</v>
      </c>
      <c r="T101" s="95">
        <f>R101/'סכום נכסי הקרן'!$C$42</f>
        <v>3.0312237997498904E-4</v>
      </c>
      <c r="U101" s="95">
        <f>R101/'סכום נכסי הקרן'!$C$42</f>
        <v>3.0312237997498904E-4</v>
      </c>
    </row>
    <row r="102" spans="2:21" s="141" customFormat="1">
      <c r="B102" s="87" t="s">
        <v>573</v>
      </c>
      <c r="C102" s="84" t="s">
        <v>574</v>
      </c>
      <c r="D102" s="97" t="s">
        <v>132</v>
      </c>
      <c r="E102" s="97" t="s">
        <v>359</v>
      </c>
      <c r="F102" s="84" t="s">
        <v>489</v>
      </c>
      <c r="G102" s="97" t="s">
        <v>490</v>
      </c>
      <c r="H102" s="84" t="s">
        <v>539</v>
      </c>
      <c r="I102" s="84" t="s">
        <v>363</v>
      </c>
      <c r="J102" s="84"/>
      <c r="K102" s="94">
        <v>1.8600000000013412</v>
      </c>
      <c r="L102" s="97" t="s">
        <v>176</v>
      </c>
      <c r="M102" s="98">
        <v>3.9E-2</v>
      </c>
      <c r="N102" s="98">
        <v>-2.4000000000009582E-3</v>
      </c>
      <c r="O102" s="94">
        <v>350706.62193099997</v>
      </c>
      <c r="P102" s="96">
        <v>119.05</v>
      </c>
      <c r="Q102" s="84"/>
      <c r="R102" s="94">
        <v>417.51624735399997</v>
      </c>
      <c r="S102" s="95">
        <v>8.788923757613728E-4</v>
      </c>
      <c r="T102" s="95">
        <f>R102/'סכום נכסי הקרן'!$C$42</f>
        <v>5.1083500792062147E-4</v>
      </c>
      <c r="U102" s="95">
        <f>R102/'סכום נכסי הקרן'!$C$42</f>
        <v>5.1083500792062147E-4</v>
      </c>
    </row>
    <row r="103" spans="2:21" s="141" customFormat="1">
      <c r="B103" s="87" t="s">
        <v>575</v>
      </c>
      <c r="C103" s="84" t="s">
        <v>576</v>
      </c>
      <c r="D103" s="97" t="s">
        <v>132</v>
      </c>
      <c r="E103" s="97" t="s">
        <v>359</v>
      </c>
      <c r="F103" s="84" t="s">
        <v>489</v>
      </c>
      <c r="G103" s="97" t="s">
        <v>490</v>
      </c>
      <c r="H103" s="84" t="s">
        <v>539</v>
      </c>
      <c r="I103" s="84" t="s">
        <v>363</v>
      </c>
      <c r="J103" s="84"/>
      <c r="K103" s="94">
        <v>4.5600000000012679</v>
      </c>
      <c r="L103" s="97" t="s">
        <v>176</v>
      </c>
      <c r="M103" s="98">
        <v>3.85E-2</v>
      </c>
      <c r="N103" s="98">
        <v>8.9999999999999998E-4</v>
      </c>
      <c r="O103" s="94">
        <v>329571.18067099998</v>
      </c>
      <c r="P103" s="96">
        <v>124.46</v>
      </c>
      <c r="Q103" s="84"/>
      <c r="R103" s="94">
        <v>410.18428933300004</v>
      </c>
      <c r="S103" s="95">
        <v>1.318284722684E-3</v>
      </c>
      <c r="T103" s="95">
        <f>R103/'סכום נכסי הקרן'!$C$42</f>
        <v>5.0186428915825548E-4</v>
      </c>
      <c r="U103" s="95">
        <f>R103/'סכום נכסי הקרן'!$C$42</f>
        <v>5.0186428915825548E-4</v>
      </c>
    </row>
    <row r="104" spans="2:21" s="141" customFormat="1">
      <c r="B104" s="87" t="s">
        <v>577</v>
      </c>
      <c r="C104" s="84" t="s">
        <v>578</v>
      </c>
      <c r="D104" s="97" t="s">
        <v>132</v>
      </c>
      <c r="E104" s="97" t="s">
        <v>359</v>
      </c>
      <c r="F104" s="84" t="s">
        <v>579</v>
      </c>
      <c r="G104" s="97" t="s">
        <v>367</v>
      </c>
      <c r="H104" s="84" t="s">
        <v>539</v>
      </c>
      <c r="I104" s="84" t="s">
        <v>172</v>
      </c>
      <c r="J104" s="84"/>
      <c r="K104" s="94">
        <v>1.4900000000006435</v>
      </c>
      <c r="L104" s="97" t="s">
        <v>176</v>
      </c>
      <c r="M104" s="98">
        <v>0.02</v>
      </c>
      <c r="N104" s="98">
        <v>-1.3999999999903456E-3</v>
      </c>
      <c r="O104" s="94">
        <v>346298.35155399999</v>
      </c>
      <c r="P104" s="96">
        <v>107.68</v>
      </c>
      <c r="Q104" s="84"/>
      <c r="R104" s="94">
        <v>372.89407002400003</v>
      </c>
      <c r="S104" s="95">
        <v>8.1150451157881609E-4</v>
      </c>
      <c r="T104" s="95">
        <f>R104/'סכום נכסי הקרן'!$C$42</f>
        <v>4.5623935935780273E-4</v>
      </c>
      <c r="U104" s="95">
        <f>R104/'סכום נכסי הקרן'!$C$42</f>
        <v>4.5623935935780273E-4</v>
      </c>
    </row>
    <row r="105" spans="2:21" s="141" customFormat="1">
      <c r="B105" s="87" t="s">
        <v>580</v>
      </c>
      <c r="C105" s="84" t="s">
        <v>581</v>
      </c>
      <c r="D105" s="97" t="s">
        <v>132</v>
      </c>
      <c r="E105" s="97" t="s">
        <v>359</v>
      </c>
      <c r="F105" s="84" t="s">
        <v>582</v>
      </c>
      <c r="G105" s="97" t="s">
        <v>409</v>
      </c>
      <c r="H105" s="84" t="s">
        <v>539</v>
      </c>
      <c r="I105" s="84" t="s">
        <v>172</v>
      </c>
      <c r="J105" s="84"/>
      <c r="K105" s="94">
        <v>5.9599999999969899</v>
      </c>
      <c r="L105" s="97" t="s">
        <v>176</v>
      </c>
      <c r="M105" s="98">
        <v>1.5800000000000002E-2</v>
      </c>
      <c r="N105" s="98">
        <v>7.6999999999976306E-3</v>
      </c>
      <c r="O105" s="94">
        <v>665932.62191800005</v>
      </c>
      <c r="P105" s="96">
        <v>107.75</v>
      </c>
      <c r="Q105" s="84"/>
      <c r="R105" s="94">
        <v>717.54236962100003</v>
      </c>
      <c r="S105" s="95">
        <v>1.4712862959346902E-3</v>
      </c>
      <c r="T105" s="95">
        <f>R105/'סכום נכסי הקרן'!$C$42</f>
        <v>8.779197561572771E-4</v>
      </c>
      <c r="U105" s="95">
        <f>R105/'סכום נכסי הקרן'!$C$42</f>
        <v>8.779197561572771E-4</v>
      </c>
    </row>
    <row r="106" spans="2:21" s="141" customFormat="1">
      <c r="B106" s="87" t="s">
        <v>583</v>
      </c>
      <c r="C106" s="84" t="s">
        <v>584</v>
      </c>
      <c r="D106" s="97" t="s">
        <v>132</v>
      </c>
      <c r="E106" s="97" t="s">
        <v>359</v>
      </c>
      <c r="F106" s="84" t="s">
        <v>582</v>
      </c>
      <c r="G106" s="97" t="s">
        <v>409</v>
      </c>
      <c r="H106" s="84" t="s">
        <v>539</v>
      </c>
      <c r="I106" s="84" t="s">
        <v>172</v>
      </c>
      <c r="J106" s="84"/>
      <c r="K106" s="94">
        <v>6.8699999999988144</v>
      </c>
      <c r="L106" s="97" t="s">
        <v>176</v>
      </c>
      <c r="M106" s="98">
        <v>2.4E-2</v>
      </c>
      <c r="N106" s="98">
        <v>1.5399999999999234E-2</v>
      </c>
      <c r="O106" s="94">
        <v>953847.5256569999</v>
      </c>
      <c r="P106" s="96">
        <v>109.65</v>
      </c>
      <c r="Q106" s="84"/>
      <c r="R106" s="94">
        <v>1045.893795852</v>
      </c>
      <c r="S106" s="95">
        <v>1.7524942289894728E-3</v>
      </c>
      <c r="T106" s="95">
        <f>R106/'סכום נכסי הקרן'!$C$42</f>
        <v>1.2796607769737531E-3</v>
      </c>
      <c r="U106" s="95">
        <f>R106/'סכום נכסי הקרן'!$C$42</f>
        <v>1.2796607769737531E-3</v>
      </c>
    </row>
    <row r="107" spans="2:21" s="141" customFormat="1">
      <c r="B107" s="87" t="s">
        <v>585</v>
      </c>
      <c r="C107" s="84" t="s">
        <v>586</v>
      </c>
      <c r="D107" s="97" t="s">
        <v>132</v>
      </c>
      <c r="E107" s="97" t="s">
        <v>359</v>
      </c>
      <c r="F107" s="84" t="s">
        <v>582</v>
      </c>
      <c r="G107" s="97" t="s">
        <v>409</v>
      </c>
      <c r="H107" s="84" t="s">
        <v>539</v>
      </c>
      <c r="I107" s="84" t="s">
        <v>172</v>
      </c>
      <c r="J107" s="84"/>
      <c r="K107" s="94">
        <v>2.8500000000562711</v>
      </c>
      <c r="L107" s="97" t="s">
        <v>176</v>
      </c>
      <c r="M107" s="98">
        <v>3.4799999999999998E-2</v>
      </c>
      <c r="N107" s="98">
        <v>2.8999999998580999E-3</v>
      </c>
      <c r="O107" s="94">
        <v>18510.023218999999</v>
      </c>
      <c r="P107" s="96">
        <v>110.41</v>
      </c>
      <c r="Q107" s="84"/>
      <c r="R107" s="94">
        <v>20.436916700999998</v>
      </c>
      <c r="S107" s="95">
        <v>3.9802286612478769E-5</v>
      </c>
      <c r="T107" s="95">
        <f>R107/'סכום נכסי הקרן'!$C$42</f>
        <v>2.5004757469897291E-5</v>
      </c>
      <c r="U107" s="95">
        <f>R107/'סכום נכסי הקרן'!$C$42</f>
        <v>2.5004757469897291E-5</v>
      </c>
    </row>
    <row r="108" spans="2:21" s="141" customFormat="1">
      <c r="B108" s="87" t="s">
        <v>587</v>
      </c>
      <c r="C108" s="84" t="s">
        <v>588</v>
      </c>
      <c r="D108" s="97" t="s">
        <v>132</v>
      </c>
      <c r="E108" s="97" t="s">
        <v>359</v>
      </c>
      <c r="F108" s="84" t="s">
        <v>501</v>
      </c>
      <c r="G108" s="97" t="s">
        <v>490</v>
      </c>
      <c r="H108" s="84" t="s">
        <v>539</v>
      </c>
      <c r="I108" s="84" t="s">
        <v>172</v>
      </c>
      <c r="J108" s="84"/>
      <c r="K108" s="94">
        <v>2</v>
      </c>
      <c r="L108" s="97" t="s">
        <v>176</v>
      </c>
      <c r="M108" s="98">
        <v>3.7499999999999999E-2</v>
      </c>
      <c r="N108" s="98">
        <v>-2.0000000000107608E-4</v>
      </c>
      <c r="O108" s="94">
        <v>1088617.018103</v>
      </c>
      <c r="P108" s="96">
        <v>119.51</v>
      </c>
      <c r="Q108" s="84"/>
      <c r="R108" s="94">
        <v>1301.0061956929999</v>
      </c>
      <c r="S108" s="95">
        <v>1.4052087056998053E-3</v>
      </c>
      <c r="T108" s="95">
        <f>R108/'סכום נכסי הקרן'!$C$42</f>
        <v>1.5917931685137908E-3</v>
      </c>
      <c r="U108" s="95">
        <f>R108/'סכום נכסי הקרן'!$C$42</f>
        <v>1.5917931685137908E-3</v>
      </c>
    </row>
    <row r="109" spans="2:21" s="141" customFormat="1">
      <c r="B109" s="87" t="s">
        <v>589</v>
      </c>
      <c r="C109" s="84" t="s">
        <v>590</v>
      </c>
      <c r="D109" s="97" t="s">
        <v>132</v>
      </c>
      <c r="E109" s="97" t="s">
        <v>359</v>
      </c>
      <c r="F109" s="84" t="s">
        <v>501</v>
      </c>
      <c r="G109" s="97" t="s">
        <v>490</v>
      </c>
      <c r="H109" s="84" t="s">
        <v>539</v>
      </c>
      <c r="I109" s="84" t="s">
        <v>172</v>
      </c>
      <c r="J109" s="84"/>
      <c r="K109" s="94">
        <v>5.6599999999952653</v>
      </c>
      <c r="L109" s="97" t="s">
        <v>176</v>
      </c>
      <c r="M109" s="98">
        <v>2.4799999999999999E-2</v>
      </c>
      <c r="N109" s="98">
        <v>7.299999999988622E-3</v>
      </c>
      <c r="O109" s="94">
        <v>573871.35654399998</v>
      </c>
      <c r="P109" s="96">
        <v>113.33</v>
      </c>
      <c r="Q109" s="84"/>
      <c r="R109" s="94">
        <v>650.3684377379999</v>
      </c>
      <c r="S109" s="95">
        <v>1.3551122601817133E-3</v>
      </c>
      <c r="T109" s="95">
        <f>R109/'סכום נכסי הקרן'!$C$42</f>
        <v>7.9573182636297353E-4</v>
      </c>
      <c r="U109" s="95">
        <f>R109/'סכום נכסי הקרן'!$C$42</f>
        <v>7.9573182636297353E-4</v>
      </c>
    </row>
    <row r="110" spans="2:21" s="141" customFormat="1">
      <c r="B110" s="87" t="s">
        <v>591</v>
      </c>
      <c r="C110" s="84" t="s">
        <v>592</v>
      </c>
      <c r="D110" s="97" t="s">
        <v>132</v>
      </c>
      <c r="E110" s="97" t="s">
        <v>359</v>
      </c>
      <c r="F110" s="84" t="s">
        <v>593</v>
      </c>
      <c r="G110" s="97" t="s">
        <v>409</v>
      </c>
      <c r="H110" s="84" t="s">
        <v>539</v>
      </c>
      <c r="I110" s="84" t="s">
        <v>363</v>
      </c>
      <c r="J110" s="84"/>
      <c r="K110" s="94">
        <v>4.270000000000886</v>
      </c>
      <c r="L110" s="97" t="s">
        <v>176</v>
      </c>
      <c r="M110" s="98">
        <v>2.8500000000000001E-2</v>
      </c>
      <c r="N110" s="98">
        <v>4.0999999999990402E-3</v>
      </c>
      <c r="O110" s="94">
        <v>1448084.5172870001</v>
      </c>
      <c r="P110" s="96">
        <v>115.32</v>
      </c>
      <c r="Q110" s="84"/>
      <c r="R110" s="94">
        <v>1669.9311361760003</v>
      </c>
      <c r="S110" s="95">
        <v>2.1201823093513908E-3</v>
      </c>
      <c r="T110" s="95">
        <f>R110/'סכום נכסי הקרן'!$C$42</f>
        <v>2.0431762609996714E-3</v>
      </c>
      <c r="U110" s="95">
        <f>R110/'סכום נכסי הקרן'!$C$42</f>
        <v>2.0431762609996714E-3</v>
      </c>
    </row>
    <row r="111" spans="2:21" s="141" customFormat="1">
      <c r="B111" s="87" t="s">
        <v>594</v>
      </c>
      <c r="C111" s="84" t="s">
        <v>595</v>
      </c>
      <c r="D111" s="97" t="s">
        <v>132</v>
      </c>
      <c r="E111" s="97" t="s">
        <v>359</v>
      </c>
      <c r="F111" s="84" t="s">
        <v>596</v>
      </c>
      <c r="G111" s="97" t="s">
        <v>409</v>
      </c>
      <c r="H111" s="84" t="s">
        <v>539</v>
      </c>
      <c r="I111" s="84" t="s">
        <v>363</v>
      </c>
      <c r="J111" s="84"/>
      <c r="K111" s="94">
        <v>6.2699999999948659</v>
      </c>
      <c r="L111" s="97" t="s">
        <v>176</v>
      </c>
      <c r="M111" s="98">
        <v>1.3999999999999999E-2</v>
      </c>
      <c r="N111" s="98">
        <v>8.7999999999986631E-3</v>
      </c>
      <c r="O111" s="94">
        <v>565397.1</v>
      </c>
      <c r="P111" s="96">
        <v>105.75</v>
      </c>
      <c r="Q111" s="84"/>
      <c r="R111" s="94">
        <v>597.90743994100001</v>
      </c>
      <c r="S111" s="95">
        <v>2.2294838328075707E-3</v>
      </c>
      <c r="T111" s="95">
        <f>R111/'סכום נכסי הקרן'!$C$42</f>
        <v>7.3154530812567938E-4</v>
      </c>
      <c r="U111" s="95">
        <f>R111/'סכום נכסי הקרן'!$C$42</f>
        <v>7.3154530812567938E-4</v>
      </c>
    </row>
    <row r="112" spans="2:21" s="141" customFormat="1">
      <c r="B112" s="87" t="s">
        <v>597</v>
      </c>
      <c r="C112" s="84" t="s">
        <v>598</v>
      </c>
      <c r="D112" s="97" t="s">
        <v>132</v>
      </c>
      <c r="E112" s="97" t="s">
        <v>359</v>
      </c>
      <c r="F112" s="84" t="s">
        <v>372</v>
      </c>
      <c r="G112" s="97" t="s">
        <v>367</v>
      </c>
      <c r="H112" s="84" t="s">
        <v>539</v>
      </c>
      <c r="I112" s="84" t="s">
        <v>172</v>
      </c>
      <c r="J112" s="84"/>
      <c r="K112" s="94">
        <v>4.1399999999984534</v>
      </c>
      <c r="L112" s="97" t="s">
        <v>176</v>
      </c>
      <c r="M112" s="98">
        <v>1.8200000000000001E-2</v>
      </c>
      <c r="N112" s="98">
        <v>1.5999999999997377E-2</v>
      </c>
      <c r="O112" s="94">
        <f>737860.23/50000</f>
        <v>14.7572046</v>
      </c>
      <c r="P112" s="96">
        <v>5170000</v>
      </c>
      <c r="Q112" s="84"/>
      <c r="R112" s="94">
        <v>762.94752823700003</v>
      </c>
      <c r="S112" s="95">
        <f>5192.1766941102%/50000</f>
        <v>1.0384353388220397E-3</v>
      </c>
      <c r="T112" s="95">
        <f>R112/'סכום נכסי הקרן'!$C$42</f>
        <v>9.3347338959845786E-4</v>
      </c>
      <c r="U112" s="95">
        <f>R112/'סכום נכסי הקרן'!$C$42</f>
        <v>9.3347338959845786E-4</v>
      </c>
    </row>
    <row r="113" spans="2:21" s="141" customFormat="1">
      <c r="B113" s="87" t="s">
        <v>599</v>
      </c>
      <c r="C113" s="84" t="s">
        <v>600</v>
      </c>
      <c r="D113" s="97" t="s">
        <v>132</v>
      </c>
      <c r="E113" s="97" t="s">
        <v>359</v>
      </c>
      <c r="F113" s="84" t="s">
        <v>372</v>
      </c>
      <c r="G113" s="97" t="s">
        <v>367</v>
      </c>
      <c r="H113" s="84" t="s">
        <v>539</v>
      </c>
      <c r="I113" s="84" t="s">
        <v>172</v>
      </c>
      <c r="J113" s="84"/>
      <c r="K113" s="94">
        <v>3.409999999999207</v>
      </c>
      <c r="L113" s="97" t="s">
        <v>176</v>
      </c>
      <c r="M113" s="98">
        <v>1.06E-2</v>
      </c>
      <c r="N113" s="98">
        <v>1.2600000000002389E-2</v>
      </c>
      <c r="O113" s="94">
        <f>899913.645/50000</f>
        <v>17.9982729</v>
      </c>
      <c r="P113" s="96">
        <v>5115110</v>
      </c>
      <c r="Q113" s="84"/>
      <c r="R113" s="94">
        <v>920.63151685299999</v>
      </c>
      <c r="S113" s="95">
        <f>6627.24534207232%/50000</f>
        <v>1.3254490684144642E-3</v>
      </c>
      <c r="T113" s="95">
        <f>R113/'סכום נכסי הקרן'!$C$42</f>
        <v>1.1264012147647754E-3</v>
      </c>
      <c r="U113" s="95">
        <f>R113/'סכום נכסי הקרן'!$C$42</f>
        <v>1.1264012147647754E-3</v>
      </c>
    </row>
    <row r="114" spans="2:21" s="141" customFormat="1">
      <c r="B114" s="87" t="s">
        <v>601</v>
      </c>
      <c r="C114" s="84" t="s">
        <v>602</v>
      </c>
      <c r="D114" s="97" t="s">
        <v>132</v>
      </c>
      <c r="E114" s="97" t="s">
        <v>359</v>
      </c>
      <c r="F114" s="84" t="s">
        <v>372</v>
      </c>
      <c r="G114" s="97" t="s">
        <v>367</v>
      </c>
      <c r="H114" s="84" t="s">
        <v>539</v>
      </c>
      <c r="I114" s="84" t="s">
        <v>172</v>
      </c>
      <c r="J114" s="84"/>
      <c r="K114" s="94">
        <v>5.2599999999966656</v>
      </c>
      <c r="L114" s="97" t="s">
        <v>176</v>
      </c>
      <c r="M114" s="98">
        <v>1.89E-2</v>
      </c>
      <c r="N114" s="98">
        <v>1.8499999999985292E-2</v>
      </c>
      <c r="O114" s="94">
        <f>814098.125/50000</f>
        <v>16.281962499999999</v>
      </c>
      <c r="P114" s="96">
        <v>5011240</v>
      </c>
      <c r="Q114" s="84"/>
      <c r="R114" s="94">
        <v>815.92818977200011</v>
      </c>
      <c r="S114" s="95">
        <f>5814.98660714286%/50000</f>
        <v>1.1629973214285719E-3</v>
      </c>
      <c r="T114" s="95">
        <f>R114/'סכום נכסי הקרן'!$C$42</f>
        <v>9.9829572124756467E-4</v>
      </c>
      <c r="U114" s="95">
        <f>R114/'סכום נכסי הקרן'!$C$42</f>
        <v>9.9829572124756467E-4</v>
      </c>
    </row>
    <row r="115" spans="2:21" s="141" customFormat="1">
      <c r="B115" s="87" t="s">
        <v>603</v>
      </c>
      <c r="C115" s="84" t="s">
        <v>604</v>
      </c>
      <c r="D115" s="97" t="s">
        <v>132</v>
      </c>
      <c r="E115" s="97" t="s">
        <v>359</v>
      </c>
      <c r="F115" s="84" t="s">
        <v>512</v>
      </c>
      <c r="G115" s="97" t="s">
        <v>409</v>
      </c>
      <c r="H115" s="84" t="s">
        <v>539</v>
      </c>
      <c r="I115" s="84" t="s">
        <v>363</v>
      </c>
      <c r="J115" s="84"/>
      <c r="K115" s="94">
        <v>2.2099999999989528</v>
      </c>
      <c r="L115" s="97" t="s">
        <v>176</v>
      </c>
      <c r="M115" s="98">
        <v>4.9000000000000002E-2</v>
      </c>
      <c r="N115" s="98">
        <v>2.5999999999940806E-3</v>
      </c>
      <c r="O115" s="94">
        <v>752351.83354400005</v>
      </c>
      <c r="P115" s="96">
        <v>116.76</v>
      </c>
      <c r="Q115" s="84"/>
      <c r="R115" s="94">
        <v>878.44601235200003</v>
      </c>
      <c r="S115" s="95">
        <v>1.1313335497229974E-3</v>
      </c>
      <c r="T115" s="95">
        <f>R115/'סכום נכסי הקרן'!$C$42</f>
        <v>1.0747868580481797E-3</v>
      </c>
      <c r="U115" s="95">
        <f>R115/'סכום נכסי הקרן'!$C$42</f>
        <v>1.0747868580481797E-3</v>
      </c>
    </row>
    <row r="116" spans="2:21" s="141" customFormat="1">
      <c r="B116" s="87" t="s">
        <v>605</v>
      </c>
      <c r="C116" s="84" t="s">
        <v>606</v>
      </c>
      <c r="D116" s="97" t="s">
        <v>132</v>
      </c>
      <c r="E116" s="97" t="s">
        <v>359</v>
      </c>
      <c r="F116" s="84" t="s">
        <v>512</v>
      </c>
      <c r="G116" s="97" t="s">
        <v>409</v>
      </c>
      <c r="H116" s="84" t="s">
        <v>539</v>
      </c>
      <c r="I116" s="84" t="s">
        <v>363</v>
      </c>
      <c r="J116" s="84"/>
      <c r="K116" s="94">
        <v>2.0999999999998251</v>
      </c>
      <c r="L116" s="97" t="s">
        <v>176</v>
      </c>
      <c r="M116" s="98">
        <v>5.8499999999999996E-2</v>
      </c>
      <c r="N116" s="98">
        <v>0</v>
      </c>
      <c r="O116" s="94">
        <v>460889.58910400001</v>
      </c>
      <c r="P116" s="96">
        <v>124.43</v>
      </c>
      <c r="Q116" s="84"/>
      <c r="R116" s="94">
        <v>573.48491997100007</v>
      </c>
      <c r="S116" s="95">
        <v>4.8896816238237957E-4</v>
      </c>
      <c r="T116" s="95">
        <f>R116/'סכום נכסי הקרן'!$C$42</f>
        <v>7.016641280245885E-4</v>
      </c>
      <c r="U116" s="95">
        <f>R116/'סכום נכסי הקרן'!$C$42</f>
        <v>7.016641280245885E-4</v>
      </c>
    </row>
    <row r="117" spans="2:21" s="141" customFormat="1">
      <c r="B117" s="87" t="s">
        <v>607</v>
      </c>
      <c r="C117" s="84" t="s">
        <v>608</v>
      </c>
      <c r="D117" s="97" t="s">
        <v>132</v>
      </c>
      <c r="E117" s="97" t="s">
        <v>359</v>
      </c>
      <c r="F117" s="84" t="s">
        <v>512</v>
      </c>
      <c r="G117" s="97" t="s">
        <v>409</v>
      </c>
      <c r="H117" s="84" t="s">
        <v>539</v>
      </c>
      <c r="I117" s="84" t="s">
        <v>363</v>
      </c>
      <c r="J117" s="84"/>
      <c r="K117" s="94">
        <v>6.9700000000020905</v>
      </c>
      <c r="L117" s="97" t="s">
        <v>176</v>
      </c>
      <c r="M117" s="98">
        <v>2.2499999999999999E-2</v>
      </c>
      <c r="N117" s="98">
        <v>1.6400000000013789E-2</v>
      </c>
      <c r="O117" s="94">
        <v>421554.70658199996</v>
      </c>
      <c r="P117" s="96">
        <v>107.26</v>
      </c>
      <c r="Q117" s="94">
        <v>11.654341203</v>
      </c>
      <c r="R117" s="94">
        <v>464.10336539899998</v>
      </c>
      <c r="S117" s="95">
        <v>2.3469975121223783E-3</v>
      </c>
      <c r="T117" s="95">
        <f>R117/'סכום נכסי הקרן'!$C$42</f>
        <v>5.6783477970516374E-4</v>
      </c>
      <c r="U117" s="95">
        <f>R117/'סכום נכסי הקרן'!$C$42</f>
        <v>5.6783477970516374E-4</v>
      </c>
    </row>
    <row r="118" spans="2:21" s="141" customFormat="1">
      <c r="B118" s="87" t="s">
        <v>609</v>
      </c>
      <c r="C118" s="84" t="s">
        <v>610</v>
      </c>
      <c r="D118" s="97" t="s">
        <v>132</v>
      </c>
      <c r="E118" s="97" t="s">
        <v>359</v>
      </c>
      <c r="F118" s="84" t="s">
        <v>523</v>
      </c>
      <c r="G118" s="97" t="s">
        <v>490</v>
      </c>
      <c r="H118" s="84" t="s">
        <v>539</v>
      </c>
      <c r="I118" s="84" t="s">
        <v>172</v>
      </c>
      <c r="J118" s="84"/>
      <c r="K118" s="94">
        <v>1.9800000000023983</v>
      </c>
      <c r="L118" s="97" t="s">
        <v>176</v>
      </c>
      <c r="M118" s="98">
        <v>4.0500000000000001E-2</v>
      </c>
      <c r="N118" s="98">
        <v>-2.2999999999906737E-3</v>
      </c>
      <c r="O118" s="94">
        <v>81735.599816999995</v>
      </c>
      <c r="P118" s="96">
        <v>132.79</v>
      </c>
      <c r="Q118" s="94">
        <v>108.04927640299999</v>
      </c>
      <c r="R118" s="94">
        <v>225.16931252699999</v>
      </c>
      <c r="S118" s="95">
        <v>1.4984799016694288E-3</v>
      </c>
      <c r="T118" s="95">
        <f>R118/'סכום נכסי הקרן'!$C$42</f>
        <v>2.7549674600012655E-4</v>
      </c>
      <c r="U118" s="95">
        <f>R118/'סכום נכסי הקרן'!$C$42</f>
        <v>2.7549674600012655E-4</v>
      </c>
    </row>
    <row r="119" spans="2:21" s="141" customFormat="1">
      <c r="B119" s="87" t="s">
        <v>611</v>
      </c>
      <c r="C119" s="84" t="s">
        <v>612</v>
      </c>
      <c r="D119" s="97" t="s">
        <v>132</v>
      </c>
      <c r="E119" s="97" t="s">
        <v>359</v>
      </c>
      <c r="F119" s="84" t="s">
        <v>613</v>
      </c>
      <c r="G119" s="97" t="s">
        <v>409</v>
      </c>
      <c r="H119" s="84" t="s">
        <v>539</v>
      </c>
      <c r="I119" s="84" t="s">
        <v>172</v>
      </c>
      <c r="J119" s="84"/>
      <c r="K119" s="94">
        <v>7.6700000000039852</v>
      </c>
      <c r="L119" s="97" t="s">
        <v>176</v>
      </c>
      <c r="M119" s="98">
        <v>1.9599999999999999E-2</v>
      </c>
      <c r="N119" s="98">
        <v>1.3900000000002875E-2</v>
      </c>
      <c r="O119" s="94">
        <v>747274.35772900004</v>
      </c>
      <c r="P119" s="96">
        <v>107.11</v>
      </c>
      <c r="Q119" s="84"/>
      <c r="R119" s="94">
        <v>800.40560674300002</v>
      </c>
      <c r="S119" s="95">
        <v>1.0148888126015863E-3</v>
      </c>
      <c r="T119" s="95">
        <f>R119/'סכום נכסי הקרן'!$C$42</f>
        <v>9.7930369668607596E-4</v>
      </c>
      <c r="U119" s="95">
        <f>R119/'סכום נכסי הקרן'!$C$42</f>
        <v>9.7930369668607596E-4</v>
      </c>
    </row>
    <row r="120" spans="2:21" s="141" customFormat="1">
      <c r="B120" s="87" t="s">
        <v>614</v>
      </c>
      <c r="C120" s="84" t="s">
        <v>615</v>
      </c>
      <c r="D120" s="97" t="s">
        <v>132</v>
      </c>
      <c r="E120" s="97" t="s">
        <v>359</v>
      </c>
      <c r="F120" s="84" t="s">
        <v>613</v>
      </c>
      <c r="G120" s="97" t="s">
        <v>409</v>
      </c>
      <c r="H120" s="84" t="s">
        <v>539</v>
      </c>
      <c r="I120" s="84" t="s">
        <v>172</v>
      </c>
      <c r="J120" s="84"/>
      <c r="K120" s="94">
        <v>3.5100000000000438</v>
      </c>
      <c r="L120" s="97" t="s">
        <v>176</v>
      </c>
      <c r="M120" s="98">
        <v>2.75E-2</v>
      </c>
      <c r="N120" s="98">
        <v>1.6999999999854948E-3</v>
      </c>
      <c r="O120" s="94">
        <v>200710.08933399999</v>
      </c>
      <c r="P120" s="96">
        <v>113.35</v>
      </c>
      <c r="Q120" s="84"/>
      <c r="R120" s="94">
        <v>227.50488294899998</v>
      </c>
      <c r="S120" s="95">
        <v>4.4199498016277817E-4</v>
      </c>
      <c r="T120" s="95">
        <f>R120/'סכום נכסי הקרן'!$C$42</f>
        <v>2.7835433811200896E-4</v>
      </c>
      <c r="U120" s="95">
        <f>R120/'סכום נכסי הקרן'!$C$42</f>
        <v>2.7835433811200896E-4</v>
      </c>
    </row>
    <row r="121" spans="2:21" s="141" customFormat="1">
      <c r="B121" s="87" t="s">
        <v>616</v>
      </c>
      <c r="C121" s="84" t="s">
        <v>617</v>
      </c>
      <c r="D121" s="97" t="s">
        <v>132</v>
      </c>
      <c r="E121" s="97" t="s">
        <v>359</v>
      </c>
      <c r="F121" s="84" t="s">
        <v>393</v>
      </c>
      <c r="G121" s="97" t="s">
        <v>367</v>
      </c>
      <c r="H121" s="84" t="s">
        <v>539</v>
      </c>
      <c r="I121" s="84" t="s">
        <v>172</v>
      </c>
      <c r="J121" s="84"/>
      <c r="K121" s="94">
        <v>3.7499999999998375</v>
      </c>
      <c r="L121" s="97" t="s">
        <v>176</v>
      </c>
      <c r="M121" s="98">
        <v>1.4199999999999999E-2</v>
      </c>
      <c r="N121" s="98">
        <v>1.0899999999996947E-2</v>
      </c>
      <c r="O121" s="94">
        <f>1481467.035/50000</f>
        <v>29.629340699999997</v>
      </c>
      <c r="P121" s="96">
        <v>5195190</v>
      </c>
      <c r="Q121" s="84"/>
      <c r="R121" s="94">
        <v>1539.3005330829999</v>
      </c>
      <c r="S121" s="95">
        <f>6990.36018968527%/50000</f>
        <v>1.3980720379370539E-3</v>
      </c>
      <c r="T121" s="95">
        <f>R121/'סכום נכסי הקרן'!$C$42</f>
        <v>1.8833485043827907E-3</v>
      </c>
      <c r="U121" s="95">
        <f>R121/'סכום נכסי הקרן'!$C$42</f>
        <v>1.8833485043827907E-3</v>
      </c>
    </row>
    <row r="122" spans="2:21" s="141" customFormat="1">
      <c r="B122" s="87" t="s">
        <v>618</v>
      </c>
      <c r="C122" s="84" t="s">
        <v>619</v>
      </c>
      <c r="D122" s="97" t="s">
        <v>132</v>
      </c>
      <c r="E122" s="97" t="s">
        <v>359</v>
      </c>
      <c r="F122" s="84" t="s">
        <v>393</v>
      </c>
      <c r="G122" s="97" t="s">
        <v>367</v>
      </c>
      <c r="H122" s="84" t="s">
        <v>539</v>
      </c>
      <c r="I122" s="84" t="s">
        <v>172</v>
      </c>
      <c r="J122" s="84"/>
      <c r="K122" s="94">
        <v>4.3500000000009855</v>
      </c>
      <c r="L122" s="97" t="s">
        <v>176</v>
      </c>
      <c r="M122" s="98">
        <v>1.5900000000000001E-2</v>
      </c>
      <c r="N122" s="98">
        <v>1.3799999999998924E-2</v>
      </c>
      <c r="O122" s="94">
        <f>1080739.205/50000</f>
        <v>21.614784100000001</v>
      </c>
      <c r="P122" s="96">
        <v>5160000</v>
      </c>
      <c r="Q122" s="84"/>
      <c r="R122" s="94">
        <v>1115.3229027740001</v>
      </c>
      <c r="S122" s="95">
        <f>7219.36676686707%/50000</f>
        <v>1.4438733533734139E-3</v>
      </c>
      <c r="T122" s="95">
        <f>R122/'סכום נכסי הקרן'!$C$42</f>
        <v>1.3646079343818582E-3</v>
      </c>
      <c r="U122" s="95">
        <f>R122/'סכום נכסי הקרן'!$C$42</f>
        <v>1.3646079343818582E-3</v>
      </c>
    </row>
    <row r="123" spans="2:21" s="141" customFormat="1">
      <c r="B123" s="87" t="s">
        <v>620</v>
      </c>
      <c r="C123" s="84" t="s">
        <v>621</v>
      </c>
      <c r="D123" s="97" t="s">
        <v>132</v>
      </c>
      <c r="E123" s="97" t="s">
        <v>359</v>
      </c>
      <c r="F123" s="84" t="s">
        <v>622</v>
      </c>
      <c r="G123" s="97" t="s">
        <v>623</v>
      </c>
      <c r="H123" s="84" t="s">
        <v>539</v>
      </c>
      <c r="I123" s="84" t="s">
        <v>363</v>
      </c>
      <c r="J123" s="84"/>
      <c r="K123" s="94">
        <v>4.7600000000001437</v>
      </c>
      <c r="L123" s="97" t="s">
        <v>176</v>
      </c>
      <c r="M123" s="98">
        <v>1.9400000000000001E-2</v>
      </c>
      <c r="N123" s="98">
        <v>4.4000000000033544E-3</v>
      </c>
      <c r="O123" s="94">
        <v>759600.71833399998</v>
      </c>
      <c r="P123" s="96">
        <v>109.9</v>
      </c>
      <c r="Q123" s="84"/>
      <c r="R123" s="94">
        <v>834.80113873799996</v>
      </c>
      <c r="S123" s="95">
        <v>1.2613380849811418E-3</v>
      </c>
      <c r="T123" s="95">
        <f>R123/'סכום נכסי הקרן'!$C$42</f>
        <v>1.0213869496623425E-3</v>
      </c>
      <c r="U123" s="95">
        <f>R123/'סכום נכסי הקרן'!$C$42</f>
        <v>1.0213869496623425E-3</v>
      </c>
    </row>
    <row r="124" spans="2:21" s="141" customFormat="1">
      <c r="B124" s="87" t="s">
        <v>624</v>
      </c>
      <c r="C124" s="84" t="s">
        <v>625</v>
      </c>
      <c r="D124" s="97" t="s">
        <v>132</v>
      </c>
      <c r="E124" s="97" t="s">
        <v>359</v>
      </c>
      <c r="F124" s="84" t="s">
        <v>622</v>
      </c>
      <c r="G124" s="97" t="s">
        <v>623</v>
      </c>
      <c r="H124" s="84" t="s">
        <v>539</v>
      </c>
      <c r="I124" s="84" t="s">
        <v>363</v>
      </c>
      <c r="J124" s="84"/>
      <c r="K124" s="94">
        <v>6.2200000000005922</v>
      </c>
      <c r="L124" s="97" t="s">
        <v>176</v>
      </c>
      <c r="M124" s="98">
        <v>1.23E-2</v>
      </c>
      <c r="N124" s="98">
        <v>8.1999999999991281E-3</v>
      </c>
      <c r="O124" s="94">
        <v>1968159.4705610001</v>
      </c>
      <c r="P124" s="96">
        <v>104.84</v>
      </c>
      <c r="Q124" s="84"/>
      <c r="R124" s="94">
        <v>2063.418334899</v>
      </c>
      <c r="S124" s="95">
        <v>1.3484414161057179E-3</v>
      </c>
      <c r="T124" s="95">
        <f>R124/'סכום נכסי הקרן'!$C$42</f>
        <v>2.5246115046583415E-3</v>
      </c>
      <c r="U124" s="95">
        <f>R124/'סכום נכסי הקרן'!$C$42</f>
        <v>2.5246115046583415E-3</v>
      </c>
    </row>
    <row r="125" spans="2:21" s="141" customFormat="1">
      <c r="B125" s="87" t="s">
        <v>626</v>
      </c>
      <c r="C125" s="84" t="s">
        <v>627</v>
      </c>
      <c r="D125" s="97" t="s">
        <v>132</v>
      </c>
      <c r="E125" s="97" t="s">
        <v>359</v>
      </c>
      <c r="F125" s="84" t="s">
        <v>628</v>
      </c>
      <c r="G125" s="97" t="s">
        <v>490</v>
      </c>
      <c r="H125" s="84" t="s">
        <v>539</v>
      </c>
      <c r="I125" s="84" t="s">
        <v>172</v>
      </c>
      <c r="J125" s="84"/>
      <c r="K125" s="94">
        <v>0.24999999999971934</v>
      </c>
      <c r="L125" s="97" t="s">
        <v>176</v>
      </c>
      <c r="M125" s="98">
        <v>3.6000000000000004E-2</v>
      </c>
      <c r="N125" s="98">
        <v>-1.2100000000010215E-2</v>
      </c>
      <c r="O125" s="94">
        <v>806234.623272</v>
      </c>
      <c r="P125" s="96">
        <v>110.48</v>
      </c>
      <c r="Q125" s="84"/>
      <c r="R125" s="94">
        <v>890.728026129</v>
      </c>
      <c r="S125" s="95">
        <v>1.9487823009049774E-3</v>
      </c>
      <c r="T125" s="95">
        <f>R125/'סכום נכסי הקרן'!$C$42</f>
        <v>1.0898140160206344E-3</v>
      </c>
      <c r="U125" s="95">
        <f>R125/'סכום נכסי הקרן'!$C$42</f>
        <v>1.0898140160206344E-3</v>
      </c>
    </row>
    <row r="126" spans="2:21" s="141" customFormat="1">
      <c r="B126" s="87" t="s">
        <v>629</v>
      </c>
      <c r="C126" s="84" t="s">
        <v>630</v>
      </c>
      <c r="D126" s="97" t="s">
        <v>132</v>
      </c>
      <c r="E126" s="97" t="s">
        <v>359</v>
      </c>
      <c r="F126" s="84" t="s">
        <v>628</v>
      </c>
      <c r="G126" s="97" t="s">
        <v>490</v>
      </c>
      <c r="H126" s="84" t="s">
        <v>539</v>
      </c>
      <c r="I126" s="84" t="s">
        <v>172</v>
      </c>
      <c r="J126" s="84"/>
      <c r="K126" s="94">
        <v>6.8199999999934775</v>
      </c>
      <c r="L126" s="97" t="s">
        <v>176</v>
      </c>
      <c r="M126" s="98">
        <v>2.2499999999999999E-2</v>
      </c>
      <c r="N126" s="98">
        <v>8.6999999999881686E-3</v>
      </c>
      <c r="O126" s="94">
        <v>305883.60041399999</v>
      </c>
      <c r="P126" s="96">
        <v>113.27</v>
      </c>
      <c r="Q126" s="84"/>
      <c r="R126" s="94">
        <v>346.47435004299996</v>
      </c>
      <c r="S126" s="95">
        <v>7.4766936389345775E-4</v>
      </c>
      <c r="T126" s="95">
        <f>R126/'סכום נכסי הקרן'!$C$42</f>
        <v>4.2391458648660039E-4</v>
      </c>
      <c r="U126" s="95">
        <f>R126/'סכום נכסי הקרן'!$C$42</f>
        <v>4.2391458648660039E-4</v>
      </c>
    </row>
    <row r="127" spans="2:21" s="141" customFormat="1">
      <c r="B127" s="87" t="s">
        <v>631</v>
      </c>
      <c r="C127" s="84" t="s">
        <v>632</v>
      </c>
      <c r="D127" s="97" t="s">
        <v>132</v>
      </c>
      <c r="E127" s="97" t="s">
        <v>359</v>
      </c>
      <c r="F127" s="84" t="s">
        <v>633</v>
      </c>
      <c r="G127" s="97" t="s">
        <v>390</v>
      </c>
      <c r="H127" s="84" t="s">
        <v>539</v>
      </c>
      <c r="I127" s="84" t="s">
        <v>363</v>
      </c>
      <c r="J127" s="84"/>
      <c r="K127" s="94">
        <v>2.0000000000012483</v>
      </c>
      <c r="L127" s="97" t="s">
        <v>176</v>
      </c>
      <c r="M127" s="98">
        <v>2.1499999999999998E-2</v>
      </c>
      <c r="N127" s="98">
        <v>3.6999999999985022E-3</v>
      </c>
      <c r="O127" s="94">
        <v>706746.375</v>
      </c>
      <c r="P127" s="96">
        <v>105.7</v>
      </c>
      <c r="Q127" s="94">
        <v>52.294326836000003</v>
      </c>
      <c r="R127" s="94">
        <v>800.97415357600005</v>
      </c>
      <c r="S127" s="95">
        <v>8.619480082521137E-4</v>
      </c>
      <c r="T127" s="95">
        <f>R127/'סכום נכסי הקרן'!$C$42</f>
        <v>9.7999931901881013E-4</v>
      </c>
      <c r="U127" s="95">
        <f>R127/'סכום נכסי הקרן'!$C$42</f>
        <v>9.7999931901881013E-4</v>
      </c>
    </row>
    <row r="128" spans="2:21" s="141" customFormat="1">
      <c r="B128" s="87" t="s">
        <v>634</v>
      </c>
      <c r="C128" s="84" t="s">
        <v>635</v>
      </c>
      <c r="D128" s="97" t="s">
        <v>132</v>
      </c>
      <c r="E128" s="97" t="s">
        <v>359</v>
      </c>
      <c r="F128" s="84" t="s">
        <v>633</v>
      </c>
      <c r="G128" s="97" t="s">
        <v>390</v>
      </c>
      <c r="H128" s="84" t="s">
        <v>539</v>
      </c>
      <c r="I128" s="84" t="s">
        <v>363</v>
      </c>
      <c r="J128" s="84"/>
      <c r="K128" s="94">
        <v>3.5100000000005998</v>
      </c>
      <c r="L128" s="97" t="s">
        <v>176</v>
      </c>
      <c r="M128" s="98">
        <v>1.8000000000000002E-2</v>
      </c>
      <c r="N128" s="98">
        <v>6.0000000000032458E-3</v>
      </c>
      <c r="O128" s="94">
        <v>579373.44492100005</v>
      </c>
      <c r="P128" s="96">
        <v>106.4</v>
      </c>
      <c r="Q128" s="84"/>
      <c r="R128" s="94">
        <v>616.45335381300004</v>
      </c>
      <c r="S128" s="95">
        <v>7.4341746725024751E-4</v>
      </c>
      <c r="T128" s="95">
        <f>R128/'סכום נכסי הקרן'!$C$42</f>
        <v>7.5423640606435579E-4</v>
      </c>
      <c r="U128" s="95">
        <f>R128/'סכום נכסי הקרן'!$C$42</f>
        <v>7.5423640606435579E-4</v>
      </c>
    </row>
    <row r="129" spans="2:21" s="141" customFormat="1">
      <c r="B129" s="87" t="s">
        <v>636</v>
      </c>
      <c r="C129" s="84" t="s">
        <v>637</v>
      </c>
      <c r="D129" s="97" t="s">
        <v>132</v>
      </c>
      <c r="E129" s="97" t="s">
        <v>359</v>
      </c>
      <c r="F129" s="84" t="s">
        <v>638</v>
      </c>
      <c r="G129" s="97" t="s">
        <v>367</v>
      </c>
      <c r="H129" s="84" t="s">
        <v>639</v>
      </c>
      <c r="I129" s="84" t="s">
        <v>172</v>
      </c>
      <c r="J129" s="84"/>
      <c r="K129" s="94">
        <v>1.5000000000191331</v>
      </c>
      <c r="L129" s="97" t="s">
        <v>176</v>
      </c>
      <c r="M129" s="98">
        <v>4.1500000000000002E-2</v>
      </c>
      <c r="N129" s="98">
        <v>-1.8000000000153065E-3</v>
      </c>
      <c r="O129" s="94">
        <v>29924.867821</v>
      </c>
      <c r="P129" s="96">
        <v>112.07</v>
      </c>
      <c r="Q129" s="94">
        <v>17.703386025</v>
      </c>
      <c r="R129" s="94">
        <v>52.265245894000003</v>
      </c>
      <c r="S129" s="95">
        <v>2.2376882110851181E-4</v>
      </c>
      <c r="T129" s="95">
        <f>R129/'סכום נכסי הקרן'!$C$42</f>
        <v>6.394701396517746E-5</v>
      </c>
      <c r="U129" s="95">
        <f>R129/'סכום נכסי הקרן'!$C$42</f>
        <v>6.394701396517746E-5</v>
      </c>
    </row>
    <row r="130" spans="2:21" s="141" customFormat="1">
      <c r="B130" s="87" t="s">
        <v>640</v>
      </c>
      <c r="C130" s="84" t="s">
        <v>641</v>
      </c>
      <c r="D130" s="97" t="s">
        <v>132</v>
      </c>
      <c r="E130" s="97" t="s">
        <v>359</v>
      </c>
      <c r="F130" s="84" t="s">
        <v>642</v>
      </c>
      <c r="G130" s="97" t="s">
        <v>390</v>
      </c>
      <c r="H130" s="84" t="s">
        <v>639</v>
      </c>
      <c r="I130" s="84" t="s">
        <v>363</v>
      </c>
      <c r="J130" s="84"/>
      <c r="K130" s="94">
        <v>2.6300000000007682</v>
      </c>
      <c r="L130" s="97" t="s">
        <v>176</v>
      </c>
      <c r="M130" s="98">
        <v>3.15E-2</v>
      </c>
      <c r="N130" s="98">
        <v>1.950000000000689E-2</v>
      </c>
      <c r="O130" s="94">
        <v>481990.991951</v>
      </c>
      <c r="P130" s="96">
        <v>105.35</v>
      </c>
      <c r="Q130" s="84"/>
      <c r="R130" s="94">
        <v>507.77749774700004</v>
      </c>
      <c r="S130" s="95">
        <v>1.0154596978234627E-3</v>
      </c>
      <c r="T130" s="95">
        <f>R130/'סכום נכסי הקרן'!$C$42</f>
        <v>6.2127048642390294E-4</v>
      </c>
      <c r="U130" s="95">
        <f>R130/'סכום נכסי הקרן'!$C$42</f>
        <v>6.2127048642390294E-4</v>
      </c>
    </row>
    <row r="131" spans="2:21" s="141" customFormat="1">
      <c r="B131" s="87" t="s">
        <v>643</v>
      </c>
      <c r="C131" s="84" t="s">
        <v>644</v>
      </c>
      <c r="D131" s="97" t="s">
        <v>132</v>
      </c>
      <c r="E131" s="97" t="s">
        <v>359</v>
      </c>
      <c r="F131" s="84" t="s">
        <v>642</v>
      </c>
      <c r="G131" s="97" t="s">
        <v>390</v>
      </c>
      <c r="H131" s="84" t="s">
        <v>639</v>
      </c>
      <c r="I131" s="84" t="s">
        <v>363</v>
      </c>
      <c r="J131" s="84"/>
      <c r="K131" s="94">
        <v>1.7999999999999998</v>
      </c>
      <c r="L131" s="97" t="s">
        <v>176</v>
      </c>
      <c r="M131" s="98">
        <v>2.8500000000000001E-2</v>
      </c>
      <c r="N131" s="98">
        <v>1.0599999999996864E-2</v>
      </c>
      <c r="O131" s="94">
        <v>299622.39292900002</v>
      </c>
      <c r="P131" s="96">
        <v>106.42</v>
      </c>
      <c r="Q131" s="84"/>
      <c r="R131" s="94">
        <v>318.858126035</v>
      </c>
      <c r="S131" s="95">
        <v>1.027394098291773E-3</v>
      </c>
      <c r="T131" s="95">
        <f>R131/'סכום נכסי הקרן'!$C$42</f>
        <v>3.9012587982124489E-4</v>
      </c>
      <c r="U131" s="95">
        <f>R131/'סכום נכסי הקרן'!$C$42</f>
        <v>3.9012587982124489E-4</v>
      </c>
    </row>
    <row r="132" spans="2:21" s="141" customFormat="1">
      <c r="B132" s="87" t="s">
        <v>645</v>
      </c>
      <c r="C132" s="84" t="s">
        <v>646</v>
      </c>
      <c r="D132" s="97" t="s">
        <v>132</v>
      </c>
      <c r="E132" s="97" t="s">
        <v>359</v>
      </c>
      <c r="F132" s="84" t="s">
        <v>647</v>
      </c>
      <c r="G132" s="97" t="s">
        <v>409</v>
      </c>
      <c r="H132" s="84" t="s">
        <v>639</v>
      </c>
      <c r="I132" s="84" t="s">
        <v>172</v>
      </c>
      <c r="J132" s="84"/>
      <c r="K132" s="94">
        <v>5.0499999999930116</v>
      </c>
      <c r="L132" s="97" t="s">
        <v>176</v>
      </c>
      <c r="M132" s="98">
        <v>2.5000000000000001E-2</v>
      </c>
      <c r="N132" s="98">
        <v>1.1799999999984949E-2</v>
      </c>
      <c r="O132" s="94">
        <v>254408.53896999999</v>
      </c>
      <c r="P132" s="96">
        <v>109.68</v>
      </c>
      <c r="Q132" s="84"/>
      <c r="R132" s="94">
        <v>279.03528451899996</v>
      </c>
      <c r="S132" s="95">
        <v>1.0640437342512488E-3</v>
      </c>
      <c r="T132" s="95">
        <f>R132/'סכום נכסי הקרן'!$C$42</f>
        <v>3.4140226321908816E-4</v>
      </c>
      <c r="U132" s="95">
        <f>R132/'סכום נכסי הקרן'!$C$42</f>
        <v>3.4140226321908816E-4</v>
      </c>
    </row>
    <row r="133" spans="2:21" s="141" customFormat="1">
      <c r="B133" s="87" t="s">
        <v>648</v>
      </c>
      <c r="C133" s="84" t="s">
        <v>649</v>
      </c>
      <c r="D133" s="97" t="s">
        <v>132</v>
      </c>
      <c r="E133" s="97" t="s">
        <v>359</v>
      </c>
      <c r="F133" s="84" t="s">
        <v>647</v>
      </c>
      <c r="G133" s="97" t="s">
        <v>409</v>
      </c>
      <c r="H133" s="84" t="s">
        <v>639</v>
      </c>
      <c r="I133" s="84" t="s">
        <v>172</v>
      </c>
      <c r="J133" s="84"/>
      <c r="K133" s="94">
        <v>7.1300000000004644</v>
      </c>
      <c r="L133" s="97" t="s">
        <v>176</v>
      </c>
      <c r="M133" s="98">
        <v>1.9E-2</v>
      </c>
      <c r="N133" s="98">
        <v>1.8800000000008924E-2</v>
      </c>
      <c r="O133" s="94">
        <v>569650.77970700001</v>
      </c>
      <c r="P133" s="96">
        <v>102.3</v>
      </c>
      <c r="Q133" s="84"/>
      <c r="R133" s="94">
        <v>582.7527493209999</v>
      </c>
      <c r="S133" s="95">
        <v>2.2993302009918209E-3</v>
      </c>
      <c r="T133" s="95">
        <f>R133/'סכום נכסי הקרן'!$C$42</f>
        <v>7.1300340334481342E-4</v>
      </c>
      <c r="U133" s="95">
        <f>R133/'סכום נכסי הקרן'!$C$42</f>
        <v>7.1300340334481342E-4</v>
      </c>
    </row>
    <row r="134" spans="2:21" s="141" customFormat="1">
      <c r="B134" s="87" t="s">
        <v>650</v>
      </c>
      <c r="C134" s="84" t="s">
        <v>651</v>
      </c>
      <c r="D134" s="97" t="s">
        <v>132</v>
      </c>
      <c r="E134" s="97" t="s">
        <v>359</v>
      </c>
      <c r="F134" s="84" t="s">
        <v>652</v>
      </c>
      <c r="G134" s="97" t="s">
        <v>409</v>
      </c>
      <c r="H134" s="84" t="s">
        <v>639</v>
      </c>
      <c r="I134" s="84" t="s">
        <v>172</v>
      </c>
      <c r="J134" s="84"/>
      <c r="K134" s="94">
        <v>1.5099999999977278</v>
      </c>
      <c r="L134" s="97" t="s">
        <v>176</v>
      </c>
      <c r="M134" s="98">
        <v>4.5999999999999999E-2</v>
      </c>
      <c r="N134" s="98">
        <v>-1.1999999999838722E-3</v>
      </c>
      <c r="O134" s="94">
        <v>133152.88380200003</v>
      </c>
      <c r="P134" s="96">
        <v>130.97</v>
      </c>
      <c r="Q134" s="94">
        <v>92.650747824999996</v>
      </c>
      <c r="R134" s="94">
        <v>272.82083556200001</v>
      </c>
      <c r="S134" s="95">
        <v>1.0399146974353472E-3</v>
      </c>
      <c r="T134" s="95">
        <f>R134/'סכום נכסי הקרן'!$C$42</f>
        <v>3.3379882717967638E-4</v>
      </c>
      <c r="U134" s="95">
        <f>R134/'סכום נכסי הקרן'!$C$42</f>
        <v>3.3379882717967638E-4</v>
      </c>
    </row>
    <row r="135" spans="2:21" s="141" customFormat="1">
      <c r="B135" s="87" t="s">
        <v>653</v>
      </c>
      <c r="C135" s="84" t="s">
        <v>654</v>
      </c>
      <c r="D135" s="97" t="s">
        <v>132</v>
      </c>
      <c r="E135" s="97" t="s">
        <v>359</v>
      </c>
      <c r="F135" s="84" t="s">
        <v>655</v>
      </c>
      <c r="G135" s="97" t="s">
        <v>409</v>
      </c>
      <c r="H135" s="84" t="s">
        <v>639</v>
      </c>
      <c r="I135" s="84" t="s">
        <v>172</v>
      </c>
      <c r="J135" s="84"/>
      <c r="K135" s="94">
        <v>6.7799999999974219</v>
      </c>
      <c r="L135" s="97" t="s">
        <v>176</v>
      </c>
      <c r="M135" s="98">
        <v>2.6000000000000002E-2</v>
      </c>
      <c r="N135" s="98">
        <v>1.5199999999989529E-2</v>
      </c>
      <c r="O135" s="94">
        <v>905755.11764900002</v>
      </c>
      <c r="P135" s="96">
        <v>109.66</v>
      </c>
      <c r="Q135" s="84"/>
      <c r="R135" s="94">
        <v>993.25106350199997</v>
      </c>
      <c r="S135" s="95">
        <v>1.539620623386871E-3</v>
      </c>
      <c r="T135" s="95">
        <f>R135/'סכום נכסי הקרן'!$C$42</f>
        <v>1.2152519048223068E-3</v>
      </c>
      <c r="U135" s="95">
        <f>R135/'סכום נכסי הקרן'!$C$42</f>
        <v>1.2152519048223068E-3</v>
      </c>
    </row>
    <row r="136" spans="2:21" s="141" customFormat="1">
      <c r="B136" s="87" t="s">
        <v>656</v>
      </c>
      <c r="C136" s="84" t="s">
        <v>657</v>
      </c>
      <c r="D136" s="97" t="s">
        <v>132</v>
      </c>
      <c r="E136" s="97" t="s">
        <v>359</v>
      </c>
      <c r="F136" s="84" t="s">
        <v>655</v>
      </c>
      <c r="G136" s="97" t="s">
        <v>409</v>
      </c>
      <c r="H136" s="84" t="s">
        <v>639</v>
      </c>
      <c r="I136" s="84" t="s">
        <v>172</v>
      </c>
      <c r="J136" s="84"/>
      <c r="K136" s="94">
        <v>3.7199999999183353</v>
      </c>
      <c r="L136" s="97" t="s">
        <v>176</v>
      </c>
      <c r="M136" s="98">
        <v>4.4000000000000004E-2</v>
      </c>
      <c r="N136" s="98">
        <v>4.800000000119509E-3</v>
      </c>
      <c r="O136" s="94">
        <v>17164.217735999999</v>
      </c>
      <c r="P136" s="96">
        <v>117</v>
      </c>
      <c r="Q136" s="84"/>
      <c r="R136" s="94">
        <v>20.082135486999999</v>
      </c>
      <c r="S136" s="95">
        <v>1.4370457159601811E-4</v>
      </c>
      <c r="T136" s="95">
        <f>R136/'סכום נכסי הקרן'!$C$42</f>
        <v>2.4570679358177451E-5</v>
      </c>
      <c r="U136" s="95">
        <f>R136/'סכום נכסי הקרן'!$C$42</f>
        <v>2.4570679358177451E-5</v>
      </c>
    </row>
    <row r="137" spans="2:21" s="141" customFormat="1">
      <c r="B137" s="87" t="s">
        <v>658</v>
      </c>
      <c r="C137" s="84" t="s">
        <v>659</v>
      </c>
      <c r="D137" s="97" t="s">
        <v>132</v>
      </c>
      <c r="E137" s="97" t="s">
        <v>359</v>
      </c>
      <c r="F137" s="84" t="s">
        <v>655</v>
      </c>
      <c r="G137" s="97" t="s">
        <v>409</v>
      </c>
      <c r="H137" s="84" t="s">
        <v>639</v>
      </c>
      <c r="I137" s="84" t="s">
        <v>172</v>
      </c>
      <c r="J137" s="84"/>
      <c r="K137" s="94">
        <v>5.4699999999948465</v>
      </c>
      <c r="L137" s="97" t="s">
        <v>176</v>
      </c>
      <c r="M137" s="98">
        <v>2.4E-2</v>
      </c>
      <c r="N137" s="98">
        <v>9.2999999999751875E-3</v>
      </c>
      <c r="O137" s="94">
        <v>141349.27499999999</v>
      </c>
      <c r="P137" s="96">
        <v>111.2</v>
      </c>
      <c r="Q137" s="84"/>
      <c r="R137" s="94">
        <v>157.18038362300001</v>
      </c>
      <c r="S137" s="95">
        <v>2.731646766480862E-4</v>
      </c>
      <c r="T137" s="95">
        <f>R137/'סכום נכסי הקרן'!$C$42</f>
        <v>1.9231165977821987E-4</v>
      </c>
      <c r="U137" s="95">
        <f>R137/'סכום נכסי הקרן'!$C$42</f>
        <v>1.9231165977821987E-4</v>
      </c>
    </row>
    <row r="138" spans="2:21" s="141" customFormat="1">
      <c r="B138" s="87" t="s">
        <v>660</v>
      </c>
      <c r="C138" s="84" t="s">
        <v>661</v>
      </c>
      <c r="D138" s="97" t="s">
        <v>132</v>
      </c>
      <c r="E138" s="97" t="s">
        <v>359</v>
      </c>
      <c r="F138" s="84" t="s">
        <v>593</v>
      </c>
      <c r="G138" s="97" t="s">
        <v>409</v>
      </c>
      <c r="H138" s="84" t="s">
        <v>639</v>
      </c>
      <c r="I138" s="84" t="s">
        <v>363</v>
      </c>
      <c r="J138" s="84"/>
      <c r="K138" s="94">
        <v>6.5899999999914041</v>
      </c>
      <c r="L138" s="97" t="s">
        <v>176</v>
      </c>
      <c r="M138" s="98">
        <v>2.81E-2</v>
      </c>
      <c r="N138" s="98">
        <v>1.5499999999977383E-2</v>
      </c>
      <c r="O138" s="94">
        <v>79342.090232999995</v>
      </c>
      <c r="P138" s="96">
        <v>111.44</v>
      </c>
      <c r="Q138" s="84"/>
      <c r="R138" s="94">
        <v>88.418825163999998</v>
      </c>
      <c r="S138" s="95">
        <v>1.5155474227967932E-4</v>
      </c>
      <c r="T138" s="95">
        <f>R138/'סכום נכסי הקרן'!$C$42</f>
        <v>1.0818125411701122E-4</v>
      </c>
      <c r="U138" s="95">
        <f>R138/'סכום נכסי הקרן'!$C$42</f>
        <v>1.0818125411701122E-4</v>
      </c>
    </row>
    <row r="139" spans="2:21" s="141" customFormat="1">
      <c r="B139" s="87" t="s">
        <v>662</v>
      </c>
      <c r="C139" s="84" t="s">
        <v>663</v>
      </c>
      <c r="D139" s="97" t="s">
        <v>132</v>
      </c>
      <c r="E139" s="97" t="s">
        <v>359</v>
      </c>
      <c r="F139" s="84" t="s">
        <v>593</v>
      </c>
      <c r="G139" s="97" t="s">
        <v>409</v>
      </c>
      <c r="H139" s="84" t="s">
        <v>639</v>
      </c>
      <c r="I139" s="84" t="s">
        <v>363</v>
      </c>
      <c r="J139" s="84"/>
      <c r="K139" s="94">
        <v>4.879999999991715</v>
      </c>
      <c r="L139" s="97" t="s">
        <v>176</v>
      </c>
      <c r="M139" s="98">
        <v>3.7000000000000005E-2</v>
      </c>
      <c r="N139" s="98">
        <v>1.03E-2</v>
      </c>
      <c r="O139" s="94">
        <v>209336.05973000001</v>
      </c>
      <c r="P139" s="96">
        <v>115.32</v>
      </c>
      <c r="Q139" s="84"/>
      <c r="R139" s="94">
        <v>241.40634469999998</v>
      </c>
      <c r="S139" s="95">
        <v>3.2755712087049278E-4</v>
      </c>
      <c r="T139" s="95">
        <f>R139/'סכום נכסי הקרן'!$C$42</f>
        <v>2.953629057274849E-4</v>
      </c>
      <c r="U139" s="95">
        <f>R139/'סכום נכסי הקרן'!$C$42</f>
        <v>2.953629057274849E-4</v>
      </c>
    </row>
    <row r="140" spans="2:21" s="141" customFormat="1">
      <c r="B140" s="87" t="s">
        <v>664</v>
      </c>
      <c r="C140" s="84" t="s">
        <v>665</v>
      </c>
      <c r="D140" s="97" t="s">
        <v>132</v>
      </c>
      <c r="E140" s="97" t="s">
        <v>359</v>
      </c>
      <c r="F140" s="84" t="s">
        <v>372</v>
      </c>
      <c r="G140" s="97" t="s">
        <v>367</v>
      </c>
      <c r="H140" s="84" t="s">
        <v>639</v>
      </c>
      <c r="I140" s="84" t="s">
        <v>363</v>
      </c>
      <c r="J140" s="84"/>
      <c r="K140" s="94">
        <v>2.4000000000006541</v>
      </c>
      <c r="L140" s="97" t="s">
        <v>176</v>
      </c>
      <c r="M140" s="98">
        <v>4.4999999999999998E-2</v>
      </c>
      <c r="N140" s="98">
        <v>1.4999999999993868E-3</v>
      </c>
      <c r="O140" s="94">
        <v>1784819.458109</v>
      </c>
      <c r="P140" s="96">
        <v>135.66999999999999</v>
      </c>
      <c r="Q140" s="94">
        <v>24.572994715</v>
      </c>
      <c r="R140" s="94">
        <v>2446.0375935809998</v>
      </c>
      <c r="S140" s="95">
        <v>1.0486697533059856E-3</v>
      </c>
      <c r="T140" s="95">
        <f>R140/'סכום נכסי הקרן'!$C$42</f>
        <v>2.9927497226991855E-3</v>
      </c>
      <c r="U140" s="95">
        <f>R140/'סכום נכסי הקרן'!$C$42</f>
        <v>2.9927497226991855E-3</v>
      </c>
    </row>
    <row r="141" spans="2:21" s="141" customFormat="1">
      <c r="B141" s="87" t="s">
        <v>666</v>
      </c>
      <c r="C141" s="84" t="s">
        <v>667</v>
      </c>
      <c r="D141" s="97" t="s">
        <v>132</v>
      </c>
      <c r="E141" s="97" t="s">
        <v>359</v>
      </c>
      <c r="F141" s="84" t="s">
        <v>668</v>
      </c>
      <c r="G141" s="97" t="s">
        <v>409</v>
      </c>
      <c r="H141" s="84" t="s">
        <v>639</v>
      </c>
      <c r="I141" s="84" t="s">
        <v>172</v>
      </c>
      <c r="J141" s="84"/>
      <c r="K141" s="94">
        <v>2.4099113882507384</v>
      </c>
      <c r="L141" s="97" t="s">
        <v>176</v>
      </c>
      <c r="M141" s="98">
        <v>4.9500000000000002E-2</v>
      </c>
      <c r="N141" s="98">
        <v>1.2299529591948362E-2</v>
      </c>
      <c r="O141" s="94">
        <v>8.1040000000000001E-3</v>
      </c>
      <c r="P141" s="96">
        <v>112.72</v>
      </c>
      <c r="Q141" s="84"/>
      <c r="R141" s="94">
        <v>9.1409999999999994E-6</v>
      </c>
      <c r="S141" s="95">
        <v>1.3106371073125065E-11</v>
      </c>
      <c r="T141" s="95">
        <f>R141/'סכום נכסי הקרן'!$C$42</f>
        <v>1.1184098432086237E-11</v>
      </c>
      <c r="U141" s="95">
        <f>R141/'סכום נכסי הקרן'!$C$42</f>
        <v>1.1184098432086237E-11</v>
      </c>
    </row>
    <row r="142" spans="2:21" s="141" customFormat="1">
      <c r="B142" s="87" t="s">
        <v>669</v>
      </c>
      <c r="C142" s="84" t="s">
        <v>670</v>
      </c>
      <c r="D142" s="97" t="s">
        <v>132</v>
      </c>
      <c r="E142" s="97" t="s">
        <v>359</v>
      </c>
      <c r="F142" s="84" t="s">
        <v>671</v>
      </c>
      <c r="G142" s="97" t="s">
        <v>458</v>
      </c>
      <c r="H142" s="84" t="s">
        <v>639</v>
      </c>
      <c r="I142" s="84" t="s">
        <v>363</v>
      </c>
      <c r="J142" s="84"/>
      <c r="K142" s="94">
        <v>0.51999999999779378</v>
      </c>
      <c r="L142" s="97" t="s">
        <v>176</v>
      </c>
      <c r="M142" s="98">
        <v>4.5999999999999999E-2</v>
      </c>
      <c r="N142" s="98">
        <v>1.2199999999895206E-2</v>
      </c>
      <c r="O142" s="94">
        <v>33276.245510000001</v>
      </c>
      <c r="P142" s="96">
        <v>106.56</v>
      </c>
      <c r="Q142" s="94">
        <v>0.80220104800000003</v>
      </c>
      <c r="R142" s="94">
        <v>36.261367679000003</v>
      </c>
      <c r="S142" s="95">
        <v>1.5517698378945033E-4</v>
      </c>
      <c r="T142" s="95">
        <f>R142/'סכום נכסי הקרן'!$C$42</f>
        <v>4.4366120271743413E-5</v>
      </c>
      <c r="U142" s="95">
        <f>R142/'סכום נכסי הקרן'!$C$42</f>
        <v>4.4366120271743413E-5</v>
      </c>
    </row>
    <row r="143" spans="2:21" s="141" customFormat="1">
      <c r="B143" s="87" t="s">
        <v>672</v>
      </c>
      <c r="C143" s="84" t="s">
        <v>673</v>
      </c>
      <c r="D143" s="97" t="s">
        <v>132</v>
      </c>
      <c r="E143" s="97" t="s">
        <v>359</v>
      </c>
      <c r="F143" s="84" t="s">
        <v>671</v>
      </c>
      <c r="G143" s="97" t="s">
        <v>458</v>
      </c>
      <c r="H143" s="84" t="s">
        <v>639</v>
      </c>
      <c r="I143" s="84" t="s">
        <v>363</v>
      </c>
      <c r="J143" s="84"/>
      <c r="K143" s="94">
        <v>3.0299999999998959</v>
      </c>
      <c r="L143" s="97" t="s">
        <v>176</v>
      </c>
      <c r="M143" s="98">
        <v>1.9799999999999998E-2</v>
      </c>
      <c r="N143" s="98">
        <v>1.7500000000000002E-2</v>
      </c>
      <c r="O143" s="94">
        <v>963667.86736699997</v>
      </c>
      <c r="P143" s="96">
        <v>102.28</v>
      </c>
      <c r="Q143" s="94">
        <v>165.79508150899997</v>
      </c>
      <c r="R143" s="94">
        <v>1152.488833504</v>
      </c>
      <c r="S143" s="95">
        <v>1.5460777465643209E-3</v>
      </c>
      <c r="T143" s="95">
        <f>R143/'סכום נכסי הקרן'!$C$42</f>
        <v>1.4100807959510978E-3</v>
      </c>
      <c r="U143" s="95">
        <f>R143/'סכום נכסי הקרן'!$C$42</f>
        <v>1.4100807959510978E-3</v>
      </c>
    </row>
    <row r="144" spans="2:21" s="141" customFormat="1">
      <c r="B144" s="87" t="s">
        <v>674</v>
      </c>
      <c r="C144" s="84" t="s">
        <v>675</v>
      </c>
      <c r="D144" s="97" t="s">
        <v>132</v>
      </c>
      <c r="E144" s="97" t="s">
        <v>359</v>
      </c>
      <c r="F144" s="84" t="s">
        <v>676</v>
      </c>
      <c r="G144" s="97" t="s">
        <v>409</v>
      </c>
      <c r="H144" s="84" t="s">
        <v>639</v>
      </c>
      <c r="I144" s="84" t="s">
        <v>172</v>
      </c>
      <c r="J144" s="84"/>
      <c r="K144" s="94">
        <v>0.98999999999804478</v>
      </c>
      <c r="L144" s="97" t="s">
        <v>176</v>
      </c>
      <c r="M144" s="98">
        <v>4.4999999999999998E-2</v>
      </c>
      <c r="N144" s="98">
        <v>-4.0999999999783909E-3</v>
      </c>
      <c r="O144" s="94">
        <v>169128.44513199999</v>
      </c>
      <c r="P144" s="96">
        <v>114.92</v>
      </c>
      <c r="Q144" s="84"/>
      <c r="R144" s="94">
        <v>194.362409262</v>
      </c>
      <c r="S144" s="95">
        <v>9.7340112306187041E-4</v>
      </c>
      <c r="T144" s="95">
        <f>R144/'סכום נכסי הקרן'!$C$42</f>
        <v>2.3780421361816408E-4</v>
      </c>
      <c r="U144" s="95">
        <f>R144/'סכום נכסי הקרן'!$C$42</f>
        <v>2.3780421361816408E-4</v>
      </c>
    </row>
    <row r="145" spans="2:21" s="141" customFormat="1">
      <c r="B145" s="87" t="s">
        <v>677</v>
      </c>
      <c r="C145" s="84" t="s">
        <v>678</v>
      </c>
      <c r="D145" s="97" t="s">
        <v>132</v>
      </c>
      <c r="E145" s="97" t="s">
        <v>359</v>
      </c>
      <c r="F145" s="84" t="s">
        <v>676</v>
      </c>
      <c r="G145" s="97" t="s">
        <v>409</v>
      </c>
      <c r="H145" s="84" t="s">
        <v>639</v>
      </c>
      <c r="I145" s="84" t="s">
        <v>172</v>
      </c>
      <c r="J145" s="84"/>
      <c r="K145" s="94">
        <v>2.95002467917078</v>
      </c>
      <c r="L145" s="97" t="s">
        <v>176</v>
      </c>
      <c r="M145" s="98">
        <v>3.3000000000000002E-2</v>
      </c>
      <c r="N145" s="98">
        <v>5.1999012833168802E-3</v>
      </c>
      <c r="O145" s="94">
        <v>7.3499999999999998E-3</v>
      </c>
      <c r="P145" s="96">
        <v>110.1</v>
      </c>
      <c r="Q145" s="84"/>
      <c r="R145" s="94">
        <v>8.1040000000000007E-6</v>
      </c>
      <c r="S145" s="95">
        <v>1.3330423008781665E-11</v>
      </c>
      <c r="T145" s="95">
        <f>R145/'סכום נכסי הקרן'!$C$42</f>
        <v>9.9153192969726375E-12</v>
      </c>
      <c r="U145" s="95">
        <f>R145/'סכום נכסי הקרן'!$C$42</f>
        <v>9.9153192969726375E-12</v>
      </c>
    </row>
    <row r="146" spans="2:21" s="141" customFormat="1">
      <c r="B146" s="87" t="s">
        <v>679</v>
      </c>
      <c r="C146" s="84" t="s">
        <v>680</v>
      </c>
      <c r="D146" s="97" t="s">
        <v>132</v>
      </c>
      <c r="E146" s="97" t="s">
        <v>359</v>
      </c>
      <c r="F146" s="84" t="s">
        <v>676</v>
      </c>
      <c r="G146" s="97" t="s">
        <v>409</v>
      </c>
      <c r="H146" s="84" t="s">
        <v>639</v>
      </c>
      <c r="I146" s="84" t="s">
        <v>172</v>
      </c>
      <c r="J146" s="84"/>
      <c r="K146" s="94">
        <v>4.8699999999841905</v>
      </c>
      <c r="L146" s="97" t="s">
        <v>176</v>
      </c>
      <c r="M146" s="98">
        <v>1.6E-2</v>
      </c>
      <c r="N146" s="98">
        <v>2.1000000000258113E-3</v>
      </c>
      <c r="O146" s="94">
        <v>112532.43694099999</v>
      </c>
      <c r="P146" s="96">
        <v>110.17</v>
      </c>
      <c r="Q146" s="84"/>
      <c r="R146" s="94">
        <v>123.976986608</v>
      </c>
      <c r="S146" s="95">
        <v>6.9891505641286259E-4</v>
      </c>
      <c r="T146" s="95">
        <f>R146/'סכום נכסי הקרן'!$C$42</f>
        <v>1.5168699502650796E-4</v>
      </c>
      <c r="U146" s="95">
        <f>R146/'סכום נכסי הקרן'!$C$42</f>
        <v>1.5168699502650796E-4</v>
      </c>
    </row>
    <row r="147" spans="2:21" s="141" customFormat="1">
      <c r="B147" s="87" t="s">
        <v>681</v>
      </c>
      <c r="C147" s="84" t="s">
        <v>682</v>
      </c>
      <c r="D147" s="97" t="s">
        <v>132</v>
      </c>
      <c r="E147" s="97" t="s">
        <v>359</v>
      </c>
      <c r="F147" s="84" t="s">
        <v>638</v>
      </c>
      <c r="G147" s="97" t="s">
        <v>367</v>
      </c>
      <c r="H147" s="84" t="s">
        <v>683</v>
      </c>
      <c r="I147" s="84" t="s">
        <v>172</v>
      </c>
      <c r="J147" s="84"/>
      <c r="K147" s="94">
        <v>1.169999999999451</v>
      </c>
      <c r="L147" s="97" t="s">
        <v>176</v>
      </c>
      <c r="M147" s="98">
        <v>5.2999999999999999E-2</v>
      </c>
      <c r="N147" s="98">
        <v>-4.5000000000000005E-3</v>
      </c>
      <c r="O147" s="94">
        <v>307061.20131700003</v>
      </c>
      <c r="P147" s="96">
        <v>118.63</v>
      </c>
      <c r="Q147" s="84"/>
      <c r="R147" s="94">
        <v>364.26673145999996</v>
      </c>
      <c r="S147" s="95">
        <v>1.1809773671261434E-3</v>
      </c>
      <c r="T147" s="95">
        <f>R147/'סכום נכסי הקרן'!$C$42</f>
        <v>4.4568373046526249E-4</v>
      </c>
      <c r="U147" s="95">
        <f>R147/'סכום נכסי הקרן'!$C$42</f>
        <v>4.4568373046526249E-4</v>
      </c>
    </row>
    <row r="148" spans="2:21" s="141" customFormat="1">
      <c r="B148" s="87" t="s">
        <v>684</v>
      </c>
      <c r="C148" s="84" t="s">
        <v>685</v>
      </c>
      <c r="D148" s="97" t="s">
        <v>132</v>
      </c>
      <c r="E148" s="97" t="s">
        <v>359</v>
      </c>
      <c r="F148" s="84" t="s">
        <v>686</v>
      </c>
      <c r="G148" s="97" t="s">
        <v>687</v>
      </c>
      <c r="H148" s="84" t="s">
        <v>683</v>
      </c>
      <c r="I148" s="84" t="s">
        <v>172</v>
      </c>
      <c r="J148" s="84"/>
      <c r="K148" s="94">
        <v>1.4800000000512681</v>
      </c>
      <c r="L148" s="97" t="s">
        <v>176</v>
      </c>
      <c r="M148" s="98">
        <v>5.3499999999999999E-2</v>
      </c>
      <c r="N148" s="98">
        <v>7.8000000008331058E-3</v>
      </c>
      <c r="O148" s="94">
        <v>5657.3051470000009</v>
      </c>
      <c r="P148" s="96">
        <v>110.33</v>
      </c>
      <c r="Q148" s="84"/>
      <c r="R148" s="94">
        <v>6.2417048659999992</v>
      </c>
      <c r="S148" s="95">
        <v>3.2106587593490785E-5</v>
      </c>
      <c r="T148" s="95">
        <f>R148/'סכום נכסי הקרן'!$C$42</f>
        <v>7.6367838973171018E-6</v>
      </c>
      <c r="U148" s="95">
        <f>R148/'סכום נכסי הקרן'!$C$42</f>
        <v>7.6367838973171018E-6</v>
      </c>
    </row>
    <row r="149" spans="2:21" s="141" customFormat="1">
      <c r="B149" s="87" t="s">
        <v>688</v>
      </c>
      <c r="C149" s="84" t="s">
        <v>689</v>
      </c>
      <c r="D149" s="97" t="s">
        <v>132</v>
      </c>
      <c r="E149" s="97" t="s">
        <v>359</v>
      </c>
      <c r="F149" s="84" t="s">
        <v>690</v>
      </c>
      <c r="G149" s="97" t="s">
        <v>409</v>
      </c>
      <c r="H149" s="84" t="s">
        <v>683</v>
      </c>
      <c r="I149" s="84" t="s">
        <v>363</v>
      </c>
      <c r="J149" s="84"/>
      <c r="K149" s="94">
        <v>0.91000000001112735</v>
      </c>
      <c r="L149" s="97" t="s">
        <v>176</v>
      </c>
      <c r="M149" s="98">
        <v>4.8499999999999995E-2</v>
      </c>
      <c r="N149" s="98">
        <v>6.5999999998583789E-3</v>
      </c>
      <c r="O149" s="94">
        <v>7716.4599939999998</v>
      </c>
      <c r="P149" s="96">
        <v>128.11000000000001</v>
      </c>
      <c r="Q149" s="84"/>
      <c r="R149" s="94">
        <v>9.8855567789999998</v>
      </c>
      <c r="S149" s="95">
        <v>1.1346742278480893E-4</v>
      </c>
      <c r="T149" s="95">
        <f>R149/'סכום נכסי הקרן'!$C$42</f>
        <v>1.2095070569118629E-5</v>
      </c>
      <c r="U149" s="95">
        <f>R149/'סכום נכסי הקרן'!$C$42</f>
        <v>1.2095070569118629E-5</v>
      </c>
    </row>
    <row r="150" spans="2:21" s="141" customFormat="1">
      <c r="B150" s="87" t="s">
        <v>691</v>
      </c>
      <c r="C150" s="84" t="s">
        <v>692</v>
      </c>
      <c r="D150" s="97" t="s">
        <v>132</v>
      </c>
      <c r="E150" s="97" t="s">
        <v>359</v>
      </c>
      <c r="F150" s="84" t="s">
        <v>693</v>
      </c>
      <c r="G150" s="97" t="s">
        <v>409</v>
      </c>
      <c r="H150" s="84" t="s">
        <v>683</v>
      </c>
      <c r="I150" s="84" t="s">
        <v>363</v>
      </c>
      <c r="J150" s="84"/>
      <c r="K150" s="94">
        <v>1.2400000000961864</v>
      </c>
      <c r="L150" s="97" t="s">
        <v>176</v>
      </c>
      <c r="M150" s="98">
        <v>4.2500000000000003E-2</v>
      </c>
      <c r="N150" s="98">
        <v>2.2999999994483423E-3</v>
      </c>
      <c r="O150" s="94">
        <v>4833.4705920000006</v>
      </c>
      <c r="P150" s="96">
        <v>114.69</v>
      </c>
      <c r="Q150" s="94">
        <v>1.4599117569999998</v>
      </c>
      <c r="R150" s="94">
        <v>7.0696018929999997</v>
      </c>
      <c r="S150" s="95">
        <v>5.8869193769297857E-5</v>
      </c>
      <c r="T150" s="95">
        <f>R150/'סכום נכסי הקרן'!$C$42</f>
        <v>8.6497236021195937E-6</v>
      </c>
      <c r="U150" s="95">
        <f>R150/'סכום נכסי הקרן'!$C$42</f>
        <v>8.6497236021195937E-6</v>
      </c>
    </row>
    <row r="151" spans="2:21" s="141" customFormat="1">
      <c r="B151" s="87" t="s">
        <v>694</v>
      </c>
      <c r="C151" s="84" t="s">
        <v>695</v>
      </c>
      <c r="D151" s="97" t="s">
        <v>132</v>
      </c>
      <c r="E151" s="97" t="s">
        <v>359</v>
      </c>
      <c r="F151" s="84" t="s">
        <v>696</v>
      </c>
      <c r="G151" s="97" t="s">
        <v>623</v>
      </c>
      <c r="H151" s="84" t="s">
        <v>683</v>
      </c>
      <c r="I151" s="84" t="s">
        <v>363</v>
      </c>
      <c r="J151" s="84"/>
      <c r="K151" s="94">
        <v>0.75000000000112499</v>
      </c>
      <c r="L151" s="97" t="s">
        <v>176</v>
      </c>
      <c r="M151" s="98">
        <v>4.8000000000000001E-2</v>
      </c>
      <c r="N151" s="98">
        <v>-1.1000000000184491E-3</v>
      </c>
      <c r="O151" s="94">
        <v>178977.26504599999</v>
      </c>
      <c r="P151" s="96">
        <v>124.17</v>
      </c>
      <c r="Q151" s="84"/>
      <c r="R151" s="94">
        <v>222.23608306899999</v>
      </c>
      <c r="S151" s="95">
        <v>8.7482533797818036E-4</v>
      </c>
      <c r="T151" s="95">
        <f>R151/'סכום נכסי הקרן'!$C$42</f>
        <v>2.7190791250464828E-4</v>
      </c>
      <c r="U151" s="95">
        <f>R151/'סכום נכסי הקרן'!$C$42</f>
        <v>2.7190791250464828E-4</v>
      </c>
    </row>
    <row r="152" spans="2:21" s="141" customFormat="1">
      <c r="B152" s="87" t="s">
        <v>697</v>
      </c>
      <c r="C152" s="84" t="s">
        <v>698</v>
      </c>
      <c r="D152" s="97" t="s">
        <v>132</v>
      </c>
      <c r="E152" s="97" t="s">
        <v>359</v>
      </c>
      <c r="F152" s="84" t="s">
        <v>477</v>
      </c>
      <c r="G152" s="97" t="s">
        <v>367</v>
      </c>
      <c r="H152" s="84" t="s">
        <v>683</v>
      </c>
      <c r="I152" s="84" t="s">
        <v>363</v>
      </c>
      <c r="J152" s="84"/>
      <c r="K152" s="94">
        <v>2.3800000000003774</v>
      </c>
      <c r="L152" s="97" t="s">
        <v>176</v>
      </c>
      <c r="M152" s="98">
        <v>5.0999999999999997E-2</v>
      </c>
      <c r="N152" s="98">
        <v>2.0000000000008574E-3</v>
      </c>
      <c r="O152" s="94">
        <v>1676325.9916610001</v>
      </c>
      <c r="P152" s="96">
        <v>137.58000000000001</v>
      </c>
      <c r="Q152" s="94">
        <v>26.207362939999999</v>
      </c>
      <c r="R152" s="94">
        <v>2332.4966426740002</v>
      </c>
      <c r="S152" s="95">
        <v>1.4611785684820961E-3</v>
      </c>
      <c r="T152" s="95">
        <f>R152/'סכום נכסי הקרן'!$C$42</f>
        <v>2.8538313143175475E-3</v>
      </c>
      <c r="U152" s="95">
        <f>R152/'סכום נכסי הקרן'!$C$42</f>
        <v>2.8538313143175475E-3</v>
      </c>
    </row>
    <row r="153" spans="2:21" s="141" customFormat="1">
      <c r="B153" s="87" t="s">
        <v>699</v>
      </c>
      <c r="C153" s="84" t="s">
        <v>700</v>
      </c>
      <c r="D153" s="97" t="s">
        <v>132</v>
      </c>
      <c r="E153" s="97" t="s">
        <v>359</v>
      </c>
      <c r="F153" s="84" t="s">
        <v>579</v>
      </c>
      <c r="G153" s="97" t="s">
        <v>367</v>
      </c>
      <c r="H153" s="84" t="s">
        <v>683</v>
      </c>
      <c r="I153" s="84" t="s">
        <v>363</v>
      </c>
      <c r="J153" s="84"/>
      <c r="K153" s="94">
        <v>1.4799999999905158</v>
      </c>
      <c r="L153" s="97" t="s">
        <v>176</v>
      </c>
      <c r="M153" s="98">
        <v>2.4E-2</v>
      </c>
      <c r="N153" s="98">
        <v>2.9999999999407233E-3</v>
      </c>
      <c r="O153" s="94">
        <v>79150.288709</v>
      </c>
      <c r="P153" s="96">
        <v>106.57</v>
      </c>
      <c r="Q153" s="84"/>
      <c r="R153" s="94">
        <v>84.350462884999999</v>
      </c>
      <c r="S153" s="95">
        <v>9.0941757938327653E-4</v>
      </c>
      <c r="T153" s="95">
        <f>R153/'סכום נכסי הקרן'!$C$42</f>
        <v>1.0320357506814101E-4</v>
      </c>
      <c r="U153" s="95">
        <f>R153/'סכום נכסי הקרן'!$C$42</f>
        <v>1.0320357506814101E-4</v>
      </c>
    </row>
    <row r="154" spans="2:21" s="141" customFormat="1">
      <c r="B154" s="87" t="s">
        <v>701</v>
      </c>
      <c r="C154" s="84" t="s">
        <v>702</v>
      </c>
      <c r="D154" s="97" t="s">
        <v>132</v>
      </c>
      <c r="E154" s="97" t="s">
        <v>359</v>
      </c>
      <c r="F154" s="84" t="s">
        <v>703</v>
      </c>
      <c r="G154" s="97" t="s">
        <v>409</v>
      </c>
      <c r="H154" s="84" t="s">
        <v>683</v>
      </c>
      <c r="I154" s="84" t="s">
        <v>363</v>
      </c>
      <c r="J154" s="84"/>
      <c r="K154" s="94">
        <v>1.0099999999970444</v>
      </c>
      <c r="L154" s="97" t="s">
        <v>176</v>
      </c>
      <c r="M154" s="98">
        <v>5.4000000000000006E-2</v>
      </c>
      <c r="N154" s="98">
        <v>-5.8999999999704436E-3</v>
      </c>
      <c r="O154" s="94">
        <v>127252.08116</v>
      </c>
      <c r="P154" s="96">
        <v>129.63</v>
      </c>
      <c r="Q154" s="94">
        <v>4.2006706190000003</v>
      </c>
      <c r="R154" s="94">
        <v>169.15754564999997</v>
      </c>
      <c r="S154" s="95">
        <v>1.248883419910372E-3</v>
      </c>
      <c r="T154" s="95">
        <f>R154/'סכום נכסי הקרן'!$C$42</f>
        <v>2.069658288020699E-4</v>
      </c>
      <c r="U154" s="95">
        <f>R154/'סכום נכסי הקרן'!$C$42</f>
        <v>2.069658288020699E-4</v>
      </c>
    </row>
    <row r="155" spans="2:21" s="141" customFormat="1">
      <c r="B155" s="87" t="s">
        <v>704</v>
      </c>
      <c r="C155" s="84" t="s">
        <v>705</v>
      </c>
      <c r="D155" s="97" t="s">
        <v>132</v>
      </c>
      <c r="E155" s="97" t="s">
        <v>359</v>
      </c>
      <c r="F155" s="84" t="s">
        <v>596</v>
      </c>
      <c r="G155" s="97" t="s">
        <v>409</v>
      </c>
      <c r="H155" s="84" t="s">
        <v>683</v>
      </c>
      <c r="I155" s="84" t="s">
        <v>363</v>
      </c>
      <c r="J155" s="84"/>
      <c r="K155" s="94">
        <v>4.5900000000304599</v>
      </c>
      <c r="L155" s="97" t="s">
        <v>176</v>
      </c>
      <c r="M155" s="98">
        <v>2.0499999999999997E-2</v>
      </c>
      <c r="N155" s="98">
        <v>9.1000000001713391E-3</v>
      </c>
      <c r="O155" s="94">
        <v>38804.940627000004</v>
      </c>
      <c r="P155" s="96">
        <v>108.29</v>
      </c>
      <c r="Q155" s="84"/>
      <c r="R155" s="94">
        <v>42.021872307999999</v>
      </c>
      <c r="S155" s="95">
        <v>6.8399466303556403E-5</v>
      </c>
      <c r="T155" s="95">
        <f>R155/'סכום נכסי הקרן'!$C$42</f>
        <v>5.1414151208098776E-5</v>
      </c>
      <c r="U155" s="95">
        <f>R155/'סכום נכסי הקרן'!$C$42</f>
        <v>5.1414151208098776E-5</v>
      </c>
    </row>
    <row r="156" spans="2:21" s="141" customFormat="1">
      <c r="B156" s="87" t="s">
        <v>706</v>
      </c>
      <c r="C156" s="84" t="s">
        <v>707</v>
      </c>
      <c r="D156" s="97" t="s">
        <v>132</v>
      </c>
      <c r="E156" s="97" t="s">
        <v>359</v>
      </c>
      <c r="F156" s="84" t="s">
        <v>596</v>
      </c>
      <c r="G156" s="97" t="s">
        <v>409</v>
      </c>
      <c r="H156" s="84" t="s">
        <v>683</v>
      </c>
      <c r="I156" s="84" t="s">
        <v>363</v>
      </c>
      <c r="J156" s="84"/>
      <c r="K156" s="94">
        <v>5.4399999999962292</v>
      </c>
      <c r="L156" s="97" t="s">
        <v>176</v>
      </c>
      <c r="M156" s="98">
        <v>2.0499999999999997E-2</v>
      </c>
      <c r="N156" s="98">
        <v>1.2499999999985271E-2</v>
      </c>
      <c r="O156" s="94">
        <v>471164.25</v>
      </c>
      <c r="P156" s="96">
        <v>108.06</v>
      </c>
      <c r="Q156" s="84"/>
      <c r="R156" s="94">
        <v>509.140101743</v>
      </c>
      <c r="S156" s="95">
        <v>9.3900629572572238E-4</v>
      </c>
      <c r="T156" s="95">
        <f>R156/'סכום נכסי הקרן'!$C$42</f>
        <v>6.2293764507341802E-4</v>
      </c>
      <c r="U156" s="95">
        <f>R156/'סכום נכסי הקרן'!$C$42</f>
        <v>6.2293764507341802E-4</v>
      </c>
    </row>
    <row r="157" spans="2:21" s="141" customFormat="1">
      <c r="B157" s="87" t="s">
        <v>708</v>
      </c>
      <c r="C157" s="84" t="s">
        <v>709</v>
      </c>
      <c r="D157" s="97" t="s">
        <v>132</v>
      </c>
      <c r="E157" s="97" t="s">
        <v>359</v>
      </c>
      <c r="F157" s="84" t="s">
        <v>710</v>
      </c>
      <c r="G157" s="97" t="s">
        <v>687</v>
      </c>
      <c r="H157" s="84" t="s">
        <v>683</v>
      </c>
      <c r="I157" s="84" t="s">
        <v>172</v>
      </c>
      <c r="J157" s="84"/>
      <c r="K157" s="94">
        <v>3.6200016979370058</v>
      </c>
      <c r="L157" s="97" t="s">
        <v>176</v>
      </c>
      <c r="M157" s="98">
        <v>4.3400000000000001E-2</v>
      </c>
      <c r="N157" s="98">
        <v>1.6599881144409544E-2</v>
      </c>
      <c r="O157" s="94">
        <v>1.0366E-2</v>
      </c>
      <c r="P157" s="96">
        <v>112.78</v>
      </c>
      <c r="Q157" s="84"/>
      <c r="R157" s="94">
        <v>1.1779E-5</v>
      </c>
      <c r="S157" s="95">
        <v>6.7399256664612559E-12</v>
      </c>
      <c r="T157" s="95">
        <f>R157/'סכום נכסי הקרן'!$C$42</f>
        <v>1.4411715942625949E-11</v>
      </c>
      <c r="U157" s="95">
        <f>R157/'סכום נכסי הקרן'!$C$42</f>
        <v>1.4411715942625949E-11</v>
      </c>
    </row>
    <row r="158" spans="2:21" s="141" customFormat="1">
      <c r="B158" s="87" t="s">
        <v>711</v>
      </c>
      <c r="C158" s="84" t="s">
        <v>712</v>
      </c>
      <c r="D158" s="97" t="s">
        <v>132</v>
      </c>
      <c r="E158" s="97" t="s">
        <v>359</v>
      </c>
      <c r="F158" s="84" t="s">
        <v>713</v>
      </c>
      <c r="G158" s="97" t="s">
        <v>409</v>
      </c>
      <c r="H158" s="84" t="s">
        <v>714</v>
      </c>
      <c r="I158" s="84" t="s">
        <v>172</v>
      </c>
      <c r="J158" s="84"/>
      <c r="K158" s="94">
        <v>3.7301312789875012</v>
      </c>
      <c r="L158" s="97" t="s">
        <v>176</v>
      </c>
      <c r="M158" s="98">
        <v>4.6500000000000007E-2</v>
      </c>
      <c r="N158" s="98">
        <v>1.5100227969499254E-2</v>
      </c>
      <c r="O158" s="94">
        <v>1.0836999999999999E-2</v>
      </c>
      <c r="P158" s="96">
        <v>114.35</v>
      </c>
      <c r="Q158" s="94">
        <v>2.8299999999999998E-7</v>
      </c>
      <c r="R158" s="94">
        <v>1.2720999999999999E-5</v>
      </c>
      <c r="S158" s="95">
        <v>1.5122337857336225E-11</v>
      </c>
      <c r="T158" s="95">
        <f>R158/'סכום נכסי הקרן'!$C$42</f>
        <v>1.5564261695062795E-11</v>
      </c>
      <c r="U158" s="95">
        <f>R158/'סכום נכסי הקרן'!$C$42</f>
        <v>1.5564261695062795E-11</v>
      </c>
    </row>
    <row r="159" spans="2:21" s="141" customFormat="1">
      <c r="B159" s="87" t="s">
        <v>715</v>
      </c>
      <c r="C159" s="84" t="s">
        <v>716</v>
      </c>
      <c r="D159" s="97" t="s">
        <v>132</v>
      </c>
      <c r="E159" s="97" t="s">
        <v>359</v>
      </c>
      <c r="F159" s="84" t="s">
        <v>713</v>
      </c>
      <c r="G159" s="97" t="s">
        <v>409</v>
      </c>
      <c r="H159" s="84" t="s">
        <v>714</v>
      </c>
      <c r="I159" s="84" t="s">
        <v>172</v>
      </c>
      <c r="J159" s="84"/>
      <c r="K159" s="94">
        <v>0.50000000000509803</v>
      </c>
      <c r="L159" s="97" t="s">
        <v>176</v>
      </c>
      <c r="M159" s="98">
        <v>5.5999999999999994E-2</v>
      </c>
      <c r="N159" s="98">
        <v>1.4500000000056077E-2</v>
      </c>
      <c r="O159" s="94">
        <v>87016.546312000006</v>
      </c>
      <c r="P159" s="96">
        <v>109.7</v>
      </c>
      <c r="Q159" s="94">
        <v>2.6188924170000001</v>
      </c>
      <c r="R159" s="94">
        <v>98.076045381</v>
      </c>
      <c r="S159" s="95">
        <v>1.374495266190687E-3</v>
      </c>
      <c r="T159" s="95">
        <f>R159/'סכום נכסי הקרן'!$C$42</f>
        <v>1.1999695278097155E-4</v>
      </c>
      <c r="U159" s="95">
        <f>R159/'סכום נכסי הקרן'!$C$42</f>
        <v>1.1999695278097155E-4</v>
      </c>
    </row>
    <row r="160" spans="2:21" s="141" customFormat="1">
      <c r="B160" s="87" t="s">
        <v>717</v>
      </c>
      <c r="C160" s="84" t="s">
        <v>718</v>
      </c>
      <c r="D160" s="97" t="s">
        <v>132</v>
      </c>
      <c r="E160" s="97" t="s">
        <v>359</v>
      </c>
      <c r="F160" s="84" t="s">
        <v>719</v>
      </c>
      <c r="G160" s="97" t="s">
        <v>409</v>
      </c>
      <c r="H160" s="84" t="s">
        <v>714</v>
      </c>
      <c r="I160" s="84" t="s">
        <v>172</v>
      </c>
      <c r="J160" s="84"/>
      <c r="K160" s="94">
        <v>1.0600000000057643</v>
      </c>
      <c r="L160" s="97" t="s">
        <v>176</v>
      </c>
      <c r="M160" s="98">
        <v>4.8000000000000001E-2</v>
      </c>
      <c r="N160" s="98">
        <v>1.6000000000256193E-3</v>
      </c>
      <c r="O160" s="94">
        <v>143393.468498</v>
      </c>
      <c r="P160" s="96">
        <v>106.45</v>
      </c>
      <c r="Q160" s="94">
        <v>3.4926402269999999</v>
      </c>
      <c r="R160" s="94">
        <v>156.13498888500001</v>
      </c>
      <c r="S160" s="95">
        <v>1.0233677361703463E-3</v>
      </c>
      <c r="T160" s="95">
        <f>R160/'סכום נכסי הקרן'!$C$42</f>
        <v>1.9103260960316495E-4</v>
      </c>
      <c r="U160" s="95">
        <f>R160/'סכום נכסי הקרן'!$C$42</f>
        <v>1.9103260960316495E-4</v>
      </c>
    </row>
    <row r="161" spans="2:21" s="141" customFormat="1">
      <c r="B161" s="87" t="s">
        <v>720</v>
      </c>
      <c r="C161" s="84" t="s">
        <v>721</v>
      </c>
      <c r="D161" s="97" t="s">
        <v>132</v>
      </c>
      <c r="E161" s="97" t="s">
        <v>359</v>
      </c>
      <c r="F161" s="84" t="s">
        <v>722</v>
      </c>
      <c r="G161" s="97" t="s">
        <v>409</v>
      </c>
      <c r="H161" s="84" t="s">
        <v>714</v>
      </c>
      <c r="I161" s="84" t="s">
        <v>363</v>
      </c>
      <c r="J161" s="84"/>
      <c r="K161" s="94">
        <v>0.83999999999958563</v>
      </c>
      <c r="L161" s="97" t="s">
        <v>176</v>
      </c>
      <c r="M161" s="98">
        <v>5.4000000000000006E-2</v>
      </c>
      <c r="N161" s="98">
        <v>3.4899999999876717E-2</v>
      </c>
      <c r="O161" s="94">
        <v>90620.294983999993</v>
      </c>
      <c r="P161" s="96">
        <v>106.52</v>
      </c>
      <c r="Q161" s="84"/>
      <c r="R161" s="94">
        <v>96.528741231000012</v>
      </c>
      <c r="S161" s="95">
        <v>1.8307130299797978E-3</v>
      </c>
      <c r="T161" s="95">
        <f>R161/'סכום נכסי הקרן'!$C$42</f>
        <v>1.1810381177692654E-4</v>
      </c>
      <c r="U161" s="95">
        <f>R161/'סכום נכסי הקרן'!$C$42</f>
        <v>1.1810381177692654E-4</v>
      </c>
    </row>
    <row r="162" spans="2:21" s="141" customFormat="1">
      <c r="B162" s="87" t="s">
        <v>723</v>
      </c>
      <c r="C162" s="84" t="s">
        <v>724</v>
      </c>
      <c r="D162" s="97" t="s">
        <v>132</v>
      </c>
      <c r="E162" s="97" t="s">
        <v>359</v>
      </c>
      <c r="F162" s="84" t="s">
        <v>722</v>
      </c>
      <c r="G162" s="97" t="s">
        <v>409</v>
      </c>
      <c r="H162" s="84" t="s">
        <v>714</v>
      </c>
      <c r="I162" s="84" t="s">
        <v>363</v>
      </c>
      <c r="J162" s="84"/>
      <c r="K162" s="94">
        <v>2.2200000000039761</v>
      </c>
      <c r="L162" s="97" t="s">
        <v>176</v>
      </c>
      <c r="M162" s="98">
        <v>2.5000000000000001E-2</v>
      </c>
      <c r="N162" s="98">
        <v>5.840000000008877E-2</v>
      </c>
      <c r="O162" s="94">
        <v>227260.16325300001</v>
      </c>
      <c r="P162" s="96">
        <v>95.17</v>
      </c>
      <c r="Q162" s="84"/>
      <c r="R162" s="94">
        <v>216.28350173700002</v>
      </c>
      <c r="S162" s="95">
        <v>5.8346646108256345E-4</v>
      </c>
      <c r="T162" s="95">
        <f>R162/'סכום נכסי הקרן'!$C$42</f>
        <v>2.6462487393752356E-4</v>
      </c>
      <c r="U162" s="95">
        <f>R162/'סכום נכסי הקרן'!$C$42</f>
        <v>2.6462487393752356E-4</v>
      </c>
    </row>
    <row r="163" spans="2:21" s="141" customFormat="1">
      <c r="B163" s="87" t="s">
        <v>725</v>
      </c>
      <c r="C163" s="84" t="s">
        <v>726</v>
      </c>
      <c r="D163" s="97" t="s">
        <v>132</v>
      </c>
      <c r="E163" s="97" t="s">
        <v>359</v>
      </c>
      <c r="F163" s="84" t="s">
        <v>727</v>
      </c>
      <c r="G163" s="97" t="s">
        <v>409</v>
      </c>
      <c r="H163" s="84" t="s">
        <v>728</v>
      </c>
      <c r="I163" s="84" t="s">
        <v>363</v>
      </c>
      <c r="J163" s="84"/>
      <c r="K163" s="94">
        <v>1.2299076439379053</v>
      </c>
      <c r="L163" s="97" t="s">
        <v>176</v>
      </c>
      <c r="M163" s="98">
        <v>0.05</v>
      </c>
      <c r="N163" s="98">
        <v>6.2998624484181575E-3</v>
      </c>
      <c r="O163" s="94">
        <v>4.712E-3</v>
      </c>
      <c r="P163" s="96">
        <v>106.9</v>
      </c>
      <c r="Q163" s="84"/>
      <c r="R163" s="94">
        <v>5.0889999999999999E-6</v>
      </c>
      <c r="S163" s="95">
        <v>3.4176007891234423E-11</v>
      </c>
      <c r="T163" s="95">
        <f>R163/'סכום נכסי הקרן'!$C$42</f>
        <v>6.2264387835999197E-12</v>
      </c>
      <c r="U163" s="95">
        <f>R163/'סכום נכסי הקרן'!$C$42</f>
        <v>6.2264387835999197E-12</v>
      </c>
    </row>
    <row r="164" spans="2:21" s="141" customFormat="1">
      <c r="B164" s="87" t="s">
        <v>729</v>
      </c>
      <c r="C164" s="84" t="s">
        <v>730</v>
      </c>
      <c r="D164" s="97" t="s">
        <v>132</v>
      </c>
      <c r="E164" s="97" t="s">
        <v>359</v>
      </c>
      <c r="F164" s="84" t="s">
        <v>731</v>
      </c>
      <c r="G164" s="97" t="s">
        <v>732</v>
      </c>
      <c r="H164" s="84" t="s">
        <v>733</v>
      </c>
      <c r="I164" s="84" t="s">
        <v>363</v>
      </c>
      <c r="J164" s="84"/>
      <c r="K164" s="94">
        <v>0.7200000000065151</v>
      </c>
      <c r="L164" s="97" t="s">
        <v>176</v>
      </c>
      <c r="M164" s="98">
        <v>4.9000000000000002E-2</v>
      </c>
      <c r="N164" s="98">
        <v>0</v>
      </c>
      <c r="O164" s="94">
        <v>353256.40689599997</v>
      </c>
      <c r="P164" s="96">
        <v>26.07</v>
      </c>
      <c r="Q164" s="84"/>
      <c r="R164" s="94">
        <v>92.093939294999998</v>
      </c>
      <c r="S164" s="95">
        <v>4.8699583463784153E-4</v>
      </c>
      <c r="T164" s="95">
        <f>R164/'סכום נכסי הקרן'!$C$42</f>
        <v>1.1267779040300347E-4</v>
      </c>
      <c r="U164" s="95">
        <f>R164/'סכום נכסי הקרן'!$C$42</f>
        <v>1.1267779040300347E-4</v>
      </c>
    </row>
    <row r="165" spans="2:21" s="141" customFormat="1">
      <c r="B165" s="83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94"/>
      <c r="P165" s="96"/>
      <c r="Q165" s="84"/>
      <c r="R165" s="84"/>
      <c r="S165" s="84"/>
      <c r="T165" s="95"/>
      <c r="U165" s="84"/>
    </row>
    <row r="166" spans="2:21" s="141" customFormat="1">
      <c r="B166" s="102" t="s">
        <v>50</v>
      </c>
      <c r="C166" s="82"/>
      <c r="D166" s="82"/>
      <c r="E166" s="82"/>
      <c r="F166" s="82"/>
      <c r="G166" s="82"/>
      <c r="H166" s="82"/>
      <c r="I166" s="82"/>
      <c r="J166" s="82"/>
      <c r="K166" s="91">
        <v>4.184253271929876</v>
      </c>
      <c r="L166" s="82"/>
      <c r="M166" s="82"/>
      <c r="N166" s="104">
        <v>2.309377453980083E-2</v>
      </c>
      <c r="O166" s="91"/>
      <c r="P166" s="93"/>
      <c r="Q166" s="91">
        <v>69.151453511999989</v>
      </c>
      <c r="R166" s="91">
        <v>36328.875363182</v>
      </c>
      <c r="S166" s="82"/>
      <c r="T166" s="92">
        <f>R166/'סכום נכסי הקרן'!$C$42</f>
        <v>4.4448716550576542E-2</v>
      </c>
      <c r="U166" s="92">
        <v>4.4427286037486947E-2</v>
      </c>
    </row>
    <row r="167" spans="2:21" s="141" customFormat="1">
      <c r="B167" s="87" t="s">
        <v>734</v>
      </c>
      <c r="C167" s="84" t="s">
        <v>735</v>
      </c>
      <c r="D167" s="97" t="s">
        <v>132</v>
      </c>
      <c r="E167" s="97" t="s">
        <v>359</v>
      </c>
      <c r="F167" s="84" t="s">
        <v>372</v>
      </c>
      <c r="G167" s="97" t="s">
        <v>367</v>
      </c>
      <c r="H167" s="84" t="s">
        <v>362</v>
      </c>
      <c r="I167" s="84" t="s">
        <v>172</v>
      </c>
      <c r="J167" s="84"/>
      <c r="K167" s="94">
        <v>5.5400000000003899</v>
      </c>
      <c r="L167" s="97" t="s">
        <v>176</v>
      </c>
      <c r="M167" s="98">
        <v>2.98E-2</v>
      </c>
      <c r="N167" s="98">
        <v>1.6600000000008112E-2</v>
      </c>
      <c r="O167" s="94">
        <v>618330.443279</v>
      </c>
      <c r="P167" s="96">
        <v>107.61</v>
      </c>
      <c r="Q167" s="84"/>
      <c r="R167" s="94">
        <v>665.38536938100003</v>
      </c>
      <c r="S167" s="95">
        <v>2.4323502918597968E-4</v>
      </c>
      <c r="T167" s="95">
        <f>R167/'סכום נכסי הקרן'!$C$42</f>
        <v>8.1410518175551523E-4</v>
      </c>
      <c r="U167" s="95">
        <v>8.1371266892032318E-4</v>
      </c>
    </row>
    <row r="168" spans="2:21" s="141" customFormat="1">
      <c r="B168" s="87" t="s">
        <v>736</v>
      </c>
      <c r="C168" s="84" t="s">
        <v>737</v>
      </c>
      <c r="D168" s="97" t="s">
        <v>132</v>
      </c>
      <c r="E168" s="97" t="s">
        <v>359</v>
      </c>
      <c r="F168" s="84" t="s">
        <v>372</v>
      </c>
      <c r="G168" s="97" t="s">
        <v>367</v>
      </c>
      <c r="H168" s="84" t="s">
        <v>362</v>
      </c>
      <c r="I168" s="84" t="s">
        <v>172</v>
      </c>
      <c r="J168" s="84"/>
      <c r="K168" s="94">
        <v>2.8699999999990546</v>
      </c>
      <c r="L168" s="97" t="s">
        <v>176</v>
      </c>
      <c r="M168" s="98">
        <v>2.4700000000000003E-2</v>
      </c>
      <c r="N168" s="98">
        <v>1.0900000000001351E-2</v>
      </c>
      <c r="O168" s="94">
        <v>568956.32294300001</v>
      </c>
      <c r="P168" s="96">
        <v>104.12</v>
      </c>
      <c r="Q168" s="84"/>
      <c r="R168" s="94">
        <v>592.39732888799995</v>
      </c>
      <c r="S168" s="95">
        <v>1.7079466831860905E-4</v>
      </c>
      <c r="T168" s="95">
        <f>R168/'סכום נכסי הקרן'!$C$42</f>
        <v>7.2480363605605027E-4</v>
      </c>
      <c r="U168" s="95">
        <v>7.2445417908596635E-4</v>
      </c>
    </row>
    <row r="169" spans="2:21" s="141" customFormat="1">
      <c r="B169" s="87" t="s">
        <v>738</v>
      </c>
      <c r="C169" s="84" t="s">
        <v>739</v>
      </c>
      <c r="D169" s="97" t="s">
        <v>132</v>
      </c>
      <c r="E169" s="97" t="s">
        <v>359</v>
      </c>
      <c r="F169" s="84" t="s">
        <v>740</v>
      </c>
      <c r="G169" s="97" t="s">
        <v>409</v>
      </c>
      <c r="H169" s="84" t="s">
        <v>362</v>
      </c>
      <c r="I169" s="84" t="s">
        <v>172</v>
      </c>
      <c r="J169" s="84"/>
      <c r="K169" s="94">
        <v>4.320000000001837</v>
      </c>
      <c r="L169" s="97" t="s">
        <v>176</v>
      </c>
      <c r="M169" s="98">
        <v>1.44E-2</v>
      </c>
      <c r="N169" s="98">
        <v>1.3300000000001313E-2</v>
      </c>
      <c r="O169" s="94">
        <v>756114.20182899991</v>
      </c>
      <c r="P169" s="96">
        <v>100.85</v>
      </c>
      <c r="Q169" s="84"/>
      <c r="R169" s="94">
        <v>762.54117252999981</v>
      </c>
      <c r="S169" s="95">
        <v>8.4012689092111104E-4</v>
      </c>
      <c r="T169" s="95">
        <f>R169/'סכום נכסי הקרן'!$C$42</f>
        <v>9.329762096153564E-4</v>
      </c>
      <c r="U169" s="95">
        <v>9.3252638427901197E-4</v>
      </c>
    </row>
    <row r="170" spans="2:21" s="141" customFormat="1">
      <c r="B170" s="87" t="s">
        <v>741</v>
      </c>
      <c r="C170" s="84" t="s">
        <v>742</v>
      </c>
      <c r="D170" s="97" t="s">
        <v>132</v>
      </c>
      <c r="E170" s="97" t="s">
        <v>359</v>
      </c>
      <c r="F170" s="84" t="s">
        <v>743</v>
      </c>
      <c r="G170" s="97" t="s">
        <v>744</v>
      </c>
      <c r="H170" s="84" t="s">
        <v>405</v>
      </c>
      <c r="I170" s="84" t="s">
        <v>172</v>
      </c>
      <c r="J170" s="84"/>
      <c r="K170" s="94">
        <v>0.99000000000273058</v>
      </c>
      <c r="L170" s="97" t="s">
        <v>176</v>
      </c>
      <c r="M170" s="98">
        <v>4.8399999999999999E-2</v>
      </c>
      <c r="N170" s="98">
        <v>4.8000000000546113E-3</v>
      </c>
      <c r="O170" s="94">
        <v>63178.672292000003</v>
      </c>
      <c r="P170" s="96">
        <v>104.34</v>
      </c>
      <c r="Q170" s="84"/>
      <c r="R170" s="94">
        <v>65.92062941799999</v>
      </c>
      <c r="S170" s="95">
        <v>3.0085082043809525E-4</v>
      </c>
      <c r="T170" s="95">
        <f>R170/'סכום נכסי הקרן'!$C$42</f>
        <v>8.0654502583523861E-5</v>
      </c>
      <c r="U170" s="95">
        <v>8.0615615805513434E-5</v>
      </c>
    </row>
    <row r="171" spans="2:21" s="141" customFormat="1">
      <c r="B171" s="87" t="s">
        <v>745</v>
      </c>
      <c r="C171" s="84" t="s">
        <v>746</v>
      </c>
      <c r="D171" s="97" t="s">
        <v>132</v>
      </c>
      <c r="E171" s="97" t="s">
        <v>359</v>
      </c>
      <c r="F171" s="84" t="s">
        <v>404</v>
      </c>
      <c r="G171" s="97" t="s">
        <v>367</v>
      </c>
      <c r="H171" s="84" t="s">
        <v>405</v>
      </c>
      <c r="I171" s="84" t="s">
        <v>363</v>
      </c>
      <c r="J171" s="84"/>
      <c r="K171" s="94">
        <v>1.0300000000017786</v>
      </c>
      <c r="L171" s="97" t="s">
        <v>176</v>
      </c>
      <c r="M171" s="98">
        <v>1.95E-2</v>
      </c>
      <c r="N171" s="98">
        <v>7.0000000000074118E-3</v>
      </c>
      <c r="O171" s="94">
        <v>264110.35541299998</v>
      </c>
      <c r="P171" s="96">
        <v>102.19</v>
      </c>
      <c r="Q171" s="84"/>
      <c r="R171" s="94">
        <v>269.89437218399996</v>
      </c>
      <c r="S171" s="95">
        <v>5.7834355479829556E-4</v>
      </c>
      <c r="T171" s="95">
        <f>R171/'סכום נכסי הקרן'!$C$42</f>
        <v>3.3021827204594395E-4</v>
      </c>
      <c r="U171" s="95">
        <v>3.3005906054220006E-4</v>
      </c>
    </row>
    <row r="172" spans="2:21" s="141" customFormat="1">
      <c r="B172" s="87" t="s">
        <v>747</v>
      </c>
      <c r="C172" s="84" t="s">
        <v>748</v>
      </c>
      <c r="D172" s="97" t="s">
        <v>132</v>
      </c>
      <c r="E172" s="97" t="s">
        <v>359</v>
      </c>
      <c r="F172" s="84" t="s">
        <v>477</v>
      </c>
      <c r="G172" s="97" t="s">
        <v>367</v>
      </c>
      <c r="H172" s="84" t="s">
        <v>405</v>
      </c>
      <c r="I172" s="84" t="s">
        <v>172</v>
      </c>
      <c r="J172" s="84"/>
      <c r="K172" s="94">
        <v>2.859999999997672</v>
      </c>
      <c r="L172" s="97" t="s">
        <v>176</v>
      </c>
      <c r="M172" s="98">
        <v>1.8700000000000001E-2</v>
      </c>
      <c r="N172" s="98">
        <v>9.3000000000010123E-3</v>
      </c>
      <c r="O172" s="94">
        <v>381204.79920000001</v>
      </c>
      <c r="P172" s="96">
        <v>103.66</v>
      </c>
      <c r="Q172" s="84"/>
      <c r="R172" s="94">
        <v>395.15688757199996</v>
      </c>
      <c r="S172" s="95">
        <v>5.2587225713891577E-4</v>
      </c>
      <c r="T172" s="95">
        <f>R172/'סכום נכסי הקרן'!$C$42</f>
        <v>4.8347812347905946E-4</v>
      </c>
      <c r="U172" s="95">
        <v>4.832450192398862E-4</v>
      </c>
    </row>
    <row r="173" spans="2:21" s="141" customFormat="1">
      <c r="B173" s="87" t="s">
        <v>749</v>
      </c>
      <c r="C173" s="84" t="s">
        <v>750</v>
      </c>
      <c r="D173" s="97" t="s">
        <v>132</v>
      </c>
      <c r="E173" s="97" t="s">
        <v>359</v>
      </c>
      <c r="F173" s="84" t="s">
        <v>477</v>
      </c>
      <c r="G173" s="97" t="s">
        <v>367</v>
      </c>
      <c r="H173" s="84" t="s">
        <v>405</v>
      </c>
      <c r="I173" s="84" t="s">
        <v>172</v>
      </c>
      <c r="J173" s="84"/>
      <c r="K173" s="94">
        <v>5.4699999999982305</v>
      </c>
      <c r="L173" s="97" t="s">
        <v>176</v>
      </c>
      <c r="M173" s="98">
        <v>2.6800000000000001E-2</v>
      </c>
      <c r="N173" s="98">
        <v>1.6799999999991481E-2</v>
      </c>
      <c r="O173" s="94">
        <v>571132.93400000001</v>
      </c>
      <c r="P173" s="96">
        <v>106.88</v>
      </c>
      <c r="Q173" s="84"/>
      <c r="R173" s="94">
        <v>610.42690016400002</v>
      </c>
      <c r="S173" s="95">
        <v>7.4315369161225518E-4</v>
      </c>
      <c r="T173" s="95">
        <f>R173/'סכום נכסי הקרן'!$C$42</f>
        <v>7.4686298403100918E-4</v>
      </c>
      <c r="U173" s="95">
        <v>7.4650289136247961E-4</v>
      </c>
    </row>
    <row r="174" spans="2:21" s="141" customFormat="1">
      <c r="B174" s="87" t="s">
        <v>751</v>
      </c>
      <c r="C174" s="84" t="s">
        <v>752</v>
      </c>
      <c r="D174" s="97" t="s">
        <v>132</v>
      </c>
      <c r="E174" s="97" t="s">
        <v>359</v>
      </c>
      <c r="F174" s="84" t="s">
        <v>753</v>
      </c>
      <c r="G174" s="97" t="s">
        <v>367</v>
      </c>
      <c r="H174" s="84" t="s">
        <v>405</v>
      </c>
      <c r="I174" s="84" t="s">
        <v>363</v>
      </c>
      <c r="J174" s="84"/>
      <c r="K174" s="94">
        <v>2.6899999999936863</v>
      </c>
      <c r="L174" s="97" t="s">
        <v>176</v>
      </c>
      <c r="M174" s="98">
        <v>2.07E-2</v>
      </c>
      <c r="N174" s="98">
        <v>1.0699999999978956E-2</v>
      </c>
      <c r="O174" s="94">
        <v>230217.05031700002</v>
      </c>
      <c r="P174" s="96">
        <v>103.2</v>
      </c>
      <c r="Q174" s="84"/>
      <c r="R174" s="94">
        <v>237.58400385000002</v>
      </c>
      <c r="S174" s="95">
        <v>9.0828661507596771E-4</v>
      </c>
      <c r="T174" s="95">
        <f>R174/'סכום נכסי הקרן'!$C$42</f>
        <v>2.9068623618286359E-4</v>
      </c>
      <c r="U174" s="95">
        <v>2.9054608466279899E-4</v>
      </c>
    </row>
    <row r="175" spans="2:21" s="141" customFormat="1">
      <c r="B175" s="87" t="s">
        <v>754</v>
      </c>
      <c r="C175" s="84" t="s">
        <v>755</v>
      </c>
      <c r="D175" s="97" t="s">
        <v>132</v>
      </c>
      <c r="E175" s="97" t="s">
        <v>359</v>
      </c>
      <c r="F175" s="84" t="s">
        <v>416</v>
      </c>
      <c r="G175" s="97" t="s">
        <v>417</v>
      </c>
      <c r="H175" s="84" t="s">
        <v>405</v>
      </c>
      <c r="I175" s="84" t="s">
        <v>172</v>
      </c>
      <c r="J175" s="84"/>
      <c r="K175" s="94">
        <v>3.889999999998405</v>
      </c>
      <c r="L175" s="97" t="s">
        <v>176</v>
      </c>
      <c r="M175" s="98">
        <v>1.6299999999999999E-2</v>
      </c>
      <c r="N175" s="98">
        <v>1.1699999999992024E-2</v>
      </c>
      <c r="O175" s="94">
        <v>739016.07524399995</v>
      </c>
      <c r="P175" s="96">
        <v>101.8</v>
      </c>
      <c r="Q175" s="84"/>
      <c r="R175" s="94">
        <v>752.31836458000009</v>
      </c>
      <c r="S175" s="95">
        <v>1.355855969111374E-3</v>
      </c>
      <c r="T175" s="95">
        <f>R175/'סכום נכסי הקרן'!$C$42</f>
        <v>9.2046850910500622E-4</v>
      </c>
      <c r="U175" s="95">
        <v>9.2002471423388793E-4</v>
      </c>
    </row>
    <row r="176" spans="2:21" s="141" customFormat="1">
      <c r="B176" s="87" t="s">
        <v>756</v>
      </c>
      <c r="C176" s="84" t="s">
        <v>757</v>
      </c>
      <c r="D176" s="97" t="s">
        <v>132</v>
      </c>
      <c r="E176" s="97" t="s">
        <v>359</v>
      </c>
      <c r="F176" s="84" t="s">
        <v>393</v>
      </c>
      <c r="G176" s="97" t="s">
        <v>367</v>
      </c>
      <c r="H176" s="84" t="s">
        <v>405</v>
      </c>
      <c r="I176" s="84" t="s">
        <v>172</v>
      </c>
      <c r="J176" s="84"/>
      <c r="K176" s="94">
        <v>1.2299999999995712</v>
      </c>
      <c r="L176" s="97" t="s">
        <v>176</v>
      </c>
      <c r="M176" s="98">
        <v>6.0999999999999999E-2</v>
      </c>
      <c r="N176" s="98">
        <v>5.1999999999923774E-3</v>
      </c>
      <c r="O176" s="94">
        <v>387039.33250299998</v>
      </c>
      <c r="P176" s="96">
        <v>108.46</v>
      </c>
      <c r="Q176" s="84"/>
      <c r="R176" s="94">
        <v>419.78284716600001</v>
      </c>
      <c r="S176" s="95">
        <v>5.6485280337729548E-4</v>
      </c>
      <c r="T176" s="95">
        <f>R176/'סכום נכסי הקרן'!$C$42</f>
        <v>5.1360821385033992E-4</v>
      </c>
      <c r="U176" s="95">
        <v>5.1336058268336762E-4</v>
      </c>
    </row>
    <row r="177" spans="2:21" s="141" customFormat="1">
      <c r="B177" s="87" t="s">
        <v>758</v>
      </c>
      <c r="C177" s="84" t="s">
        <v>759</v>
      </c>
      <c r="D177" s="97" t="s">
        <v>132</v>
      </c>
      <c r="E177" s="97" t="s">
        <v>359</v>
      </c>
      <c r="F177" s="84" t="s">
        <v>760</v>
      </c>
      <c r="G177" s="97" t="s">
        <v>761</v>
      </c>
      <c r="H177" s="84" t="s">
        <v>405</v>
      </c>
      <c r="I177" s="84" t="s">
        <v>172</v>
      </c>
      <c r="J177" s="84"/>
      <c r="K177" s="94">
        <v>5.3400000000015391</v>
      </c>
      <c r="L177" s="97" t="s">
        <v>176</v>
      </c>
      <c r="M177" s="98">
        <v>2.6099999999999998E-2</v>
      </c>
      <c r="N177" s="98">
        <v>1.600000000000314E-2</v>
      </c>
      <c r="O177" s="94">
        <v>603758.690145</v>
      </c>
      <c r="P177" s="96">
        <v>105.47</v>
      </c>
      <c r="Q177" s="84"/>
      <c r="R177" s="94">
        <v>636.78429050300008</v>
      </c>
      <c r="S177" s="95">
        <v>1.0010722554765947E-3</v>
      </c>
      <c r="T177" s="95">
        <f>R177/'סכום נכסי הקרן'!$C$42</f>
        <v>7.7911149600609902E-4</v>
      </c>
      <c r="U177" s="95">
        <v>7.7873585503355439E-4</v>
      </c>
    </row>
    <row r="178" spans="2:21" s="141" customFormat="1">
      <c r="B178" s="87" t="s">
        <v>762</v>
      </c>
      <c r="C178" s="84" t="s">
        <v>763</v>
      </c>
      <c r="D178" s="97" t="s">
        <v>132</v>
      </c>
      <c r="E178" s="97" t="s">
        <v>359</v>
      </c>
      <c r="F178" s="84" t="s">
        <v>448</v>
      </c>
      <c r="G178" s="97" t="s">
        <v>409</v>
      </c>
      <c r="H178" s="84" t="s">
        <v>443</v>
      </c>
      <c r="I178" s="84" t="s">
        <v>172</v>
      </c>
      <c r="J178" s="84"/>
      <c r="K178" s="94">
        <v>4.1200000000014416</v>
      </c>
      <c r="L178" s="97" t="s">
        <v>176</v>
      </c>
      <c r="M178" s="98">
        <v>3.39E-2</v>
      </c>
      <c r="N178" s="98">
        <v>1.7999999999999999E-2</v>
      </c>
      <c r="O178" s="94">
        <v>896932.55952899996</v>
      </c>
      <c r="P178" s="96">
        <v>108.29</v>
      </c>
      <c r="Q178" s="84"/>
      <c r="R178" s="94">
        <v>971.28826865500002</v>
      </c>
      <c r="S178" s="95">
        <v>8.2650377592175688E-4</v>
      </c>
      <c r="T178" s="95">
        <f>R178/'סכום נכסי הקרן'!$C$42</f>
        <v>1.1883802212633346E-3</v>
      </c>
      <c r="U178" s="95">
        <v>1.1878072553857212E-3</v>
      </c>
    </row>
    <row r="179" spans="2:21" s="141" customFormat="1">
      <c r="B179" s="87" t="s">
        <v>764</v>
      </c>
      <c r="C179" s="84" t="s">
        <v>765</v>
      </c>
      <c r="D179" s="97" t="s">
        <v>132</v>
      </c>
      <c r="E179" s="97" t="s">
        <v>359</v>
      </c>
      <c r="F179" s="84" t="s">
        <v>457</v>
      </c>
      <c r="G179" s="97" t="s">
        <v>458</v>
      </c>
      <c r="H179" s="84" t="s">
        <v>443</v>
      </c>
      <c r="I179" s="84" t="s">
        <v>172</v>
      </c>
      <c r="J179" s="84"/>
      <c r="K179" s="94">
        <v>1.8900000000026771</v>
      </c>
      <c r="L179" s="97" t="s">
        <v>176</v>
      </c>
      <c r="M179" s="98">
        <v>1.7500000000000002E-2</v>
      </c>
      <c r="N179" s="98">
        <v>1.2799999999992701E-2</v>
      </c>
      <c r="O179" s="94">
        <v>162832.21440600001</v>
      </c>
      <c r="P179" s="96">
        <v>100.94</v>
      </c>
      <c r="Q179" s="84"/>
      <c r="R179" s="94">
        <v>164.362831804</v>
      </c>
      <c r="S179" s="95">
        <v>2.7739389637128814E-4</v>
      </c>
      <c r="T179" s="95">
        <f>R179/'סכום נכסי הקרן'!$C$42</f>
        <v>2.0109945186220002E-4</v>
      </c>
      <c r="U179" s="95">
        <v>2.0100249373224954E-4</v>
      </c>
    </row>
    <row r="180" spans="2:21" s="141" customFormat="1">
      <c r="B180" s="87" t="s">
        <v>766</v>
      </c>
      <c r="C180" s="84" t="s">
        <v>767</v>
      </c>
      <c r="D180" s="97" t="s">
        <v>132</v>
      </c>
      <c r="E180" s="97" t="s">
        <v>359</v>
      </c>
      <c r="F180" s="84" t="s">
        <v>457</v>
      </c>
      <c r="G180" s="97" t="s">
        <v>458</v>
      </c>
      <c r="H180" s="84" t="s">
        <v>443</v>
      </c>
      <c r="I180" s="84" t="s">
        <v>172</v>
      </c>
      <c r="J180" s="84"/>
      <c r="K180" s="94">
        <v>4.8</v>
      </c>
      <c r="L180" s="97" t="s">
        <v>176</v>
      </c>
      <c r="M180" s="98">
        <v>3.6499999999999998E-2</v>
      </c>
      <c r="N180" s="98">
        <v>2.3100000000001265E-2</v>
      </c>
      <c r="O180" s="94">
        <v>1476961.7595449998</v>
      </c>
      <c r="P180" s="96">
        <v>106.91</v>
      </c>
      <c r="Q180" s="84"/>
      <c r="R180" s="94">
        <v>1579.0197679800001</v>
      </c>
      <c r="S180" s="95">
        <v>6.8857053324105526E-4</v>
      </c>
      <c r="T180" s="95">
        <f>R180/'סכום נכסי הקרן'!$C$42</f>
        <v>1.9319453573239573E-3</v>
      </c>
      <c r="U180" s="95">
        <v>1.9310138888028944E-3</v>
      </c>
    </row>
    <row r="181" spans="2:21" s="141" customFormat="1">
      <c r="B181" s="87" t="s">
        <v>768</v>
      </c>
      <c r="C181" s="84" t="s">
        <v>769</v>
      </c>
      <c r="D181" s="97" t="s">
        <v>132</v>
      </c>
      <c r="E181" s="97" t="s">
        <v>359</v>
      </c>
      <c r="F181" s="84" t="s">
        <v>366</v>
      </c>
      <c r="G181" s="97" t="s">
        <v>367</v>
      </c>
      <c r="H181" s="84" t="s">
        <v>443</v>
      </c>
      <c r="I181" s="84" t="s">
        <v>172</v>
      </c>
      <c r="J181" s="84"/>
      <c r="K181" s="94">
        <v>1.5799999999996241</v>
      </c>
      <c r="L181" s="97" t="s">
        <v>176</v>
      </c>
      <c r="M181" s="98">
        <v>1.7600000000000001E-2</v>
      </c>
      <c r="N181" s="98">
        <v>7.9000000000030695E-3</v>
      </c>
      <c r="O181" s="94">
        <v>993483.06063600001</v>
      </c>
      <c r="P181" s="96">
        <v>101.71</v>
      </c>
      <c r="Q181" s="84"/>
      <c r="R181" s="94">
        <v>1010.4716167109999</v>
      </c>
      <c r="S181" s="95">
        <v>1.0457716427747369E-3</v>
      </c>
      <c r="T181" s="95">
        <f>R181/'סכום נכסי הקרן'!$C$42</f>
        <v>1.2363214116754338E-3</v>
      </c>
      <c r="U181" s="95">
        <v>1.2357253314226842E-3</v>
      </c>
    </row>
    <row r="182" spans="2:21" s="141" customFormat="1">
      <c r="B182" s="87" t="s">
        <v>770</v>
      </c>
      <c r="C182" s="84" t="s">
        <v>771</v>
      </c>
      <c r="D182" s="97" t="s">
        <v>132</v>
      </c>
      <c r="E182" s="97" t="s">
        <v>359</v>
      </c>
      <c r="F182" s="84" t="s">
        <v>474</v>
      </c>
      <c r="G182" s="97" t="s">
        <v>409</v>
      </c>
      <c r="H182" s="84" t="s">
        <v>443</v>
      </c>
      <c r="I182" s="84" t="s">
        <v>363</v>
      </c>
      <c r="J182" s="84"/>
      <c r="K182" s="94">
        <v>6.8700000000004939</v>
      </c>
      <c r="L182" s="97" t="s">
        <v>176</v>
      </c>
      <c r="M182" s="98">
        <v>2.5499999999999998E-2</v>
      </c>
      <c r="N182" s="98">
        <v>2.6200000000002315E-2</v>
      </c>
      <c r="O182" s="94">
        <v>1910139.190984</v>
      </c>
      <c r="P182" s="96">
        <v>99.6</v>
      </c>
      <c r="Q182" s="84"/>
      <c r="R182" s="94">
        <v>1902.498697838</v>
      </c>
      <c r="S182" s="95">
        <v>2.2874559678658607E-3</v>
      </c>
      <c r="T182" s="95">
        <f>R182/'סכום נכסי הקרן'!$C$42</f>
        <v>2.3277248335560755E-3</v>
      </c>
      <c r="U182" s="95">
        <v>2.3266025438391669E-3</v>
      </c>
    </row>
    <row r="183" spans="2:21" s="141" customFormat="1">
      <c r="B183" s="87" t="s">
        <v>772</v>
      </c>
      <c r="C183" s="84" t="s">
        <v>773</v>
      </c>
      <c r="D183" s="97" t="s">
        <v>132</v>
      </c>
      <c r="E183" s="97" t="s">
        <v>359</v>
      </c>
      <c r="F183" s="84" t="s">
        <v>774</v>
      </c>
      <c r="G183" s="97" t="s">
        <v>409</v>
      </c>
      <c r="H183" s="84" t="s">
        <v>443</v>
      </c>
      <c r="I183" s="84" t="s">
        <v>363</v>
      </c>
      <c r="J183" s="84"/>
      <c r="K183" s="94">
        <v>4.3400003640276017</v>
      </c>
      <c r="L183" s="97" t="s">
        <v>176</v>
      </c>
      <c r="M183" s="98">
        <v>3.15E-2</v>
      </c>
      <c r="N183" s="98">
        <v>3.6600002426850672E-2</v>
      </c>
      <c r="O183" s="94">
        <v>7.2560000000000003E-3</v>
      </c>
      <c r="P183" s="96">
        <v>98.27</v>
      </c>
      <c r="Q183" s="84"/>
      <c r="R183" s="94">
        <v>4.9446799999999999E-3</v>
      </c>
      <c r="S183" s="95">
        <v>3.0922621764428774E-11</v>
      </c>
      <c r="T183" s="95">
        <f>R183/'סכום נכסי הקרן'!$C$42</f>
        <v>6.0498619226745627E-9</v>
      </c>
      <c r="U183" s="95">
        <v>6.0469450410368985E-9</v>
      </c>
    </row>
    <row r="184" spans="2:21" s="141" customFormat="1">
      <c r="B184" s="87" t="s">
        <v>775</v>
      </c>
      <c r="C184" s="84" t="s">
        <v>776</v>
      </c>
      <c r="D184" s="97" t="s">
        <v>132</v>
      </c>
      <c r="E184" s="97" t="s">
        <v>359</v>
      </c>
      <c r="F184" s="84" t="s">
        <v>477</v>
      </c>
      <c r="G184" s="97" t="s">
        <v>367</v>
      </c>
      <c r="H184" s="84" t="s">
        <v>443</v>
      </c>
      <c r="I184" s="84" t="s">
        <v>172</v>
      </c>
      <c r="J184" s="84"/>
      <c r="K184" s="94">
        <v>1.8700000000026569</v>
      </c>
      <c r="L184" s="97" t="s">
        <v>176</v>
      </c>
      <c r="M184" s="98">
        <v>6.4000000000000001E-2</v>
      </c>
      <c r="N184" s="98">
        <v>7.8000000000276902E-3</v>
      </c>
      <c r="O184" s="94">
        <v>240417.80801199999</v>
      </c>
      <c r="P184" s="96">
        <v>111.16</v>
      </c>
      <c r="Q184" s="84"/>
      <c r="R184" s="94">
        <v>267.24844286699999</v>
      </c>
      <c r="S184" s="95">
        <v>9.8506858098352059E-4</v>
      </c>
      <c r="T184" s="95">
        <f>R184/'סכום נכסי הקרן'!$C$42</f>
        <v>3.2698095294238081E-4</v>
      </c>
      <c r="U184" s="95">
        <v>3.2682330228031716E-4</v>
      </c>
    </row>
    <row r="185" spans="2:21" s="141" customFormat="1">
      <c r="B185" s="87" t="s">
        <v>777</v>
      </c>
      <c r="C185" s="84" t="s">
        <v>778</v>
      </c>
      <c r="D185" s="97" t="s">
        <v>132</v>
      </c>
      <c r="E185" s="97" t="s">
        <v>359</v>
      </c>
      <c r="F185" s="84" t="s">
        <v>482</v>
      </c>
      <c r="G185" s="97" t="s">
        <v>367</v>
      </c>
      <c r="H185" s="84" t="s">
        <v>443</v>
      </c>
      <c r="I185" s="84" t="s">
        <v>363</v>
      </c>
      <c r="J185" s="84"/>
      <c r="K185" s="94">
        <v>0.7499999999983703</v>
      </c>
      <c r="L185" s="97" t="s">
        <v>176</v>
      </c>
      <c r="M185" s="98">
        <v>1.2E-2</v>
      </c>
      <c r="N185" s="98">
        <v>4.8999999999823993E-3</v>
      </c>
      <c r="O185" s="94">
        <v>152143.02576300001</v>
      </c>
      <c r="P185" s="96">
        <v>100.53</v>
      </c>
      <c r="Q185" s="94">
        <v>0.45518145500000007</v>
      </c>
      <c r="R185" s="94">
        <v>153.39955982299998</v>
      </c>
      <c r="S185" s="95">
        <v>5.0714341921000009E-4</v>
      </c>
      <c r="T185" s="95">
        <f>R185/'סכום נכסי הקרן'!$C$42</f>
        <v>1.8768578673002221E-4</v>
      </c>
      <c r="U185" s="95">
        <v>1.8759529586726196E-4</v>
      </c>
    </row>
    <row r="186" spans="2:21" s="141" customFormat="1">
      <c r="B186" s="87" t="s">
        <v>779</v>
      </c>
      <c r="C186" s="84" t="s">
        <v>780</v>
      </c>
      <c r="D186" s="97" t="s">
        <v>132</v>
      </c>
      <c r="E186" s="97" t="s">
        <v>359</v>
      </c>
      <c r="F186" s="84" t="s">
        <v>493</v>
      </c>
      <c r="G186" s="97" t="s">
        <v>494</v>
      </c>
      <c r="H186" s="84" t="s">
        <v>443</v>
      </c>
      <c r="I186" s="84" t="s">
        <v>172</v>
      </c>
      <c r="J186" s="84"/>
      <c r="K186" s="94">
        <v>2.9799999999996762</v>
      </c>
      <c r="L186" s="97" t="s">
        <v>176</v>
      </c>
      <c r="M186" s="98">
        <v>4.8000000000000001E-2</v>
      </c>
      <c r="N186" s="98">
        <v>1.2400000000001495E-2</v>
      </c>
      <c r="O186" s="94">
        <v>1434255.1891819998</v>
      </c>
      <c r="P186" s="96">
        <v>112.08</v>
      </c>
      <c r="Q186" s="84"/>
      <c r="R186" s="94">
        <v>1607.513263824</v>
      </c>
      <c r="S186" s="95">
        <v>6.975772319574217E-4</v>
      </c>
      <c r="T186" s="95">
        <f>R186/'סכום נכסי הקרן'!$C$42</f>
        <v>1.9668074142316846E-3</v>
      </c>
      <c r="U186" s="95">
        <v>1.9658591373115301E-3</v>
      </c>
    </row>
    <row r="187" spans="2:21" s="141" customFormat="1">
      <c r="B187" s="87" t="s">
        <v>781</v>
      </c>
      <c r="C187" s="84" t="s">
        <v>782</v>
      </c>
      <c r="D187" s="97" t="s">
        <v>132</v>
      </c>
      <c r="E187" s="97" t="s">
        <v>359</v>
      </c>
      <c r="F187" s="84" t="s">
        <v>493</v>
      </c>
      <c r="G187" s="97" t="s">
        <v>494</v>
      </c>
      <c r="H187" s="84" t="s">
        <v>443</v>
      </c>
      <c r="I187" s="84" t="s">
        <v>172</v>
      </c>
      <c r="J187" s="84"/>
      <c r="K187" s="94">
        <v>1.6</v>
      </c>
      <c r="L187" s="97" t="s">
        <v>176</v>
      </c>
      <c r="M187" s="98">
        <v>4.4999999999999998E-2</v>
      </c>
      <c r="N187" s="98">
        <v>8.4000000000000012E-3</v>
      </c>
      <c r="O187" s="94">
        <v>38981.924996000002</v>
      </c>
      <c r="P187" s="96">
        <v>107.54</v>
      </c>
      <c r="Q187" s="84"/>
      <c r="R187" s="94">
        <v>41.921162174999999</v>
      </c>
      <c r="S187" s="95">
        <v>6.4914913699734222E-5</v>
      </c>
      <c r="T187" s="95">
        <f>R187/'סכום נכסי הקרן'!$C$42</f>
        <v>5.1290931424641766E-5</v>
      </c>
      <c r="U187" s="95">
        <v>5.1266202004704014E-5</v>
      </c>
    </row>
    <row r="188" spans="2:21" s="141" customFormat="1">
      <c r="B188" s="87" t="s">
        <v>783</v>
      </c>
      <c r="C188" s="84" t="s">
        <v>784</v>
      </c>
      <c r="D188" s="97" t="s">
        <v>132</v>
      </c>
      <c r="E188" s="97" t="s">
        <v>359</v>
      </c>
      <c r="F188" s="84" t="s">
        <v>785</v>
      </c>
      <c r="G188" s="97" t="s">
        <v>361</v>
      </c>
      <c r="H188" s="84" t="s">
        <v>443</v>
      </c>
      <c r="I188" s="84" t="s">
        <v>172</v>
      </c>
      <c r="J188" s="84"/>
      <c r="K188" s="94">
        <v>2.8600000000002135</v>
      </c>
      <c r="L188" s="97" t="s">
        <v>176</v>
      </c>
      <c r="M188" s="98">
        <v>1.49E-2</v>
      </c>
      <c r="N188" s="98">
        <v>9.4000000000085421E-3</v>
      </c>
      <c r="O188" s="94">
        <v>551640.49854599999</v>
      </c>
      <c r="P188" s="96">
        <v>101.88</v>
      </c>
      <c r="Q188" s="84"/>
      <c r="R188" s="94">
        <v>562.01135195799998</v>
      </c>
      <c r="S188" s="95">
        <v>5.1166275269006703E-4</v>
      </c>
      <c r="T188" s="95">
        <f>R188/'סכום נכסי הקרן'!$C$42</f>
        <v>6.876261109559276E-4</v>
      </c>
      <c r="U188" s="95">
        <v>6.8729457876523276E-4</v>
      </c>
    </row>
    <row r="189" spans="2:21" s="141" customFormat="1">
      <c r="B189" s="87" t="s">
        <v>786</v>
      </c>
      <c r="C189" s="84" t="s">
        <v>787</v>
      </c>
      <c r="D189" s="97" t="s">
        <v>132</v>
      </c>
      <c r="E189" s="97" t="s">
        <v>359</v>
      </c>
      <c r="F189" s="84" t="s">
        <v>788</v>
      </c>
      <c r="G189" s="97" t="s">
        <v>538</v>
      </c>
      <c r="H189" s="84" t="s">
        <v>443</v>
      </c>
      <c r="I189" s="84" t="s">
        <v>363</v>
      </c>
      <c r="J189" s="84"/>
      <c r="K189" s="94">
        <v>3.1300000001614716</v>
      </c>
      <c r="L189" s="97" t="s">
        <v>176</v>
      </c>
      <c r="M189" s="98">
        <v>2.4500000000000001E-2</v>
      </c>
      <c r="N189" s="98">
        <v>1.3400000001054511E-2</v>
      </c>
      <c r="O189" s="94">
        <v>5827.3217509999995</v>
      </c>
      <c r="P189" s="96">
        <v>104.15</v>
      </c>
      <c r="Q189" s="84"/>
      <c r="R189" s="94">
        <v>6.0691557540000014</v>
      </c>
      <c r="S189" s="95">
        <v>3.7148357970040706E-6</v>
      </c>
      <c r="T189" s="95">
        <f>R189/'סכום נכסי הקרן'!$C$42</f>
        <v>7.4256684555736339E-6</v>
      </c>
      <c r="U189" s="95">
        <v>7.4220882422989696E-6</v>
      </c>
    </row>
    <row r="190" spans="2:21" s="141" customFormat="1">
      <c r="B190" s="87" t="s">
        <v>789</v>
      </c>
      <c r="C190" s="84" t="s">
        <v>790</v>
      </c>
      <c r="D190" s="97" t="s">
        <v>132</v>
      </c>
      <c r="E190" s="97" t="s">
        <v>359</v>
      </c>
      <c r="F190" s="84" t="s">
        <v>366</v>
      </c>
      <c r="G190" s="97" t="s">
        <v>367</v>
      </c>
      <c r="H190" s="84" t="s">
        <v>443</v>
      </c>
      <c r="I190" s="84" t="s">
        <v>363</v>
      </c>
      <c r="J190" s="84"/>
      <c r="K190" s="94">
        <v>1.5299999999999336</v>
      </c>
      <c r="L190" s="97" t="s">
        <v>176</v>
      </c>
      <c r="M190" s="98">
        <v>3.2500000000000001E-2</v>
      </c>
      <c r="N190" s="98">
        <v>1.5299999999999337E-2</v>
      </c>
      <c r="O190" s="94">
        <f>585767.545/50000</f>
        <v>11.715350900000001</v>
      </c>
      <c r="P190" s="96">
        <v>5132051</v>
      </c>
      <c r="Q190" s="84"/>
      <c r="R190" s="94">
        <v>601.23777006799992</v>
      </c>
      <c r="S190" s="95">
        <f>3163.7458547124%/50000</f>
        <v>6.3274917094248006E-4</v>
      </c>
      <c r="T190" s="95">
        <f>R190/'סכום נכסי הקרן'!$C$42</f>
        <v>7.3561999797927405E-4</v>
      </c>
      <c r="U190" s="95">
        <v>7.3526532600628873E-4</v>
      </c>
    </row>
    <row r="191" spans="2:21" s="141" customFormat="1">
      <c r="B191" s="87" t="s">
        <v>791</v>
      </c>
      <c r="C191" s="84" t="s">
        <v>792</v>
      </c>
      <c r="D191" s="97" t="s">
        <v>132</v>
      </c>
      <c r="E191" s="97" t="s">
        <v>359</v>
      </c>
      <c r="F191" s="84" t="s">
        <v>366</v>
      </c>
      <c r="G191" s="97" t="s">
        <v>367</v>
      </c>
      <c r="H191" s="84" t="s">
        <v>443</v>
      </c>
      <c r="I191" s="84" t="s">
        <v>172</v>
      </c>
      <c r="J191" s="84"/>
      <c r="K191" s="94">
        <v>1.099999999994582</v>
      </c>
      <c r="L191" s="97" t="s">
        <v>176</v>
      </c>
      <c r="M191" s="98">
        <v>2.3700000000000002E-2</v>
      </c>
      <c r="N191" s="98">
        <v>7.1999999999891639E-3</v>
      </c>
      <c r="O191" s="94">
        <v>72320.477809000004</v>
      </c>
      <c r="P191" s="96">
        <v>102.08</v>
      </c>
      <c r="Q191" s="84"/>
      <c r="R191" s="94">
        <v>73.824740664000004</v>
      </c>
      <c r="S191" s="95">
        <v>7.2320550129550135E-5</v>
      </c>
      <c r="T191" s="95">
        <f>R191/'סכום נכסי הקרן'!$C$42</f>
        <v>9.0325256132744287E-5</v>
      </c>
      <c r="U191" s="95">
        <v>9.0281706695683009E-5</v>
      </c>
    </row>
    <row r="192" spans="2:21" s="141" customFormat="1">
      <c r="B192" s="87" t="s">
        <v>793</v>
      </c>
      <c r="C192" s="84" t="s">
        <v>794</v>
      </c>
      <c r="D192" s="97" t="s">
        <v>132</v>
      </c>
      <c r="E192" s="97" t="s">
        <v>359</v>
      </c>
      <c r="F192" s="84" t="s">
        <v>795</v>
      </c>
      <c r="G192" s="97" t="s">
        <v>409</v>
      </c>
      <c r="H192" s="84" t="s">
        <v>443</v>
      </c>
      <c r="I192" s="84" t="s">
        <v>363</v>
      </c>
      <c r="J192" s="84"/>
      <c r="K192" s="94">
        <v>3.7699999999976672</v>
      </c>
      <c r="L192" s="97" t="s">
        <v>176</v>
      </c>
      <c r="M192" s="98">
        <v>3.3799999999999997E-2</v>
      </c>
      <c r="N192" s="98">
        <v>3.0799999999981949E-2</v>
      </c>
      <c r="O192" s="94">
        <v>394081.81639300002</v>
      </c>
      <c r="P192" s="96">
        <v>101.2</v>
      </c>
      <c r="Q192" s="84"/>
      <c r="R192" s="94">
        <v>398.81079820900004</v>
      </c>
      <c r="S192" s="95">
        <v>4.8145125755226758E-4</v>
      </c>
      <c r="T192" s="95">
        <f>R192/'סכום נכסי הקרן'!$C$42</f>
        <v>4.8794871709313404E-4</v>
      </c>
      <c r="U192" s="95">
        <v>4.8771345740106133E-4</v>
      </c>
    </row>
    <row r="193" spans="2:21" s="141" customFormat="1">
      <c r="B193" s="87" t="s">
        <v>796</v>
      </c>
      <c r="C193" s="84" t="s">
        <v>797</v>
      </c>
      <c r="D193" s="97" t="s">
        <v>132</v>
      </c>
      <c r="E193" s="97" t="s">
        <v>359</v>
      </c>
      <c r="F193" s="84" t="s">
        <v>628</v>
      </c>
      <c r="G193" s="97" t="s">
        <v>490</v>
      </c>
      <c r="H193" s="84" t="s">
        <v>443</v>
      </c>
      <c r="I193" s="84" t="s">
        <v>172</v>
      </c>
      <c r="J193" s="84"/>
      <c r="K193" s="94">
        <v>4.2100000000046949</v>
      </c>
      <c r="L193" s="97" t="s">
        <v>176</v>
      </c>
      <c r="M193" s="98">
        <v>3.85E-2</v>
      </c>
      <c r="N193" s="98">
        <v>1.6300000000034145E-2</v>
      </c>
      <c r="O193" s="94">
        <v>84137.44919699998</v>
      </c>
      <c r="P193" s="96">
        <v>111.38</v>
      </c>
      <c r="Q193" s="84"/>
      <c r="R193" s="94">
        <v>93.712288135999998</v>
      </c>
      <c r="S193" s="95">
        <v>2.1096015404268971E-4</v>
      </c>
      <c r="T193" s="95">
        <f>R193/'סכום נכסי הקרן'!$C$42</f>
        <v>1.1465785524658695E-4</v>
      </c>
      <c r="U193" s="95">
        <v>1.1460257408532124E-4</v>
      </c>
    </row>
    <row r="194" spans="2:21" s="141" customFormat="1">
      <c r="B194" s="87" t="s">
        <v>798</v>
      </c>
      <c r="C194" s="84" t="s">
        <v>799</v>
      </c>
      <c r="D194" s="97" t="s">
        <v>132</v>
      </c>
      <c r="E194" s="97" t="s">
        <v>359</v>
      </c>
      <c r="F194" s="84" t="s">
        <v>800</v>
      </c>
      <c r="G194" s="97" t="s">
        <v>163</v>
      </c>
      <c r="H194" s="84" t="s">
        <v>443</v>
      </c>
      <c r="I194" s="84" t="s">
        <v>363</v>
      </c>
      <c r="J194" s="84"/>
      <c r="K194" s="94">
        <v>4.7000000000027633</v>
      </c>
      <c r="L194" s="97" t="s">
        <v>176</v>
      </c>
      <c r="M194" s="98">
        <v>5.0900000000000001E-2</v>
      </c>
      <c r="N194" s="98">
        <v>1.8800000000017556E-2</v>
      </c>
      <c r="O194" s="94">
        <v>515230.75870100001</v>
      </c>
      <c r="P194" s="96">
        <v>119.41</v>
      </c>
      <c r="Q194" s="84"/>
      <c r="R194" s="94">
        <v>615.23703745900002</v>
      </c>
      <c r="S194" s="95">
        <v>4.536782701658618E-4</v>
      </c>
      <c r="T194" s="95">
        <f>R194/'סכום נכסי הקרן'!$C$42</f>
        <v>7.52748231704035E-4</v>
      </c>
      <c r="U194" s="95">
        <v>7.5238530152101513E-4</v>
      </c>
    </row>
    <row r="195" spans="2:21" s="141" customFormat="1">
      <c r="B195" s="87" t="s">
        <v>801</v>
      </c>
      <c r="C195" s="84" t="s">
        <v>802</v>
      </c>
      <c r="D195" s="97" t="s">
        <v>132</v>
      </c>
      <c r="E195" s="97" t="s">
        <v>359</v>
      </c>
      <c r="F195" s="84" t="s">
        <v>803</v>
      </c>
      <c r="G195" s="97" t="s">
        <v>744</v>
      </c>
      <c r="H195" s="84" t="s">
        <v>443</v>
      </c>
      <c r="I195" s="84" t="s">
        <v>363</v>
      </c>
      <c r="J195" s="84"/>
      <c r="K195" s="94">
        <v>1</v>
      </c>
      <c r="L195" s="97" t="s">
        <v>176</v>
      </c>
      <c r="M195" s="98">
        <v>4.0999999999999995E-2</v>
      </c>
      <c r="N195" s="98">
        <v>6.4000000009389081E-3</v>
      </c>
      <c r="O195" s="94">
        <v>2826.9855940000002</v>
      </c>
      <c r="P195" s="96">
        <v>103.44</v>
      </c>
      <c r="Q195" s="94">
        <v>5.7953203000000002E-2</v>
      </c>
      <c r="R195" s="94">
        <v>2.9821870980000003</v>
      </c>
      <c r="S195" s="95">
        <v>4.7116426566666671E-6</v>
      </c>
      <c r="T195" s="95">
        <f>R195/'סכום נכסי הקרן'!$C$42</f>
        <v>3.6487336229000776E-6</v>
      </c>
      <c r="U195" s="95">
        <v>3.6469744217412091E-6</v>
      </c>
    </row>
    <row r="196" spans="2:21" s="141" customFormat="1">
      <c r="B196" s="87" t="s">
        <v>804</v>
      </c>
      <c r="C196" s="84" t="s">
        <v>805</v>
      </c>
      <c r="D196" s="97" t="s">
        <v>132</v>
      </c>
      <c r="E196" s="97" t="s">
        <v>359</v>
      </c>
      <c r="F196" s="84" t="s">
        <v>803</v>
      </c>
      <c r="G196" s="97" t="s">
        <v>744</v>
      </c>
      <c r="H196" s="84" t="s">
        <v>443</v>
      </c>
      <c r="I196" s="84" t="s">
        <v>363</v>
      </c>
      <c r="J196" s="84"/>
      <c r="K196" s="94">
        <v>3.3600000000080152</v>
      </c>
      <c r="L196" s="97" t="s">
        <v>176</v>
      </c>
      <c r="M196" s="98">
        <v>1.2E-2</v>
      </c>
      <c r="N196" s="98">
        <v>1.120000000000286E-2</v>
      </c>
      <c r="O196" s="94">
        <v>139197.665759</v>
      </c>
      <c r="P196" s="96">
        <v>100.38</v>
      </c>
      <c r="Q196" s="84"/>
      <c r="R196" s="94">
        <v>139.72662150800002</v>
      </c>
      <c r="S196" s="95">
        <v>3.0042099736048101E-4</v>
      </c>
      <c r="T196" s="95">
        <f>R196/'סכום נכסי הקרן'!$C$42</f>
        <v>1.7095681966177993E-4</v>
      </c>
      <c r="U196" s="95">
        <v>1.7087439450654853E-4</v>
      </c>
    </row>
    <row r="197" spans="2:21" s="141" customFormat="1">
      <c r="B197" s="87" t="s">
        <v>806</v>
      </c>
      <c r="C197" s="84" t="s">
        <v>807</v>
      </c>
      <c r="D197" s="97" t="s">
        <v>132</v>
      </c>
      <c r="E197" s="97" t="s">
        <v>359</v>
      </c>
      <c r="F197" s="84" t="s">
        <v>808</v>
      </c>
      <c r="G197" s="97" t="s">
        <v>732</v>
      </c>
      <c r="H197" s="84" t="s">
        <v>539</v>
      </c>
      <c r="I197" s="84" t="s">
        <v>363</v>
      </c>
      <c r="J197" s="84"/>
      <c r="K197" s="94">
        <v>6.5100000000024858</v>
      </c>
      <c r="L197" s="97" t="s">
        <v>176</v>
      </c>
      <c r="M197" s="98">
        <v>3.7499999999999999E-2</v>
      </c>
      <c r="N197" s="98">
        <v>2.6699999999999998E-2</v>
      </c>
      <c r="O197" s="94">
        <v>367621.19442000001</v>
      </c>
      <c r="P197" s="96">
        <v>109.43</v>
      </c>
      <c r="Q197" s="84"/>
      <c r="R197" s="94">
        <v>402.28788209999999</v>
      </c>
      <c r="S197" s="95">
        <v>1.6710054291818183E-3</v>
      </c>
      <c r="T197" s="95">
        <f>R197/'סכום נכסי הקרן'!$C$42</f>
        <v>4.922029615405211E-4</v>
      </c>
      <c r="U197" s="95">
        <v>4.919656507061795E-4</v>
      </c>
    </row>
    <row r="198" spans="2:21" s="141" customFormat="1">
      <c r="B198" s="87" t="s">
        <v>809</v>
      </c>
      <c r="C198" s="84" t="s">
        <v>810</v>
      </c>
      <c r="D198" s="97" t="s">
        <v>132</v>
      </c>
      <c r="E198" s="97" t="s">
        <v>359</v>
      </c>
      <c r="F198" s="84" t="s">
        <v>463</v>
      </c>
      <c r="G198" s="97" t="s">
        <v>409</v>
      </c>
      <c r="H198" s="84" t="s">
        <v>539</v>
      </c>
      <c r="I198" s="84" t="s">
        <v>172</v>
      </c>
      <c r="J198" s="84"/>
      <c r="K198" s="94">
        <v>3.4299999999975417</v>
      </c>
      <c r="L198" s="97" t="s">
        <v>176</v>
      </c>
      <c r="M198" s="98">
        <v>3.5000000000000003E-2</v>
      </c>
      <c r="N198" s="98">
        <v>1.3900000000010751E-2</v>
      </c>
      <c r="O198" s="94">
        <v>223727.07866299996</v>
      </c>
      <c r="P198" s="96">
        <v>107.37</v>
      </c>
      <c r="Q198" s="94">
        <v>19.091377427000001</v>
      </c>
      <c r="R198" s="94">
        <v>260.406376948</v>
      </c>
      <c r="S198" s="95">
        <v>1.6745794128190683E-3</v>
      </c>
      <c r="T198" s="95">
        <f>R198/'סכום נכסי הקרן'!$C$42</f>
        <v>3.1860962171856305E-4</v>
      </c>
      <c r="U198" s="95">
        <v>3.1845600721181031E-4</v>
      </c>
    </row>
    <row r="199" spans="2:21" s="141" customFormat="1">
      <c r="B199" s="87" t="s">
        <v>811</v>
      </c>
      <c r="C199" s="84" t="s">
        <v>812</v>
      </c>
      <c r="D199" s="97" t="s">
        <v>132</v>
      </c>
      <c r="E199" s="97" t="s">
        <v>359</v>
      </c>
      <c r="F199" s="84" t="s">
        <v>774</v>
      </c>
      <c r="G199" s="97" t="s">
        <v>409</v>
      </c>
      <c r="H199" s="84" t="s">
        <v>539</v>
      </c>
      <c r="I199" s="84" t="s">
        <v>172</v>
      </c>
      <c r="J199" s="84"/>
      <c r="K199" s="94">
        <v>3.7599999999995539</v>
      </c>
      <c r="L199" s="97" t="s">
        <v>176</v>
      </c>
      <c r="M199" s="98">
        <v>4.3499999999999997E-2</v>
      </c>
      <c r="N199" s="98">
        <v>6.9899999999992524E-2</v>
      </c>
      <c r="O199" s="94">
        <v>686126.40307200002</v>
      </c>
      <c r="P199" s="96">
        <v>91.5</v>
      </c>
      <c r="Q199" s="84"/>
      <c r="R199" s="94">
        <v>627.80568165299997</v>
      </c>
      <c r="S199" s="95">
        <v>3.8723580208711628E-4</v>
      </c>
      <c r="T199" s="95">
        <f>R199/'סכום נכסי הקרן'!$C$42</f>
        <v>7.6812608465486802E-4</v>
      </c>
      <c r="U199" s="95">
        <v>7.6775574019075001E-4</v>
      </c>
    </row>
    <row r="200" spans="2:21" s="141" customFormat="1">
      <c r="B200" s="87" t="s">
        <v>813</v>
      </c>
      <c r="C200" s="84" t="s">
        <v>814</v>
      </c>
      <c r="D200" s="97" t="s">
        <v>132</v>
      </c>
      <c r="E200" s="97" t="s">
        <v>359</v>
      </c>
      <c r="F200" s="84" t="s">
        <v>489</v>
      </c>
      <c r="G200" s="97" t="s">
        <v>490</v>
      </c>
      <c r="H200" s="84" t="s">
        <v>539</v>
      </c>
      <c r="I200" s="84" t="s">
        <v>363</v>
      </c>
      <c r="J200" s="84"/>
      <c r="K200" s="94">
        <v>10.47000000000485</v>
      </c>
      <c r="L200" s="97" t="s">
        <v>176</v>
      </c>
      <c r="M200" s="98">
        <v>3.0499999999999999E-2</v>
      </c>
      <c r="N200" s="98">
        <v>3.2700000000006779E-2</v>
      </c>
      <c r="O200" s="94">
        <v>587095.78740100004</v>
      </c>
      <c r="P200" s="96">
        <v>97.99</v>
      </c>
      <c r="Q200" s="84"/>
      <c r="R200" s="94">
        <v>575.295162043</v>
      </c>
      <c r="S200" s="95">
        <v>1.8577363912982258E-3</v>
      </c>
      <c r="T200" s="95">
        <f>R200/'סכום נכסי הקרן'!$C$42</f>
        <v>7.038789760192446E-4</v>
      </c>
      <c r="U200" s="95">
        <v>7.0353960766893675E-4</v>
      </c>
    </row>
    <row r="201" spans="2:21" s="141" customFormat="1">
      <c r="B201" s="87" t="s">
        <v>815</v>
      </c>
      <c r="C201" s="84" t="s">
        <v>816</v>
      </c>
      <c r="D201" s="97" t="s">
        <v>132</v>
      </c>
      <c r="E201" s="97" t="s">
        <v>359</v>
      </c>
      <c r="F201" s="84" t="s">
        <v>489</v>
      </c>
      <c r="G201" s="97" t="s">
        <v>490</v>
      </c>
      <c r="H201" s="84" t="s">
        <v>539</v>
      </c>
      <c r="I201" s="84" t="s">
        <v>363</v>
      </c>
      <c r="J201" s="84"/>
      <c r="K201" s="94">
        <v>9.7800000000093821</v>
      </c>
      <c r="L201" s="97" t="s">
        <v>176</v>
      </c>
      <c r="M201" s="98">
        <v>3.0499999999999999E-2</v>
      </c>
      <c r="N201" s="98">
        <v>3.1700000000036942E-2</v>
      </c>
      <c r="O201" s="94">
        <v>486321.60392300005</v>
      </c>
      <c r="P201" s="96">
        <v>99.08</v>
      </c>
      <c r="Q201" s="84"/>
      <c r="R201" s="94">
        <v>481.847445166</v>
      </c>
      <c r="S201" s="95">
        <v>1.5388584978300941E-3</v>
      </c>
      <c r="T201" s="95">
        <f>R201/'סכום נכסי הקרן'!$C$42</f>
        <v>5.895448261662641E-4</v>
      </c>
      <c r="U201" s="95">
        <v>5.892605829058387E-4</v>
      </c>
    </row>
    <row r="202" spans="2:21" s="141" customFormat="1">
      <c r="B202" s="87" t="s">
        <v>817</v>
      </c>
      <c r="C202" s="84" t="s">
        <v>818</v>
      </c>
      <c r="D202" s="97" t="s">
        <v>132</v>
      </c>
      <c r="E202" s="97" t="s">
        <v>359</v>
      </c>
      <c r="F202" s="84" t="s">
        <v>489</v>
      </c>
      <c r="G202" s="97" t="s">
        <v>490</v>
      </c>
      <c r="H202" s="84" t="s">
        <v>539</v>
      </c>
      <c r="I202" s="84" t="s">
        <v>363</v>
      </c>
      <c r="J202" s="84"/>
      <c r="K202" s="94">
        <v>6.3600000000057317</v>
      </c>
      <c r="L202" s="97" t="s">
        <v>176</v>
      </c>
      <c r="M202" s="98">
        <v>2.9100000000000001E-2</v>
      </c>
      <c r="N202" s="98">
        <v>2.4200000000024223E-2</v>
      </c>
      <c r="O202" s="94">
        <v>564652.660485</v>
      </c>
      <c r="P202" s="96">
        <v>103.81</v>
      </c>
      <c r="Q202" s="84"/>
      <c r="R202" s="94">
        <v>586.16592684900002</v>
      </c>
      <c r="S202" s="95">
        <v>9.4108776747499996E-4</v>
      </c>
      <c r="T202" s="95">
        <f>R202/'סכום נכסי הקרן'!$C$42</f>
        <v>7.171794577632948E-4</v>
      </c>
      <c r="U202" s="95">
        <v>7.1683367671605814E-4</v>
      </c>
    </row>
    <row r="203" spans="2:21" s="141" customFormat="1">
      <c r="B203" s="87" t="s">
        <v>819</v>
      </c>
      <c r="C203" s="84" t="s">
        <v>820</v>
      </c>
      <c r="D203" s="97" t="s">
        <v>132</v>
      </c>
      <c r="E203" s="97" t="s">
        <v>359</v>
      </c>
      <c r="F203" s="84" t="s">
        <v>489</v>
      </c>
      <c r="G203" s="97" t="s">
        <v>490</v>
      </c>
      <c r="H203" s="84" t="s">
        <v>539</v>
      </c>
      <c r="I203" s="84" t="s">
        <v>363</v>
      </c>
      <c r="J203" s="84"/>
      <c r="K203" s="94">
        <v>8.1000000000045667</v>
      </c>
      <c r="L203" s="97" t="s">
        <v>176</v>
      </c>
      <c r="M203" s="98">
        <v>3.95E-2</v>
      </c>
      <c r="N203" s="98">
        <v>2.8100000000017254E-2</v>
      </c>
      <c r="O203" s="94">
        <v>359602.32754700002</v>
      </c>
      <c r="P203" s="96">
        <v>109.6</v>
      </c>
      <c r="Q203" s="84"/>
      <c r="R203" s="94">
        <v>394.124150972</v>
      </c>
      <c r="S203" s="95">
        <v>1.4982807716369354E-3</v>
      </c>
      <c r="T203" s="95">
        <f>R203/'סכום נכסי הקרן'!$C$42</f>
        <v>4.8221456065345857E-4</v>
      </c>
      <c r="U203" s="95">
        <v>4.8198206562871882E-4</v>
      </c>
    </row>
    <row r="204" spans="2:21" s="141" customFormat="1">
      <c r="B204" s="87" t="s">
        <v>821</v>
      </c>
      <c r="C204" s="84" t="s">
        <v>822</v>
      </c>
      <c r="D204" s="97" t="s">
        <v>132</v>
      </c>
      <c r="E204" s="97" t="s">
        <v>359</v>
      </c>
      <c r="F204" s="84" t="s">
        <v>489</v>
      </c>
      <c r="G204" s="97" t="s">
        <v>490</v>
      </c>
      <c r="H204" s="84" t="s">
        <v>539</v>
      </c>
      <c r="I204" s="84" t="s">
        <v>363</v>
      </c>
      <c r="J204" s="84"/>
      <c r="K204" s="94">
        <v>8.8000000000061807</v>
      </c>
      <c r="L204" s="97" t="s">
        <v>176</v>
      </c>
      <c r="M204" s="98">
        <v>3.95E-2</v>
      </c>
      <c r="N204" s="98">
        <v>2.8800000000016479E-2</v>
      </c>
      <c r="O204" s="94">
        <v>88417.552360999995</v>
      </c>
      <c r="P204" s="96">
        <v>109.79</v>
      </c>
      <c r="Q204" s="84"/>
      <c r="R204" s="94">
        <v>97.073630718000018</v>
      </c>
      <c r="S204" s="95">
        <v>3.6839115998317284E-4</v>
      </c>
      <c r="T204" s="95">
        <f>R204/'סכום נכסי הקרן'!$C$42</f>
        <v>1.1877048912702139E-4</v>
      </c>
      <c r="U204" s="95">
        <v>1.1871322509963382E-4</v>
      </c>
    </row>
    <row r="205" spans="2:21" s="141" customFormat="1">
      <c r="B205" s="87" t="s">
        <v>823</v>
      </c>
      <c r="C205" s="84" t="s">
        <v>824</v>
      </c>
      <c r="D205" s="97" t="s">
        <v>132</v>
      </c>
      <c r="E205" s="97" t="s">
        <v>359</v>
      </c>
      <c r="F205" s="84" t="s">
        <v>825</v>
      </c>
      <c r="G205" s="97" t="s">
        <v>409</v>
      </c>
      <c r="H205" s="84" t="s">
        <v>539</v>
      </c>
      <c r="I205" s="84" t="s">
        <v>363</v>
      </c>
      <c r="J205" s="84"/>
      <c r="K205" s="94">
        <v>2.4400000000007962</v>
      </c>
      <c r="L205" s="97" t="s">
        <v>176</v>
      </c>
      <c r="M205" s="98">
        <v>3.9E-2</v>
      </c>
      <c r="N205" s="98">
        <v>4.9300000000003258E-2</v>
      </c>
      <c r="O205" s="94">
        <v>563316.43867199996</v>
      </c>
      <c r="P205" s="96">
        <v>98.04</v>
      </c>
      <c r="Q205" s="84"/>
      <c r="R205" s="94">
        <v>552.275436474</v>
      </c>
      <c r="S205" s="95">
        <v>6.2719988272717656E-4</v>
      </c>
      <c r="T205" s="95">
        <f>R205/'סכום נכסי הקרן'!$C$42</f>
        <v>6.7571412790160879E-4</v>
      </c>
      <c r="U205" s="95">
        <v>6.7538833895680671E-4</v>
      </c>
    </row>
    <row r="206" spans="2:21" s="141" customFormat="1">
      <c r="B206" s="87" t="s">
        <v>826</v>
      </c>
      <c r="C206" s="84" t="s">
        <v>827</v>
      </c>
      <c r="D206" s="97" t="s">
        <v>132</v>
      </c>
      <c r="E206" s="97" t="s">
        <v>359</v>
      </c>
      <c r="F206" s="84" t="s">
        <v>582</v>
      </c>
      <c r="G206" s="97" t="s">
        <v>409</v>
      </c>
      <c r="H206" s="84" t="s">
        <v>539</v>
      </c>
      <c r="I206" s="84" t="s">
        <v>172</v>
      </c>
      <c r="J206" s="84"/>
      <c r="K206" s="94">
        <v>3.8000000000012273</v>
      </c>
      <c r="L206" s="97" t="s">
        <v>176</v>
      </c>
      <c r="M206" s="98">
        <v>5.0499999999999996E-2</v>
      </c>
      <c r="N206" s="98">
        <v>1.969999999999264E-2</v>
      </c>
      <c r="O206" s="94">
        <v>143158.707329</v>
      </c>
      <c r="P206" s="96">
        <v>113.84</v>
      </c>
      <c r="Q206" s="84"/>
      <c r="R206" s="94">
        <v>162.97187719599998</v>
      </c>
      <c r="S206" s="95">
        <v>1.9308537459816711E-4</v>
      </c>
      <c r="T206" s="95">
        <f>R206/'סכום נכסי הקרן'!$C$42</f>
        <v>1.9939760597548784E-4</v>
      </c>
      <c r="U206" s="95">
        <v>1.9930146837385363E-4</v>
      </c>
    </row>
    <row r="207" spans="2:21" s="141" customFormat="1">
      <c r="B207" s="87" t="s">
        <v>828</v>
      </c>
      <c r="C207" s="84" t="s">
        <v>829</v>
      </c>
      <c r="D207" s="97" t="s">
        <v>132</v>
      </c>
      <c r="E207" s="97" t="s">
        <v>359</v>
      </c>
      <c r="F207" s="84" t="s">
        <v>501</v>
      </c>
      <c r="G207" s="97" t="s">
        <v>490</v>
      </c>
      <c r="H207" s="84" t="s">
        <v>539</v>
      </c>
      <c r="I207" s="84" t="s">
        <v>172</v>
      </c>
      <c r="J207" s="84"/>
      <c r="K207" s="94">
        <v>4.6199999999978534</v>
      </c>
      <c r="L207" s="97" t="s">
        <v>176</v>
      </c>
      <c r="M207" s="98">
        <v>3.9199999999999999E-2</v>
      </c>
      <c r="N207" s="98">
        <v>1.8899999999989266E-2</v>
      </c>
      <c r="O207" s="94">
        <v>626939.60835400003</v>
      </c>
      <c r="P207" s="96">
        <v>111.46</v>
      </c>
      <c r="Q207" s="84"/>
      <c r="R207" s="94">
        <v>698.78690827500009</v>
      </c>
      <c r="S207" s="95">
        <v>6.5316142700244E-4</v>
      </c>
      <c r="T207" s="95">
        <f>R207/'סכום נכסי הקרן'!$C$42</f>
        <v>8.5497227493718615E-4</v>
      </c>
      <c r="U207" s="95">
        <v>8.5456005843351191E-4</v>
      </c>
    </row>
    <row r="208" spans="2:21" s="141" customFormat="1">
      <c r="B208" s="87" t="s">
        <v>830</v>
      </c>
      <c r="C208" s="84" t="s">
        <v>831</v>
      </c>
      <c r="D208" s="97" t="s">
        <v>132</v>
      </c>
      <c r="E208" s="97" t="s">
        <v>359</v>
      </c>
      <c r="F208" s="84" t="s">
        <v>523</v>
      </c>
      <c r="G208" s="97" t="s">
        <v>490</v>
      </c>
      <c r="H208" s="84" t="s">
        <v>539</v>
      </c>
      <c r="I208" s="84" t="s">
        <v>172</v>
      </c>
      <c r="J208" s="84"/>
      <c r="K208" s="94">
        <v>4.6000000000015602</v>
      </c>
      <c r="L208" s="97" t="s">
        <v>176</v>
      </c>
      <c r="M208" s="98">
        <v>4.0999999999999995E-2</v>
      </c>
      <c r="N208" s="98">
        <v>1.7399999999982832E-2</v>
      </c>
      <c r="O208" s="94">
        <v>226158.84</v>
      </c>
      <c r="P208" s="96">
        <v>111.29</v>
      </c>
      <c r="Q208" s="94">
        <v>4.6362562199999999</v>
      </c>
      <c r="R208" s="94">
        <v>256.32842925599999</v>
      </c>
      <c r="S208" s="95">
        <v>7.5386279999999995E-4</v>
      </c>
      <c r="T208" s="95">
        <f>R208/'סכום נכסי הקרן'!$C$42</f>
        <v>3.1362021482782602E-4</v>
      </c>
      <c r="U208" s="95">
        <v>3.1346900591470972E-4</v>
      </c>
    </row>
    <row r="209" spans="2:21" s="141" customFormat="1">
      <c r="B209" s="87" t="s">
        <v>832</v>
      </c>
      <c r="C209" s="84" t="s">
        <v>833</v>
      </c>
      <c r="D209" s="97" t="s">
        <v>132</v>
      </c>
      <c r="E209" s="97" t="s">
        <v>359</v>
      </c>
      <c r="F209" s="84" t="s">
        <v>622</v>
      </c>
      <c r="G209" s="97" t="s">
        <v>623</v>
      </c>
      <c r="H209" s="84" t="s">
        <v>539</v>
      </c>
      <c r="I209" s="84" t="s">
        <v>363</v>
      </c>
      <c r="J209" s="84"/>
      <c r="K209" s="94">
        <v>4.6999999999986377</v>
      </c>
      <c r="L209" s="97" t="s">
        <v>176</v>
      </c>
      <c r="M209" s="98">
        <v>1.9E-2</v>
      </c>
      <c r="N209" s="98">
        <v>1.4999999999994762E-2</v>
      </c>
      <c r="O209" s="94">
        <v>1868652.916804</v>
      </c>
      <c r="P209" s="96">
        <v>102.1</v>
      </c>
      <c r="Q209" s="84"/>
      <c r="R209" s="94">
        <v>1907.8946902979999</v>
      </c>
      <c r="S209" s="95">
        <v>1.293545274743562E-3</v>
      </c>
      <c r="T209" s="95">
        <f>R209/'סכום נכסי הקרן'!$C$42</f>
        <v>2.3343268804668547E-3</v>
      </c>
      <c r="U209" s="95">
        <v>2.3332014076377279E-3</v>
      </c>
    </row>
    <row r="210" spans="2:21" s="141" customFormat="1">
      <c r="B210" s="87" t="s">
        <v>834</v>
      </c>
      <c r="C210" s="84" t="s">
        <v>835</v>
      </c>
      <c r="D210" s="97" t="s">
        <v>132</v>
      </c>
      <c r="E210" s="97" t="s">
        <v>359</v>
      </c>
      <c r="F210" s="84" t="s">
        <v>622</v>
      </c>
      <c r="G210" s="97" t="s">
        <v>623</v>
      </c>
      <c r="H210" s="84" t="s">
        <v>539</v>
      </c>
      <c r="I210" s="84" t="s">
        <v>363</v>
      </c>
      <c r="J210" s="84"/>
      <c r="K210" s="94">
        <v>3.2700000000027543</v>
      </c>
      <c r="L210" s="97" t="s">
        <v>176</v>
      </c>
      <c r="M210" s="98">
        <v>2.9600000000000001E-2</v>
      </c>
      <c r="N210" s="98">
        <v>1.3199999999993113E-2</v>
      </c>
      <c r="O210" s="94">
        <v>274689.04044900002</v>
      </c>
      <c r="P210" s="96">
        <v>105.73</v>
      </c>
      <c r="Q210" s="84"/>
      <c r="R210" s="94">
        <v>290.42871945999997</v>
      </c>
      <c r="S210" s="95">
        <v>6.7260792384070292E-4</v>
      </c>
      <c r="T210" s="95">
        <f>R210/'סכום נכסי הקרן'!$C$42</f>
        <v>3.553422367296138E-4</v>
      </c>
      <c r="U210" s="95">
        <v>3.5517091195251131E-4</v>
      </c>
    </row>
    <row r="211" spans="2:21" s="141" customFormat="1">
      <c r="B211" s="87" t="s">
        <v>836</v>
      </c>
      <c r="C211" s="84" t="s">
        <v>837</v>
      </c>
      <c r="D211" s="97" t="s">
        <v>132</v>
      </c>
      <c r="E211" s="97" t="s">
        <v>359</v>
      </c>
      <c r="F211" s="84" t="s">
        <v>628</v>
      </c>
      <c r="G211" s="97" t="s">
        <v>490</v>
      </c>
      <c r="H211" s="84" t="s">
        <v>539</v>
      </c>
      <c r="I211" s="84" t="s">
        <v>172</v>
      </c>
      <c r="J211" s="84"/>
      <c r="K211" s="94">
        <v>5.4699999999995095</v>
      </c>
      <c r="L211" s="97" t="s">
        <v>176</v>
      </c>
      <c r="M211" s="98">
        <v>3.61E-2</v>
      </c>
      <c r="N211" s="98">
        <v>2.0699999999998022E-2</v>
      </c>
      <c r="O211" s="94">
        <v>1236249.211837</v>
      </c>
      <c r="P211" s="96">
        <v>110.3</v>
      </c>
      <c r="Q211" s="84"/>
      <c r="R211" s="94">
        <v>1363.5828395609997</v>
      </c>
      <c r="S211" s="95">
        <v>1.6107481587452769E-3</v>
      </c>
      <c r="T211" s="95">
        <f>R211/'סכום נכסי הקרן'!$C$42</f>
        <v>1.668356273706802E-3</v>
      </c>
      <c r="U211" s="95">
        <v>1.6675518920792449E-3</v>
      </c>
    </row>
    <row r="212" spans="2:21" s="141" customFormat="1">
      <c r="B212" s="87" t="s">
        <v>838</v>
      </c>
      <c r="C212" s="84" t="s">
        <v>839</v>
      </c>
      <c r="D212" s="97" t="s">
        <v>132</v>
      </c>
      <c r="E212" s="97" t="s">
        <v>359</v>
      </c>
      <c r="F212" s="84" t="s">
        <v>628</v>
      </c>
      <c r="G212" s="97" t="s">
        <v>490</v>
      </c>
      <c r="H212" s="84" t="s">
        <v>539</v>
      </c>
      <c r="I212" s="84" t="s">
        <v>172</v>
      </c>
      <c r="J212" s="84"/>
      <c r="K212" s="94">
        <v>6.4099999999938149</v>
      </c>
      <c r="L212" s="97" t="s">
        <v>176</v>
      </c>
      <c r="M212" s="98">
        <v>3.3000000000000002E-2</v>
      </c>
      <c r="N212" s="98">
        <v>2.3599999999965284E-2</v>
      </c>
      <c r="O212" s="94">
        <v>429375.08128599991</v>
      </c>
      <c r="P212" s="96">
        <v>107.33</v>
      </c>
      <c r="Q212" s="84"/>
      <c r="R212" s="94">
        <v>460.848274785</v>
      </c>
      <c r="S212" s="95">
        <v>1.3925151414357292E-3</v>
      </c>
      <c r="T212" s="95">
        <f>R212/'סכום נכסי הקרן'!$C$42</f>
        <v>5.6385214609479999E-4</v>
      </c>
      <c r="U212" s="95">
        <v>5.6358029030828408E-4</v>
      </c>
    </row>
    <row r="213" spans="2:21" s="141" customFormat="1">
      <c r="B213" s="87" t="s">
        <v>840</v>
      </c>
      <c r="C213" s="84" t="s">
        <v>841</v>
      </c>
      <c r="D213" s="97" t="s">
        <v>132</v>
      </c>
      <c r="E213" s="97" t="s">
        <v>359</v>
      </c>
      <c r="F213" s="84" t="s">
        <v>842</v>
      </c>
      <c r="G213" s="97" t="s">
        <v>163</v>
      </c>
      <c r="H213" s="84" t="s">
        <v>539</v>
      </c>
      <c r="I213" s="84" t="s">
        <v>172</v>
      </c>
      <c r="J213" s="84"/>
      <c r="K213" s="94">
        <v>3.469999999996753</v>
      </c>
      <c r="L213" s="97" t="s">
        <v>176</v>
      </c>
      <c r="M213" s="98">
        <v>2.75E-2</v>
      </c>
      <c r="N213" s="98">
        <v>1.9399999999982809E-2</v>
      </c>
      <c r="O213" s="94">
        <v>403665.35962</v>
      </c>
      <c r="P213" s="96">
        <v>103.77</v>
      </c>
      <c r="Q213" s="84"/>
      <c r="R213" s="94">
        <v>418.883530388</v>
      </c>
      <c r="S213" s="95">
        <v>8.6668032580753079E-4</v>
      </c>
      <c r="T213" s="95">
        <f>R213/'סכום נכסי הקרן'!$C$42</f>
        <v>5.1250789141660421E-4</v>
      </c>
      <c r="U213" s="95">
        <v>5.122607907593102E-4</v>
      </c>
    </row>
    <row r="214" spans="2:21" s="141" customFormat="1">
      <c r="B214" s="87" t="s">
        <v>843</v>
      </c>
      <c r="C214" s="84" t="s">
        <v>844</v>
      </c>
      <c r="D214" s="97" t="s">
        <v>132</v>
      </c>
      <c r="E214" s="97" t="s">
        <v>359</v>
      </c>
      <c r="F214" s="84" t="s">
        <v>842</v>
      </c>
      <c r="G214" s="97" t="s">
        <v>163</v>
      </c>
      <c r="H214" s="84" t="s">
        <v>539</v>
      </c>
      <c r="I214" s="84" t="s">
        <v>172</v>
      </c>
      <c r="J214" s="84"/>
      <c r="K214" s="94">
        <v>4.5299999999997951</v>
      </c>
      <c r="L214" s="97" t="s">
        <v>176</v>
      </c>
      <c r="M214" s="98">
        <v>2.3E-2</v>
      </c>
      <c r="N214" s="98">
        <v>2.290000000000068E-2</v>
      </c>
      <c r="O214" s="94">
        <v>727948.76624999999</v>
      </c>
      <c r="P214" s="96">
        <v>100.85</v>
      </c>
      <c r="Q214" s="84"/>
      <c r="R214" s="94">
        <v>734.13631455500001</v>
      </c>
      <c r="S214" s="95">
        <v>2.3105875725124838E-3</v>
      </c>
      <c r="T214" s="95">
        <f>R214/'סכום נכסי הקרן'!$C$42</f>
        <v>8.9822260196391476E-4</v>
      </c>
      <c r="U214" s="95">
        <v>8.9778953273891588E-4</v>
      </c>
    </row>
    <row r="215" spans="2:21" s="141" customFormat="1">
      <c r="B215" s="87" t="s">
        <v>845</v>
      </c>
      <c r="C215" s="84" t="s">
        <v>846</v>
      </c>
      <c r="D215" s="97" t="s">
        <v>132</v>
      </c>
      <c r="E215" s="97" t="s">
        <v>359</v>
      </c>
      <c r="F215" s="84" t="s">
        <v>642</v>
      </c>
      <c r="G215" s="97" t="s">
        <v>390</v>
      </c>
      <c r="H215" s="84" t="s">
        <v>639</v>
      </c>
      <c r="I215" s="84" t="s">
        <v>363</v>
      </c>
      <c r="J215" s="84"/>
      <c r="K215" s="94">
        <v>0.91000000000097769</v>
      </c>
      <c r="L215" s="97" t="s">
        <v>176</v>
      </c>
      <c r="M215" s="98">
        <v>4.2999999999999997E-2</v>
      </c>
      <c r="N215" s="98">
        <v>1.7600000000014829E-2</v>
      </c>
      <c r="O215" s="94">
        <v>288960.24645999999</v>
      </c>
      <c r="P215" s="96">
        <v>102.66</v>
      </c>
      <c r="Q215" s="84"/>
      <c r="R215" s="94">
        <v>296.646598681</v>
      </c>
      <c r="S215" s="95">
        <v>1.000762656479122E-3</v>
      </c>
      <c r="T215" s="95">
        <f>R215/'סכום נכסי הקרן'!$C$42</f>
        <v>3.6294986972890142E-4</v>
      </c>
      <c r="U215" s="95">
        <v>3.6277487700610273E-4</v>
      </c>
    </row>
    <row r="216" spans="2:21" s="141" customFormat="1">
      <c r="B216" s="87" t="s">
        <v>847</v>
      </c>
      <c r="C216" s="84" t="s">
        <v>848</v>
      </c>
      <c r="D216" s="97" t="s">
        <v>132</v>
      </c>
      <c r="E216" s="97" t="s">
        <v>359</v>
      </c>
      <c r="F216" s="84" t="s">
        <v>642</v>
      </c>
      <c r="G216" s="97" t="s">
        <v>390</v>
      </c>
      <c r="H216" s="84" t="s">
        <v>639</v>
      </c>
      <c r="I216" s="84" t="s">
        <v>363</v>
      </c>
      <c r="J216" s="84"/>
      <c r="K216" s="94">
        <v>1.8600000000031007</v>
      </c>
      <c r="L216" s="97" t="s">
        <v>176</v>
      </c>
      <c r="M216" s="98">
        <v>4.2500000000000003E-2</v>
      </c>
      <c r="N216" s="98">
        <v>2.3200000000010337E-2</v>
      </c>
      <c r="O216" s="94">
        <v>185574.070576</v>
      </c>
      <c r="P216" s="96">
        <v>104.27</v>
      </c>
      <c r="Q216" s="84"/>
      <c r="R216" s="94">
        <v>193.49808548999999</v>
      </c>
      <c r="S216" s="95">
        <v>4.9397976682813752E-4</v>
      </c>
      <c r="T216" s="95">
        <f>R216/'סכום נכסי הקרן'!$C$42</f>
        <v>2.3674670545240103E-4</v>
      </c>
      <c r="U216" s="95">
        <v>2.366325603484734E-4</v>
      </c>
    </row>
    <row r="217" spans="2:21" s="141" customFormat="1">
      <c r="B217" s="87" t="s">
        <v>849</v>
      </c>
      <c r="C217" s="84" t="s">
        <v>850</v>
      </c>
      <c r="D217" s="97" t="s">
        <v>132</v>
      </c>
      <c r="E217" s="97" t="s">
        <v>359</v>
      </c>
      <c r="F217" s="84" t="s">
        <v>642</v>
      </c>
      <c r="G217" s="97" t="s">
        <v>390</v>
      </c>
      <c r="H217" s="84" t="s">
        <v>639</v>
      </c>
      <c r="I217" s="84" t="s">
        <v>363</v>
      </c>
      <c r="J217" s="84"/>
      <c r="K217" s="94">
        <v>1.7800000000015994</v>
      </c>
      <c r="L217" s="97" t="s">
        <v>176</v>
      </c>
      <c r="M217" s="98">
        <v>3.7000000000000005E-2</v>
      </c>
      <c r="N217" s="98">
        <v>2.3400000000026368E-2</v>
      </c>
      <c r="O217" s="94">
        <v>449062.86228399997</v>
      </c>
      <c r="P217" s="96">
        <v>103.04</v>
      </c>
      <c r="Q217" s="84"/>
      <c r="R217" s="94">
        <v>462.71439316699997</v>
      </c>
      <c r="S217" s="95">
        <v>1.7024497373135205E-3</v>
      </c>
      <c r="T217" s="95">
        <f>R217/'סכום נכסי הקרן'!$C$42</f>
        <v>5.6613535927390647E-4</v>
      </c>
      <c r="U217" s="95">
        <v>5.6586240265853172E-4</v>
      </c>
    </row>
    <row r="218" spans="2:21" s="141" customFormat="1">
      <c r="B218" s="87" t="s">
        <v>851</v>
      </c>
      <c r="C218" s="84" t="s">
        <v>852</v>
      </c>
      <c r="D218" s="97" t="s">
        <v>132</v>
      </c>
      <c r="E218" s="97" t="s">
        <v>359</v>
      </c>
      <c r="F218" s="84" t="s">
        <v>808</v>
      </c>
      <c r="G218" s="97" t="s">
        <v>732</v>
      </c>
      <c r="H218" s="84" t="s">
        <v>639</v>
      </c>
      <c r="I218" s="84" t="s">
        <v>172</v>
      </c>
      <c r="J218" s="84"/>
      <c r="K218" s="94">
        <v>3.7699999998982689</v>
      </c>
      <c r="L218" s="97" t="s">
        <v>176</v>
      </c>
      <c r="M218" s="98">
        <v>3.7499999999999999E-2</v>
      </c>
      <c r="N218" s="98">
        <v>1.6499999999824603E-2</v>
      </c>
      <c r="O218" s="94">
        <v>13192.600130999999</v>
      </c>
      <c r="P218" s="96">
        <v>108.04</v>
      </c>
      <c r="Q218" s="84"/>
      <c r="R218" s="94">
        <v>14.253285185000001</v>
      </c>
      <c r="S218" s="95">
        <v>2.8607960957530382E-5</v>
      </c>
      <c r="T218" s="95">
        <f>R218/'סכום נכסי הקרן'!$C$42</f>
        <v>1.7439026855884094E-5</v>
      </c>
      <c r="U218" s="95">
        <v>1.7430618799987146E-5</v>
      </c>
    </row>
    <row r="219" spans="2:21" s="141" customFormat="1">
      <c r="B219" s="87" t="s">
        <v>853</v>
      </c>
      <c r="C219" s="84" t="s">
        <v>854</v>
      </c>
      <c r="D219" s="97" t="s">
        <v>132</v>
      </c>
      <c r="E219" s="97" t="s">
        <v>359</v>
      </c>
      <c r="F219" s="84" t="s">
        <v>477</v>
      </c>
      <c r="G219" s="97" t="s">
        <v>367</v>
      </c>
      <c r="H219" s="84" t="s">
        <v>639</v>
      </c>
      <c r="I219" s="84" t="s">
        <v>172</v>
      </c>
      <c r="J219" s="84"/>
      <c r="K219" s="94">
        <v>2.4299999999990014</v>
      </c>
      <c r="L219" s="97" t="s">
        <v>176</v>
      </c>
      <c r="M219" s="98">
        <v>3.6000000000000004E-2</v>
      </c>
      <c r="N219" s="98">
        <v>1.5999999999997804E-2</v>
      </c>
      <c r="O219" s="94">
        <f>855473.465/50000</f>
        <v>17.109469300000001</v>
      </c>
      <c r="P219" s="96">
        <v>5329897</v>
      </c>
      <c r="Q219" s="84"/>
      <c r="R219" s="94">
        <v>911.91709093700013</v>
      </c>
      <c r="S219" s="95">
        <f>5455.47774376634%/50000</f>
        <v>1.0910955487532679E-3</v>
      </c>
      <c r="T219" s="95">
        <f>R219/'סכום נכסי הקרן'!$C$42</f>
        <v>1.1157390336879057E-3</v>
      </c>
      <c r="U219" s="95">
        <v>1.1152010910470014E-3</v>
      </c>
    </row>
    <row r="220" spans="2:21" s="141" customFormat="1">
      <c r="B220" s="87" t="s">
        <v>855</v>
      </c>
      <c r="C220" s="84" t="s">
        <v>856</v>
      </c>
      <c r="D220" s="97" t="s">
        <v>132</v>
      </c>
      <c r="E220" s="97" t="s">
        <v>359</v>
      </c>
      <c r="F220" s="84" t="s">
        <v>857</v>
      </c>
      <c r="G220" s="97" t="s">
        <v>761</v>
      </c>
      <c r="H220" s="84" t="s">
        <v>639</v>
      </c>
      <c r="I220" s="84" t="s">
        <v>172</v>
      </c>
      <c r="J220" s="84"/>
      <c r="K220" s="94">
        <v>0.64999999993065294</v>
      </c>
      <c r="L220" s="97" t="s">
        <v>176</v>
      </c>
      <c r="M220" s="98">
        <v>5.5500000000000001E-2</v>
      </c>
      <c r="N220" s="98">
        <v>9.1999999999999998E-3</v>
      </c>
      <c r="O220" s="94">
        <v>6872.0151130000004</v>
      </c>
      <c r="P220" s="96">
        <v>104.92</v>
      </c>
      <c r="Q220" s="84"/>
      <c r="R220" s="94">
        <v>7.2101181500000004</v>
      </c>
      <c r="S220" s="95">
        <v>5.726679260833334E-4</v>
      </c>
      <c r="T220" s="95">
        <f>R220/'סכום נכסי הקרן'!$C$42</f>
        <v>8.8216465481426025E-6</v>
      </c>
      <c r="U220" s="95">
        <v>8.8173932777111245E-6</v>
      </c>
    </row>
    <row r="221" spans="2:21" s="141" customFormat="1">
      <c r="B221" s="87" t="s">
        <v>858</v>
      </c>
      <c r="C221" s="84" t="s">
        <v>859</v>
      </c>
      <c r="D221" s="97" t="s">
        <v>132</v>
      </c>
      <c r="E221" s="97" t="s">
        <v>359</v>
      </c>
      <c r="F221" s="84" t="s">
        <v>860</v>
      </c>
      <c r="G221" s="97" t="s">
        <v>163</v>
      </c>
      <c r="H221" s="84" t="s">
        <v>639</v>
      </c>
      <c r="I221" s="84" t="s">
        <v>363</v>
      </c>
      <c r="J221" s="84"/>
      <c r="K221" s="94">
        <v>2.0400000000189</v>
      </c>
      <c r="L221" s="97" t="s">
        <v>176</v>
      </c>
      <c r="M221" s="98">
        <v>3.4000000000000002E-2</v>
      </c>
      <c r="N221" s="98">
        <v>1.9500000000288752E-2</v>
      </c>
      <c r="O221" s="94">
        <v>36820.790416000003</v>
      </c>
      <c r="P221" s="96">
        <v>103.46</v>
      </c>
      <c r="Q221" s="84"/>
      <c r="R221" s="94">
        <v>38.094788582</v>
      </c>
      <c r="S221" s="95">
        <v>6.146568557786326E-5</v>
      </c>
      <c r="T221" s="95">
        <f>R221/'סכום נכסי הקרן'!$C$42</f>
        <v>4.6609327781490312E-5</v>
      </c>
      <c r="U221" s="95">
        <v>4.6586855550869615E-5</v>
      </c>
    </row>
    <row r="222" spans="2:21" s="141" customFormat="1">
      <c r="B222" s="87" t="s">
        <v>861</v>
      </c>
      <c r="C222" s="84" t="s">
        <v>862</v>
      </c>
      <c r="D222" s="97" t="s">
        <v>132</v>
      </c>
      <c r="E222" s="97" t="s">
        <v>359</v>
      </c>
      <c r="F222" s="84" t="s">
        <v>638</v>
      </c>
      <c r="G222" s="97" t="s">
        <v>367</v>
      </c>
      <c r="H222" s="84" t="s">
        <v>639</v>
      </c>
      <c r="I222" s="84" t="s">
        <v>172</v>
      </c>
      <c r="J222" s="84"/>
      <c r="K222" s="94">
        <v>0.42000000000123966</v>
      </c>
      <c r="L222" s="97" t="s">
        <v>176</v>
      </c>
      <c r="M222" s="98">
        <v>1.7500000000000002E-2</v>
      </c>
      <c r="N222" s="98">
        <v>6.2000000000201451E-3</v>
      </c>
      <c r="O222" s="94">
        <v>256578.630336</v>
      </c>
      <c r="P222" s="96">
        <v>100.6</v>
      </c>
      <c r="Q222" s="84"/>
      <c r="R222" s="94">
        <v>258.11811065400002</v>
      </c>
      <c r="S222" s="95">
        <v>4.9854006593867792E-4</v>
      </c>
      <c r="T222" s="95">
        <f>R222/'סכום נכסי הקרן'!$C$42</f>
        <v>3.1580990664680712E-4</v>
      </c>
      <c r="U222" s="95">
        <v>3.1565764199523909E-4</v>
      </c>
    </row>
    <row r="223" spans="2:21" s="141" customFormat="1">
      <c r="B223" s="87" t="s">
        <v>863</v>
      </c>
      <c r="C223" s="84" t="s">
        <v>864</v>
      </c>
      <c r="D223" s="97" t="s">
        <v>132</v>
      </c>
      <c r="E223" s="97" t="s">
        <v>359</v>
      </c>
      <c r="F223" s="84" t="s">
        <v>865</v>
      </c>
      <c r="G223" s="97" t="s">
        <v>409</v>
      </c>
      <c r="H223" s="84" t="s">
        <v>639</v>
      </c>
      <c r="I223" s="84" t="s">
        <v>172</v>
      </c>
      <c r="J223" s="84"/>
      <c r="K223" s="94">
        <v>2.6899999999732818</v>
      </c>
      <c r="L223" s="97" t="s">
        <v>176</v>
      </c>
      <c r="M223" s="98">
        <v>6.7500000000000004E-2</v>
      </c>
      <c r="N223" s="98">
        <v>3.8499999999677535E-2</v>
      </c>
      <c r="O223" s="94">
        <v>40537.089768999998</v>
      </c>
      <c r="P223" s="96">
        <v>107.1</v>
      </c>
      <c r="Q223" s="84"/>
      <c r="R223" s="94">
        <v>43.415223163999997</v>
      </c>
      <c r="S223" s="95">
        <v>6.0828595532212649E-5</v>
      </c>
      <c r="T223" s="95">
        <f>R223/'סכום נכסי הקרן'!$C$42</f>
        <v>5.311892892650328E-5</v>
      </c>
      <c r="U223" s="95">
        <v>5.3093318155484293E-5</v>
      </c>
    </row>
    <row r="224" spans="2:21" s="141" customFormat="1">
      <c r="B224" s="87" t="s">
        <v>866</v>
      </c>
      <c r="C224" s="84" t="s">
        <v>867</v>
      </c>
      <c r="D224" s="97" t="s">
        <v>132</v>
      </c>
      <c r="E224" s="97" t="s">
        <v>359</v>
      </c>
      <c r="F224" s="84" t="s">
        <v>593</v>
      </c>
      <c r="G224" s="97" t="s">
        <v>409</v>
      </c>
      <c r="H224" s="84" t="s">
        <v>639</v>
      </c>
      <c r="I224" s="84" t="s">
        <v>363</v>
      </c>
      <c r="J224" s="84"/>
      <c r="K224" s="94">
        <v>2.5800000012171656</v>
      </c>
      <c r="L224" s="97" t="s">
        <v>176</v>
      </c>
      <c r="M224" s="98">
        <v>5.74E-2</v>
      </c>
      <c r="N224" s="98">
        <v>1.770000002379005E-2</v>
      </c>
      <c r="O224" s="94">
        <v>161.38195400000001</v>
      </c>
      <c r="P224" s="96">
        <v>112</v>
      </c>
      <c r="Q224" s="84"/>
      <c r="R224" s="94">
        <v>0.18074784099999999</v>
      </c>
      <c r="S224" s="95">
        <v>1.0456084232852584E-6</v>
      </c>
      <c r="T224" s="95">
        <f>R224/'סכום נכסי הקרן'!$C$42</f>
        <v>2.211466628521029E-7</v>
      </c>
      <c r="U224" s="95">
        <v>2.2104003915583533E-7</v>
      </c>
    </row>
    <row r="225" spans="2:21" s="141" customFormat="1">
      <c r="B225" s="87" t="s">
        <v>868</v>
      </c>
      <c r="C225" s="84" t="s">
        <v>869</v>
      </c>
      <c r="D225" s="97" t="s">
        <v>132</v>
      </c>
      <c r="E225" s="97" t="s">
        <v>359</v>
      </c>
      <c r="F225" s="84" t="s">
        <v>593</v>
      </c>
      <c r="G225" s="97" t="s">
        <v>409</v>
      </c>
      <c r="H225" s="84" t="s">
        <v>639</v>
      </c>
      <c r="I225" s="84" t="s">
        <v>363</v>
      </c>
      <c r="J225" s="84"/>
      <c r="K225" s="94">
        <v>4.6700000000621023</v>
      </c>
      <c r="L225" s="97" t="s">
        <v>176</v>
      </c>
      <c r="M225" s="98">
        <v>5.6500000000000002E-2</v>
      </c>
      <c r="N225" s="98">
        <v>2.5000000000361063E-2</v>
      </c>
      <c r="O225" s="94">
        <v>24029.376656</v>
      </c>
      <c r="P225" s="96">
        <v>115.26</v>
      </c>
      <c r="Q225" s="84"/>
      <c r="R225" s="94">
        <v>27.696260584000001</v>
      </c>
      <c r="S225" s="95">
        <v>2.7388758527579533E-4</v>
      </c>
      <c r="T225" s="95">
        <f>R225/'סכום נכסי הקרן'!$C$42</f>
        <v>3.3886632159738131E-5</v>
      </c>
      <c r="U225" s="95">
        <v>3.3870294052129664E-5</v>
      </c>
    </row>
    <row r="226" spans="2:21" s="141" customFormat="1">
      <c r="B226" s="87" t="s">
        <v>870</v>
      </c>
      <c r="C226" s="84" t="s">
        <v>871</v>
      </c>
      <c r="D226" s="97" t="s">
        <v>132</v>
      </c>
      <c r="E226" s="97" t="s">
        <v>359</v>
      </c>
      <c r="F226" s="84" t="s">
        <v>596</v>
      </c>
      <c r="G226" s="97" t="s">
        <v>409</v>
      </c>
      <c r="H226" s="84" t="s">
        <v>639</v>
      </c>
      <c r="I226" s="84" t="s">
        <v>363</v>
      </c>
      <c r="J226" s="84"/>
      <c r="K226" s="94">
        <v>3.1099999999967332</v>
      </c>
      <c r="L226" s="97" t="s">
        <v>176</v>
      </c>
      <c r="M226" s="98">
        <v>3.7000000000000005E-2</v>
      </c>
      <c r="N226" s="98">
        <v>1.480000000000594E-2</v>
      </c>
      <c r="O226" s="94">
        <v>125887.87115399999</v>
      </c>
      <c r="P226" s="96">
        <v>107</v>
      </c>
      <c r="Q226" s="84"/>
      <c r="R226" s="94">
        <v>134.700022104</v>
      </c>
      <c r="S226" s="95">
        <v>5.5683372555410948E-4</v>
      </c>
      <c r="T226" s="95">
        <f>R226/'סכום נכסי הקרן'!$C$42</f>
        <v>1.6480672858717077E-4</v>
      </c>
      <c r="U226" s="95">
        <v>1.6472726863808041E-4</v>
      </c>
    </row>
    <row r="227" spans="2:21" s="141" customFormat="1">
      <c r="B227" s="87" t="s">
        <v>872</v>
      </c>
      <c r="C227" s="84" t="s">
        <v>873</v>
      </c>
      <c r="D227" s="97" t="s">
        <v>132</v>
      </c>
      <c r="E227" s="97" t="s">
        <v>359</v>
      </c>
      <c r="F227" s="84" t="s">
        <v>874</v>
      </c>
      <c r="G227" s="97" t="s">
        <v>390</v>
      </c>
      <c r="H227" s="84" t="s">
        <v>639</v>
      </c>
      <c r="I227" s="84" t="s">
        <v>363</v>
      </c>
      <c r="J227" s="84"/>
      <c r="K227" s="94">
        <v>2.8899999999968435</v>
      </c>
      <c r="L227" s="97" t="s">
        <v>176</v>
      </c>
      <c r="M227" s="98">
        <v>2.9500000000000002E-2</v>
      </c>
      <c r="N227" s="98">
        <v>1.6499999999987861E-2</v>
      </c>
      <c r="O227" s="94">
        <v>357119.82624899998</v>
      </c>
      <c r="P227" s="96">
        <v>103.79</v>
      </c>
      <c r="Q227" s="84"/>
      <c r="R227" s="94">
        <v>370.65466765299999</v>
      </c>
      <c r="S227" s="95">
        <v>1.8157485556410285E-3</v>
      </c>
      <c r="T227" s="95">
        <f>R227/'סכום נכסי הקרן'!$C$42</f>
        <v>4.5349942974984823E-4</v>
      </c>
      <c r="U227" s="95">
        <v>4.5328077944406677E-4</v>
      </c>
    </row>
    <row r="228" spans="2:21" s="141" customFormat="1">
      <c r="B228" s="87" t="s">
        <v>875</v>
      </c>
      <c r="C228" s="84" t="s">
        <v>876</v>
      </c>
      <c r="D228" s="97" t="s">
        <v>132</v>
      </c>
      <c r="E228" s="97" t="s">
        <v>359</v>
      </c>
      <c r="F228" s="84" t="s">
        <v>523</v>
      </c>
      <c r="G228" s="97" t="s">
        <v>490</v>
      </c>
      <c r="H228" s="84" t="s">
        <v>639</v>
      </c>
      <c r="I228" s="84" t="s">
        <v>172</v>
      </c>
      <c r="J228" s="84"/>
      <c r="K228" s="94">
        <v>8.5999999999993442</v>
      </c>
      <c r="L228" s="97" t="s">
        <v>176</v>
      </c>
      <c r="M228" s="98">
        <v>3.4300000000000004E-2</v>
      </c>
      <c r="N228" s="98">
        <v>2.8599999999994428E-2</v>
      </c>
      <c r="O228" s="94">
        <v>580246.43500599999</v>
      </c>
      <c r="P228" s="96">
        <v>105.07</v>
      </c>
      <c r="Q228" s="84"/>
      <c r="R228" s="94">
        <v>609.66492926899991</v>
      </c>
      <c r="S228" s="95">
        <v>2.2855145541436899E-3</v>
      </c>
      <c r="T228" s="95">
        <f>R228/'סכום נכסי הקרן'!$C$42</f>
        <v>7.4593070556125028E-4</v>
      </c>
      <c r="U228" s="95">
        <v>7.4557106238164878E-4</v>
      </c>
    </row>
    <row r="229" spans="2:21" s="141" customFormat="1">
      <c r="B229" s="87" t="s">
        <v>877</v>
      </c>
      <c r="C229" s="84" t="s">
        <v>878</v>
      </c>
      <c r="D229" s="97" t="s">
        <v>132</v>
      </c>
      <c r="E229" s="97" t="s">
        <v>359</v>
      </c>
      <c r="F229" s="84" t="s">
        <v>668</v>
      </c>
      <c r="G229" s="97" t="s">
        <v>409</v>
      </c>
      <c r="H229" s="84" t="s">
        <v>639</v>
      </c>
      <c r="I229" s="84" t="s">
        <v>172</v>
      </c>
      <c r="J229" s="84"/>
      <c r="K229" s="94">
        <v>3.2001212856276533</v>
      </c>
      <c r="L229" s="97" t="s">
        <v>176</v>
      </c>
      <c r="M229" s="98">
        <v>7.0499999999999993E-2</v>
      </c>
      <c r="N229" s="98">
        <v>3.1201738427329696E-2</v>
      </c>
      <c r="O229" s="94">
        <v>8.7639999999999992E-3</v>
      </c>
      <c r="P229" s="96">
        <v>112.8</v>
      </c>
      <c r="Q229" s="84"/>
      <c r="R229" s="94">
        <v>9.8940000000000005E-6</v>
      </c>
      <c r="S229" s="95">
        <v>1.8953221492184143E-11</v>
      </c>
      <c r="T229" s="95">
        <f>R229/'סכום נכסי הקרן'!$C$42</f>
        <v>1.2105400928460917E-11</v>
      </c>
      <c r="U229" s="95">
        <v>1.2099564428035601E-11</v>
      </c>
    </row>
    <row r="230" spans="2:21" s="141" customFormat="1">
      <c r="B230" s="87" t="s">
        <v>879</v>
      </c>
      <c r="C230" s="84" t="s">
        <v>880</v>
      </c>
      <c r="D230" s="97" t="s">
        <v>132</v>
      </c>
      <c r="E230" s="97" t="s">
        <v>359</v>
      </c>
      <c r="F230" s="84" t="s">
        <v>671</v>
      </c>
      <c r="G230" s="97" t="s">
        <v>458</v>
      </c>
      <c r="H230" s="84" t="s">
        <v>639</v>
      </c>
      <c r="I230" s="84" t="s">
        <v>363</v>
      </c>
      <c r="J230" s="84"/>
      <c r="K230" s="94">
        <v>3.3900000000031554</v>
      </c>
      <c r="L230" s="97" t="s">
        <v>176</v>
      </c>
      <c r="M230" s="98">
        <v>4.1399999999999999E-2</v>
      </c>
      <c r="N230" s="98">
        <v>3.4800000000023659E-2</v>
      </c>
      <c r="O230" s="94">
        <v>259240.00372199999</v>
      </c>
      <c r="P230" s="96">
        <v>102.25</v>
      </c>
      <c r="Q230" s="94">
        <v>38.442048413999999</v>
      </c>
      <c r="R230" s="94">
        <v>304.24406463600002</v>
      </c>
      <c r="S230" s="95">
        <v>4.5342257806190995E-4</v>
      </c>
      <c r="T230" s="95">
        <f>R230/'סכום נכסי הקרן'!$C$42</f>
        <v>3.7224543991543941E-4</v>
      </c>
      <c r="U230" s="95">
        <v>3.7206596542457149E-4</v>
      </c>
    </row>
    <row r="231" spans="2:21" s="141" customFormat="1">
      <c r="B231" s="87" t="s">
        <v>881</v>
      </c>
      <c r="C231" s="84" t="s">
        <v>882</v>
      </c>
      <c r="D231" s="97" t="s">
        <v>132</v>
      </c>
      <c r="E231" s="97" t="s">
        <v>359</v>
      </c>
      <c r="F231" s="84" t="s">
        <v>671</v>
      </c>
      <c r="G231" s="97" t="s">
        <v>458</v>
      </c>
      <c r="H231" s="84" t="s">
        <v>639</v>
      </c>
      <c r="I231" s="84" t="s">
        <v>363</v>
      </c>
      <c r="J231" s="84"/>
      <c r="K231" s="94">
        <v>5.6199999999997496</v>
      </c>
      <c r="L231" s="97" t="s">
        <v>176</v>
      </c>
      <c r="M231" s="98">
        <v>2.5000000000000001E-2</v>
      </c>
      <c r="N231" s="98">
        <v>5.3299999999985317E-2</v>
      </c>
      <c r="O231" s="94">
        <v>738665.08614799986</v>
      </c>
      <c r="P231" s="96">
        <v>86.68</v>
      </c>
      <c r="Q231" s="84"/>
      <c r="R231" s="94">
        <v>640.27488031799999</v>
      </c>
      <c r="S231" s="95">
        <v>1.2031610509677701E-3</v>
      </c>
      <c r="T231" s="95">
        <f>R231/'סכום נכסי הקרן'!$C$42</f>
        <v>7.8338226507698803E-4</v>
      </c>
      <c r="U231" s="95">
        <v>7.8300456499498939E-4</v>
      </c>
    </row>
    <row r="232" spans="2:21" s="141" customFormat="1">
      <c r="B232" s="87" t="s">
        <v>883</v>
      </c>
      <c r="C232" s="84" t="s">
        <v>884</v>
      </c>
      <c r="D232" s="97" t="s">
        <v>132</v>
      </c>
      <c r="E232" s="97" t="s">
        <v>359</v>
      </c>
      <c r="F232" s="84" t="s">
        <v>671</v>
      </c>
      <c r="G232" s="97" t="s">
        <v>458</v>
      </c>
      <c r="H232" s="84" t="s">
        <v>639</v>
      </c>
      <c r="I232" s="84" t="s">
        <v>363</v>
      </c>
      <c r="J232" s="84"/>
      <c r="K232" s="94">
        <v>4.2999999999965057</v>
      </c>
      <c r="L232" s="97" t="s">
        <v>176</v>
      </c>
      <c r="M232" s="98">
        <v>3.5499999999999997E-2</v>
      </c>
      <c r="N232" s="98">
        <v>4.839999999996622E-2</v>
      </c>
      <c r="O232" s="94">
        <v>355306.65711599996</v>
      </c>
      <c r="P232" s="96">
        <v>94.87</v>
      </c>
      <c r="Q232" s="94">
        <v>6.3066932109999998</v>
      </c>
      <c r="R232" s="94">
        <v>343.38610302400002</v>
      </c>
      <c r="S232" s="95">
        <v>4.9998544555425147E-4</v>
      </c>
      <c r="T232" s="95">
        <f>R232/'סכום נכסי הקרן'!$C$42</f>
        <v>4.2013608756491874E-4</v>
      </c>
      <c r="U232" s="95">
        <v>4.1993352306761254E-4</v>
      </c>
    </row>
    <row r="233" spans="2:21" s="141" customFormat="1">
      <c r="B233" s="87" t="s">
        <v>885</v>
      </c>
      <c r="C233" s="84" t="s">
        <v>886</v>
      </c>
      <c r="D233" s="97" t="s">
        <v>132</v>
      </c>
      <c r="E233" s="97" t="s">
        <v>359</v>
      </c>
      <c r="F233" s="84" t="s">
        <v>887</v>
      </c>
      <c r="G233" s="97" t="s">
        <v>409</v>
      </c>
      <c r="H233" s="84" t="s">
        <v>639</v>
      </c>
      <c r="I233" s="84" t="s">
        <v>363</v>
      </c>
      <c r="J233" s="84"/>
      <c r="K233" s="94">
        <v>4.78</v>
      </c>
      <c r="L233" s="97" t="s">
        <v>176</v>
      </c>
      <c r="M233" s="98">
        <v>3.9E-2</v>
      </c>
      <c r="N233" s="98">
        <v>4.310000000000918E-2</v>
      </c>
      <c r="O233" s="94">
        <v>551997.18873000005</v>
      </c>
      <c r="P233" s="96">
        <v>98.58</v>
      </c>
      <c r="Q233" s="84"/>
      <c r="R233" s="94">
        <v>544.15882865000003</v>
      </c>
      <c r="S233" s="95">
        <v>1.3114998900662883E-3</v>
      </c>
      <c r="T233" s="95">
        <f>R233/'סכום נכסי הקרן'!$C$42</f>
        <v>6.6578338281482875E-4</v>
      </c>
      <c r="U233" s="95">
        <v>6.6546238188144944E-4</v>
      </c>
    </row>
    <row r="234" spans="2:21" s="141" customFormat="1">
      <c r="B234" s="87" t="s">
        <v>888</v>
      </c>
      <c r="C234" s="84" t="s">
        <v>889</v>
      </c>
      <c r="D234" s="97" t="s">
        <v>132</v>
      </c>
      <c r="E234" s="97" t="s">
        <v>359</v>
      </c>
      <c r="F234" s="84" t="s">
        <v>890</v>
      </c>
      <c r="G234" s="97" t="s">
        <v>458</v>
      </c>
      <c r="H234" s="84" t="s">
        <v>639</v>
      </c>
      <c r="I234" s="84" t="s">
        <v>363</v>
      </c>
      <c r="J234" s="84"/>
      <c r="K234" s="94">
        <v>1.4799999999982232</v>
      </c>
      <c r="L234" s="97" t="s">
        <v>176</v>
      </c>
      <c r="M234" s="98">
        <v>1.49E-2</v>
      </c>
      <c r="N234" s="98">
        <v>1.3299999999980845E-2</v>
      </c>
      <c r="O234" s="94">
        <v>359319.20070799999</v>
      </c>
      <c r="P234" s="96">
        <v>100.24</v>
      </c>
      <c r="Q234" s="84"/>
      <c r="R234" s="94">
        <v>360.181566793</v>
      </c>
      <c r="S234" s="95">
        <v>1.0965377768297133E-3</v>
      </c>
      <c r="T234" s="95">
        <f>R234/'סכום נכסי הקרן'!$C$42</f>
        <v>4.4068549353855769E-4</v>
      </c>
      <c r="U234" s="95">
        <v>4.4047302134654452E-4</v>
      </c>
    </row>
    <row r="235" spans="2:21" s="141" customFormat="1">
      <c r="B235" s="87" t="s">
        <v>891</v>
      </c>
      <c r="C235" s="84" t="s">
        <v>892</v>
      </c>
      <c r="D235" s="97" t="s">
        <v>132</v>
      </c>
      <c r="E235" s="97" t="s">
        <v>359</v>
      </c>
      <c r="F235" s="84" t="s">
        <v>890</v>
      </c>
      <c r="G235" s="97" t="s">
        <v>458</v>
      </c>
      <c r="H235" s="84" t="s">
        <v>639</v>
      </c>
      <c r="I235" s="84" t="s">
        <v>363</v>
      </c>
      <c r="J235" s="84"/>
      <c r="K235" s="94">
        <v>2.9000000000031241</v>
      </c>
      <c r="L235" s="97" t="s">
        <v>176</v>
      </c>
      <c r="M235" s="98">
        <v>2.1600000000000001E-2</v>
      </c>
      <c r="N235" s="98">
        <v>1.6600000000018742E-2</v>
      </c>
      <c r="O235" s="94">
        <v>315438.132927</v>
      </c>
      <c r="P235" s="96">
        <v>101.49</v>
      </c>
      <c r="Q235" s="84"/>
      <c r="R235" s="94">
        <v>320.13816104</v>
      </c>
      <c r="S235" s="95">
        <v>3.9726073466342078E-4</v>
      </c>
      <c r="T235" s="95">
        <f>R235/'סכום נכסי הקרן'!$C$42</f>
        <v>3.9169201454309548E-4</v>
      </c>
      <c r="U235" s="95">
        <v>3.9150316407684621E-4</v>
      </c>
    </row>
    <row r="236" spans="2:21" s="141" customFormat="1">
      <c r="B236" s="87" t="s">
        <v>893</v>
      </c>
      <c r="C236" s="84" t="s">
        <v>894</v>
      </c>
      <c r="D236" s="97" t="s">
        <v>132</v>
      </c>
      <c r="E236" s="97" t="s">
        <v>359</v>
      </c>
      <c r="F236" s="84" t="s">
        <v>842</v>
      </c>
      <c r="G236" s="97" t="s">
        <v>163</v>
      </c>
      <c r="H236" s="84" t="s">
        <v>639</v>
      </c>
      <c r="I236" s="84" t="s">
        <v>172</v>
      </c>
      <c r="J236" s="84"/>
      <c r="K236" s="94">
        <v>2.4600000000048237</v>
      </c>
      <c r="L236" s="97" t="s">
        <v>176</v>
      </c>
      <c r="M236" s="98">
        <v>2.4E-2</v>
      </c>
      <c r="N236" s="98">
        <v>1.8600000000039623E-2</v>
      </c>
      <c r="O236" s="94">
        <v>228633.110246</v>
      </c>
      <c r="P236" s="96">
        <v>101.55</v>
      </c>
      <c r="Q236" s="84"/>
      <c r="R236" s="94">
        <v>232.176923528</v>
      </c>
      <c r="S236" s="95">
        <v>6.4993759284237042E-4</v>
      </c>
      <c r="T236" s="95">
        <f>R236/'סכום נכסי הקרן'!$C$42</f>
        <v>2.8407062316990607E-4</v>
      </c>
      <c r="U236" s="95">
        <v>2.8393366130282304E-4</v>
      </c>
    </row>
    <row r="237" spans="2:21" s="141" customFormat="1">
      <c r="B237" s="87" t="s">
        <v>895</v>
      </c>
      <c r="C237" s="84" t="s">
        <v>896</v>
      </c>
      <c r="D237" s="97" t="s">
        <v>132</v>
      </c>
      <c r="E237" s="97" t="s">
        <v>359</v>
      </c>
      <c r="F237" s="84" t="s">
        <v>897</v>
      </c>
      <c r="G237" s="97" t="s">
        <v>409</v>
      </c>
      <c r="H237" s="84" t="s">
        <v>639</v>
      </c>
      <c r="I237" s="84" t="s">
        <v>363</v>
      </c>
      <c r="J237" s="84"/>
      <c r="K237" s="94">
        <v>1.1399999999999817</v>
      </c>
      <c r="L237" s="97" t="s">
        <v>176</v>
      </c>
      <c r="M237" s="98">
        <v>5.0999999999999997E-2</v>
      </c>
      <c r="N237" s="98">
        <v>2.599999999999273E-2</v>
      </c>
      <c r="O237" s="94">
        <v>1056854.028436</v>
      </c>
      <c r="P237" s="96">
        <v>104.14</v>
      </c>
      <c r="Q237" s="84"/>
      <c r="R237" s="94">
        <v>1100.607749943</v>
      </c>
      <c r="S237" s="95">
        <v>1.3864017164318509E-3</v>
      </c>
      <c r="T237" s="95">
        <f>R237/'סכום נכסי הקרן'!$C$42</f>
        <v>1.3466038081697265E-3</v>
      </c>
      <c r="U237" s="95">
        <v>1.3459545563402693E-3</v>
      </c>
    </row>
    <row r="238" spans="2:21" s="141" customFormat="1">
      <c r="B238" s="87" t="s">
        <v>898</v>
      </c>
      <c r="C238" s="84" t="s">
        <v>899</v>
      </c>
      <c r="D238" s="97" t="s">
        <v>132</v>
      </c>
      <c r="E238" s="97" t="s">
        <v>359</v>
      </c>
      <c r="F238" s="84" t="s">
        <v>900</v>
      </c>
      <c r="G238" s="97" t="s">
        <v>901</v>
      </c>
      <c r="H238" s="84" t="s">
        <v>639</v>
      </c>
      <c r="I238" s="84" t="s">
        <v>363</v>
      </c>
      <c r="J238" s="84"/>
      <c r="K238" s="94">
        <v>5.52999999995364</v>
      </c>
      <c r="L238" s="97" t="s">
        <v>176</v>
      </c>
      <c r="M238" s="98">
        <v>2.6200000000000001E-2</v>
      </c>
      <c r="N238" s="98">
        <v>2.4299999997218359E-2</v>
      </c>
      <c r="O238" s="94">
        <v>1545.2886040000001</v>
      </c>
      <c r="P238" s="96">
        <v>101.09</v>
      </c>
      <c r="Q238" s="94">
        <v>0.161943582</v>
      </c>
      <c r="R238" s="94">
        <v>1.7256003360000001</v>
      </c>
      <c r="S238" s="95">
        <v>7.2607623989821298E-6</v>
      </c>
      <c r="T238" s="95">
        <f>R238/'סכום נכסי הקרן'!$C$42</f>
        <v>2.111288044225477E-6</v>
      </c>
      <c r="U238" s="95">
        <v>2.1102701073854741E-6</v>
      </c>
    </row>
    <row r="239" spans="2:21" s="141" customFormat="1">
      <c r="B239" s="87" t="s">
        <v>902</v>
      </c>
      <c r="C239" s="84" t="s">
        <v>903</v>
      </c>
      <c r="D239" s="97" t="s">
        <v>132</v>
      </c>
      <c r="E239" s="97" t="s">
        <v>359</v>
      </c>
      <c r="F239" s="84" t="s">
        <v>900</v>
      </c>
      <c r="G239" s="97" t="s">
        <v>901</v>
      </c>
      <c r="H239" s="84" t="s">
        <v>639</v>
      </c>
      <c r="I239" s="84" t="s">
        <v>363</v>
      </c>
      <c r="J239" s="84"/>
      <c r="K239" s="94">
        <v>3.0899999999981791</v>
      </c>
      <c r="L239" s="97" t="s">
        <v>176</v>
      </c>
      <c r="M239" s="98">
        <v>3.3500000000000002E-2</v>
      </c>
      <c r="N239" s="98">
        <v>1.779999999998309E-2</v>
      </c>
      <c r="O239" s="94">
        <v>290893.99622999999</v>
      </c>
      <c r="P239" s="96">
        <v>105.72</v>
      </c>
      <c r="Q239" s="84"/>
      <c r="R239" s="94">
        <v>307.533132884</v>
      </c>
      <c r="S239" s="95">
        <v>6.0474357476314933E-4</v>
      </c>
      <c r="T239" s="95">
        <f>R239/'סכום נכסי הקרן'!$C$42</f>
        <v>3.762696454766998E-4</v>
      </c>
      <c r="U239" s="95">
        <v>3.7608823075455756E-4</v>
      </c>
    </row>
    <row r="240" spans="2:21" s="141" customFormat="1">
      <c r="B240" s="87" t="s">
        <v>904</v>
      </c>
      <c r="C240" s="84" t="s">
        <v>905</v>
      </c>
      <c r="D240" s="97" t="s">
        <v>132</v>
      </c>
      <c r="E240" s="97" t="s">
        <v>359</v>
      </c>
      <c r="F240" s="84" t="s">
        <v>638</v>
      </c>
      <c r="G240" s="97" t="s">
        <v>367</v>
      </c>
      <c r="H240" s="84" t="s">
        <v>683</v>
      </c>
      <c r="I240" s="84" t="s">
        <v>172</v>
      </c>
      <c r="J240" s="84"/>
      <c r="K240" s="94">
        <v>1.1799999999888544</v>
      </c>
      <c r="L240" s="97" t="s">
        <v>176</v>
      </c>
      <c r="M240" s="98">
        <v>2.8199999999999999E-2</v>
      </c>
      <c r="N240" s="98">
        <v>1.1899999999914944E-2</v>
      </c>
      <c r="O240" s="94">
        <v>33406.250301</v>
      </c>
      <c r="P240" s="96">
        <v>102.06</v>
      </c>
      <c r="Q240" s="84"/>
      <c r="R240" s="94">
        <v>34.094419590999998</v>
      </c>
      <c r="S240" s="95">
        <v>3.460783430818001E-4</v>
      </c>
      <c r="T240" s="95">
        <f>R240/'סכום נכסי הקרן'!$C$42</f>
        <v>4.1714839152236448E-5</v>
      </c>
      <c r="U240" s="95">
        <v>4.1694726751342602E-5</v>
      </c>
    </row>
    <row r="241" spans="2:21" s="141" customFormat="1">
      <c r="B241" s="87" t="s">
        <v>906</v>
      </c>
      <c r="C241" s="84" t="s">
        <v>907</v>
      </c>
      <c r="D241" s="97" t="s">
        <v>132</v>
      </c>
      <c r="E241" s="97" t="s">
        <v>359</v>
      </c>
      <c r="F241" s="84" t="s">
        <v>686</v>
      </c>
      <c r="G241" s="97" t="s">
        <v>687</v>
      </c>
      <c r="H241" s="84" t="s">
        <v>683</v>
      </c>
      <c r="I241" s="84" t="s">
        <v>172</v>
      </c>
      <c r="J241" s="84"/>
      <c r="K241" s="94">
        <v>2.3499587312816881</v>
      </c>
      <c r="L241" s="97" t="s">
        <v>176</v>
      </c>
      <c r="M241" s="98">
        <v>4.6500000000000007E-2</v>
      </c>
      <c r="N241" s="98">
        <v>2.3399363282631765E-2</v>
      </c>
      <c r="O241" s="94">
        <v>8.0099999999999998E-3</v>
      </c>
      <c r="P241" s="96">
        <v>105.47</v>
      </c>
      <c r="Q241" s="84"/>
      <c r="R241" s="94">
        <v>8.4810000000000006E-6</v>
      </c>
      <c r="S241" s="95">
        <v>6.2569896081010723E-11</v>
      </c>
      <c r="T241" s="95">
        <f>R241/'סכום נכסי הקרן'!$C$42</f>
        <v>1.0376582299805644E-11</v>
      </c>
      <c r="U241" s="95">
        <v>1.0371579332339797E-11</v>
      </c>
    </row>
    <row r="242" spans="2:21" s="141" customFormat="1">
      <c r="B242" s="87" t="s">
        <v>908</v>
      </c>
      <c r="C242" s="84" t="s">
        <v>909</v>
      </c>
      <c r="D242" s="97" t="s">
        <v>132</v>
      </c>
      <c r="E242" s="97" t="s">
        <v>359</v>
      </c>
      <c r="F242" s="84" t="s">
        <v>910</v>
      </c>
      <c r="G242" s="97" t="s">
        <v>490</v>
      </c>
      <c r="H242" s="84" t="s">
        <v>683</v>
      </c>
      <c r="I242" s="84" t="s">
        <v>172</v>
      </c>
      <c r="J242" s="84"/>
      <c r="K242" s="94">
        <v>5.8099999999987508</v>
      </c>
      <c r="L242" s="97" t="s">
        <v>176</v>
      </c>
      <c r="M242" s="98">
        <v>3.27E-2</v>
      </c>
      <c r="N242" s="98">
        <v>2.4300000000001563E-2</v>
      </c>
      <c r="O242" s="94">
        <v>243015.82472199999</v>
      </c>
      <c r="P242" s="96">
        <v>105.41</v>
      </c>
      <c r="Q242" s="84"/>
      <c r="R242" s="94">
        <v>256.16298087199999</v>
      </c>
      <c r="S242" s="95">
        <v>1.0897570615336321E-3</v>
      </c>
      <c r="T242" s="95">
        <f>R242/'סכום נכסי הקרן'!$C$42</f>
        <v>3.134177871927658E-4</v>
      </c>
      <c r="U242" s="95">
        <v>3.1326667587814992E-4</v>
      </c>
    </row>
    <row r="243" spans="2:21" s="141" customFormat="1">
      <c r="B243" s="87" t="s">
        <v>911</v>
      </c>
      <c r="C243" s="84" t="s">
        <v>912</v>
      </c>
      <c r="D243" s="97" t="s">
        <v>132</v>
      </c>
      <c r="E243" s="97" t="s">
        <v>359</v>
      </c>
      <c r="F243" s="84" t="s">
        <v>696</v>
      </c>
      <c r="G243" s="97" t="s">
        <v>623</v>
      </c>
      <c r="H243" s="84" t="s">
        <v>683</v>
      </c>
      <c r="I243" s="84" t="s">
        <v>363</v>
      </c>
      <c r="J243" s="84"/>
      <c r="K243" s="94">
        <v>1.4699999999992861</v>
      </c>
      <c r="L243" s="97" t="s">
        <v>176</v>
      </c>
      <c r="M243" s="98">
        <v>0.06</v>
      </c>
      <c r="N243" s="98">
        <v>1.6099999999982909E-2</v>
      </c>
      <c r="O243" s="94">
        <v>434169.59055199998</v>
      </c>
      <c r="P243" s="96">
        <v>106.46</v>
      </c>
      <c r="Q243" s="84"/>
      <c r="R243" s="94">
        <v>462.21693163899999</v>
      </c>
      <c r="S243" s="95">
        <v>1.0581151873219272E-3</v>
      </c>
      <c r="T243" s="95">
        <f>R243/'סכום נכסי הקרן'!$C$42</f>
        <v>5.6552671047231727E-4</v>
      </c>
      <c r="U243" s="95">
        <v>5.6525404731099741E-4</v>
      </c>
    </row>
    <row r="244" spans="2:21" s="141" customFormat="1">
      <c r="B244" s="87" t="s">
        <v>913</v>
      </c>
      <c r="C244" s="84" t="s">
        <v>914</v>
      </c>
      <c r="D244" s="97" t="s">
        <v>132</v>
      </c>
      <c r="E244" s="97" t="s">
        <v>359</v>
      </c>
      <c r="F244" s="84" t="s">
        <v>696</v>
      </c>
      <c r="G244" s="97" t="s">
        <v>623</v>
      </c>
      <c r="H244" s="84" t="s">
        <v>683</v>
      </c>
      <c r="I244" s="84" t="s">
        <v>363</v>
      </c>
      <c r="J244" s="84"/>
      <c r="K244" s="94">
        <v>3.2200000001632976</v>
      </c>
      <c r="L244" s="97" t="s">
        <v>176</v>
      </c>
      <c r="M244" s="98">
        <v>5.9000000000000004E-2</v>
      </c>
      <c r="N244" s="98">
        <v>2.0600000001418813E-2</v>
      </c>
      <c r="O244" s="94">
        <v>6623.2444409999998</v>
      </c>
      <c r="P244" s="96">
        <v>112.8</v>
      </c>
      <c r="Q244" s="84"/>
      <c r="R244" s="94">
        <v>7.4710196990000002</v>
      </c>
      <c r="S244" s="95">
        <v>7.8392579894779329E-6</v>
      </c>
      <c r="T244" s="95">
        <f>R244/'סכום נכסי הקרן'!$C$42</f>
        <v>9.1408620174675967E-6</v>
      </c>
      <c r="U244" s="95">
        <v>9.136454840425879E-6</v>
      </c>
    </row>
    <row r="245" spans="2:21" s="141" customFormat="1">
      <c r="B245" s="87" t="s">
        <v>915</v>
      </c>
      <c r="C245" s="84" t="s">
        <v>916</v>
      </c>
      <c r="D245" s="97" t="s">
        <v>132</v>
      </c>
      <c r="E245" s="97" t="s">
        <v>359</v>
      </c>
      <c r="F245" s="84" t="s">
        <v>917</v>
      </c>
      <c r="G245" s="97" t="s">
        <v>623</v>
      </c>
      <c r="H245" s="84" t="s">
        <v>714</v>
      </c>
      <c r="I245" s="84" t="s">
        <v>172</v>
      </c>
      <c r="J245" s="84"/>
      <c r="K245" s="94">
        <v>5.7099999999996234</v>
      </c>
      <c r="L245" s="97" t="s">
        <v>176</v>
      </c>
      <c r="M245" s="98">
        <v>4.4500000000000005E-2</v>
      </c>
      <c r="N245" s="98">
        <v>2.6800000000004105E-2</v>
      </c>
      <c r="O245" s="94">
        <v>529837.15133599995</v>
      </c>
      <c r="P245" s="96">
        <v>110.31</v>
      </c>
      <c r="Q245" s="84"/>
      <c r="R245" s="94">
        <v>584.46336748200008</v>
      </c>
      <c r="S245" s="95">
        <v>1.8255138896637263E-3</v>
      </c>
      <c r="T245" s="95">
        <f>R245/'סכום נכסי הקרן'!$C$42</f>
        <v>7.1509636055872223E-4</v>
      </c>
      <c r="U245" s="95">
        <v>7.1475158385638838E-4</v>
      </c>
    </row>
    <row r="246" spans="2:21" s="141" customFormat="1">
      <c r="B246" s="87" t="s">
        <v>918</v>
      </c>
      <c r="C246" s="84" t="s">
        <v>919</v>
      </c>
      <c r="D246" s="97" t="s">
        <v>132</v>
      </c>
      <c r="E246" s="97" t="s">
        <v>359</v>
      </c>
      <c r="F246" s="84" t="s">
        <v>920</v>
      </c>
      <c r="G246" s="97" t="s">
        <v>409</v>
      </c>
      <c r="H246" s="84" t="s">
        <v>714</v>
      </c>
      <c r="I246" s="84" t="s">
        <v>172</v>
      </c>
      <c r="J246" s="84"/>
      <c r="K246" s="94">
        <v>3.899999999997052</v>
      </c>
      <c r="L246" s="97" t="s">
        <v>176</v>
      </c>
      <c r="M246" s="98">
        <v>4.2000000000000003E-2</v>
      </c>
      <c r="N246" s="98">
        <v>8.3099999999946467E-2</v>
      </c>
      <c r="O246" s="94">
        <v>466840.28398900002</v>
      </c>
      <c r="P246" s="96">
        <v>87.21</v>
      </c>
      <c r="Q246" s="84"/>
      <c r="R246" s="94">
        <v>407.13141157799993</v>
      </c>
      <c r="S246" s="95">
        <v>7.7481196122955107E-4</v>
      </c>
      <c r="T246" s="95">
        <f>R246/'סכום נכסי הקרן'!$C$42</f>
        <v>4.9812906485970532E-4</v>
      </c>
      <c r="U246" s="95">
        <v>4.9788889681272384E-4</v>
      </c>
    </row>
    <row r="247" spans="2:21" s="141" customFormat="1">
      <c r="B247" s="87" t="s">
        <v>921</v>
      </c>
      <c r="C247" s="84" t="s">
        <v>922</v>
      </c>
      <c r="D247" s="97" t="s">
        <v>132</v>
      </c>
      <c r="E247" s="97" t="s">
        <v>359</v>
      </c>
      <c r="F247" s="84" t="s">
        <v>920</v>
      </c>
      <c r="G247" s="97" t="s">
        <v>409</v>
      </c>
      <c r="H247" s="84" t="s">
        <v>714</v>
      </c>
      <c r="I247" s="84" t="s">
        <v>172</v>
      </c>
      <c r="J247" s="84"/>
      <c r="K247" s="94">
        <v>4.4900000000029419</v>
      </c>
      <c r="L247" s="97" t="s">
        <v>176</v>
      </c>
      <c r="M247" s="98">
        <v>3.2500000000000001E-2</v>
      </c>
      <c r="N247" s="98">
        <v>5.6700000000025723E-2</v>
      </c>
      <c r="O247" s="94">
        <v>769768.41929100011</v>
      </c>
      <c r="P247" s="96">
        <v>91.4</v>
      </c>
      <c r="Q247" s="84"/>
      <c r="R247" s="94">
        <v>703.56830965699999</v>
      </c>
      <c r="S247" s="95">
        <v>9.3846844552746228E-4</v>
      </c>
      <c r="T247" s="95">
        <f>R247/'סכום נכסי הקרן'!$C$42</f>
        <v>8.6082236395366139E-4</v>
      </c>
      <c r="U247" s="95">
        <v>8.6040732688689851E-4</v>
      </c>
    </row>
    <row r="248" spans="2:21" s="141" customFormat="1">
      <c r="B248" s="87" t="s">
        <v>923</v>
      </c>
      <c r="C248" s="84" t="s">
        <v>924</v>
      </c>
      <c r="D248" s="97" t="s">
        <v>132</v>
      </c>
      <c r="E248" s="97" t="s">
        <v>359</v>
      </c>
      <c r="F248" s="84" t="s">
        <v>925</v>
      </c>
      <c r="G248" s="97" t="s">
        <v>390</v>
      </c>
      <c r="H248" s="84" t="s">
        <v>714</v>
      </c>
      <c r="I248" s="84" t="s">
        <v>172</v>
      </c>
      <c r="J248" s="84"/>
      <c r="K248" s="94">
        <v>1.220000000001052</v>
      </c>
      <c r="L248" s="97" t="s">
        <v>176</v>
      </c>
      <c r="M248" s="98">
        <v>3.3000000000000002E-2</v>
      </c>
      <c r="N248" s="98">
        <v>2.1399999999994743E-2</v>
      </c>
      <c r="O248" s="94">
        <v>149352.275135</v>
      </c>
      <c r="P248" s="96">
        <v>101.85</v>
      </c>
      <c r="Q248" s="84"/>
      <c r="R248" s="94">
        <v>152.11528727199999</v>
      </c>
      <c r="S248" s="95">
        <v>3.932627860265157E-4</v>
      </c>
      <c r="T248" s="95">
        <f>R248/'סכום נכסי הקרן'!$C$42</f>
        <v>1.8611446733126822E-4</v>
      </c>
      <c r="U248" s="95">
        <v>1.8602473406475719E-4</v>
      </c>
    </row>
    <row r="249" spans="2:21" s="141" customFormat="1">
      <c r="B249" s="87" t="s">
        <v>926</v>
      </c>
      <c r="C249" s="84" t="s">
        <v>927</v>
      </c>
      <c r="D249" s="97" t="s">
        <v>132</v>
      </c>
      <c r="E249" s="97" t="s">
        <v>359</v>
      </c>
      <c r="F249" s="84" t="s">
        <v>928</v>
      </c>
      <c r="G249" s="97" t="s">
        <v>409</v>
      </c>
      <c r="H249" s="84" t="s">
        <v>714</v>
      </c>
      <c r="I249" s="84" t="s">
        <v>172</v>
      </c>
      <c r="J249" s="84"/>
      <c r="K249" s="94">
        <v>3.3199999999962118</v>
      </c>
      <c r="L249" s="97" t="s">
        <v>176</v>
      </c>
      <c r="M249" s="98">
        <v>4.5999999999999999E-2</v>
      </c>
      <c r="N249" s="98">
        <v>8.0199999999879257E-2</v>
      </c>
      <c r="O249" s="94">
        <v>278652.54903499997</v>
      </c>
      <c r="P249" s="96">
        <v>90.96</v>
      </c>
      <c r="Q249" s="84"/>
      <c r="R249" s="94">
        <v>253.46235870300004</v>
      </c>
      <c r="S249" s="95">
        <v>1.1013934744466402E-3</v>
      </c>
      <c r="T249" s="95">
        <f>R249/'סכום נכסי הקרן'!$C$42</f>
        <v>3.1011355087661114E-4</v>
      </c>
      <c r="U249" s="95">
        <v>3.0996403266715373E-4</v>
      </c>
    </row>
    <row r="250" spans="2:21" s="141" customFormat="1">
      <c r="B250" s="87" t="s">
        <v>929</v>
      </c>
      <c r="C250" s="84" t="s">
        <v>930</v>
      </c>
      <c r="D250" s="97" t="s">
        <v>132</v>
      </c>
      <c r="E250" s="97" t="s">
        <v>359</v>
      </c>
      <c r="F250" s="84" t="s">
        <v>931</v>
      </c>
      <c r="G250" s="97" t="s">
        <v>390</v>
      </c>
      <c r="H250" s="84" t="s">
        <v>728</v>
      </c>
      <c r="I250" s="84" t="s">
        <v>363</v>
      </c>
      <c r="J250" s="84"/>
      <c r="K250" s="94">
        <v>0.74999999998990874</v>
      </c>
      <c r="L250" s="97" t="s">
        <v>176</v>
      </c>
      <c r="M250" s="98">
        <v>4.7E-2</v>
      </c>
      <c r="N250" s="98">
        <v>1.6099999999896399E-2</v>
      </c>
      <c r="O250" s="94">
        <v>72382.136742000002</v>
      </c>
      <c r="P250" s="96">
        <v>102.68</v>
      </c>
      <c r="Q250" s="84"/>
      <c r="R250" s="94">
        <v>74.321975557000002</v>
      </c>
      <c r="S250" s="95">
        <v>1.0952652397770192E-3</v>
      </c>
      <c r="T250" s="95">
        <f>R250/'סכום נכסי הקרן'!$C$42</f>
        <v>9.0933627644305376E-5</v>
      </c>
      <c r="U250" s="95">
        <v>9.088978488688181E-5</v>
      </c>
    </row>
    <row r="251" spans="2:21" s="141" customFormat="1">
      <c r="B251" s="83"/>
      <c r="C251" s="84"/>
      <c r="D251" s="84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94"/>
      <c r="P251" s="96"/>
      <c r="Q251" s="84"/>
      <c r="R251" s="84"/>
      <c r="S251" s="84"/>
      <c r="T251" s="95"/>
      <c r="U251" s="84"/>
    </row>
    <row r="252" spans="2:21" s="141" customFormat="1">
      <c r="B252" s="102" t="s">
        <v>51</v>
      </c>
      <c r="C252" s="82"/>
      <c r="D252" s="82"/>
      <c r="E252" s="82"/>
      <c r="F252" s="82"/>
      <c r="G252" s="82"/>
      <c r="H252" s="82"/>
      <c r="I252" s="82"/>
      <c r="J252" s="82"/>
      <c r="K252" s="91">
        <v>4.3352290236419186</v>
      </c>
      <c r="L252" s="82"/>
      <c r="M252" s="82"/>
      <c r="N252" s="104">
        <v>5.3850617952953782E-2</v>
      </c>
      <c r="O252" s="91"/>
      <c r="P252" s="93"/>
      <c r="Q252" s="82"/>
      <c r="R252" s="91">
        <v>6054.8614634010009</v>
      </c>
      <c r="S252" s="82"/>
      <c r="T252" s="92">
        <f>R252/'סכום נכסי הקרן'!$C$42</f>
        <v>7.4081792582127255E-3</v>
      </c>
      <c r="U252" s="92">
        <v>7.4046074771831755E-3</v>
      </c>
    </row>
    <row r="253" spans="2:21" s="141" customFormat="1">
      <c r="B253" s="87" t="s">
        <v>932</v>
      </c>
      <c r="C253" s="84" t="s">
        <v>933</v>
      </c>
      <c r="D253" s="97" t="s">
        <v>132</v>
      </c>
      <c r="E253" s="97" t="s">
        <v>359</v>
      </c>
      <c r="F253" s="84" t="s">
        <v>934</v>
      </c>
      <c r="G253" s="97" t="s">
        <v>935</v>
      </c>
      <c r="H253" s="84" t="s">
        <v>443</v>
      </c>
      <c r="I253" s="84" t="s">
        <v>363</v>
      </c>
      <c r="J253" s="84"/>
      <c r="K253" s="94">
        <v>3.1899999999997686</v>
      </c>
      <c r="L253" s="97" t="s">
        <v>176</v>
      </c>
      <c r="M253" s="98">
        <v>3.49E-2</v>
      </c>
      <c r="N253" s="98">
        <v>3.9299999999996428E-2</v>
      </c>
      <c r="O253" s="94">
        <v>2418288.2263369998</v>
      </c>
      <c r="P253" s="96">
        <v>98.38</v>
      </c>
      <c r="Q253" s="84"/>
      <c r="R253" s="94">
        <v>2379.1119402450004</v>
      </c>
      <c r="S253" s="95">
        <v>1.1677202976509433E-3</v>
      </c>
      <c r="T253" s="95">
        <f>R253/'סכום נכסי הקרן'!$C$42</f>
        <v>2.910865564013976E-3</v>
      </c>
      <c r="U253" s="95">
        <v>2.9094621187086278E-3</v>
      </c>
    </row>
    <row r="254" spans="2:21" s="141" customFormat="1">
      <c r="B254" s="87" t="s">
        <v>936</v>
      </c>
      <c r="C254" s="84" t="s">
        <v>937</v>
      </c>
      <c r="D254" s="97" t="s">
        <v>132</v>
      </c>
      <c r="E254" s="97" t="s">
        <v>359</v>
      </c>
      <c r="F254" s="84" t="s">
        <v>938</v>
      </c>
      <c r="G254" s="97" t="s">
        <v>935</v>
      </c>
      <c r="H254" s="84" t="s">
        <v>639</v>
      </c>
      <c r="I254" s="84" t="s">
        <v>172</v>
      </c>
      <c r="J254" s="84"/>
      <c r="K254" s="94">
        <v>5.0699999999998004</v>
      </c>
      <c r="L254" s="97" t="s">
        <v>176</v>
      </c>
      <c r="M254" s="98">
        <v>4.6900000000000004E-2</v>
      </c>
      <c r="N254" s="98">
        <v>6.3399999999999818E-2</v>
      </c>
      <c r="O254" s="94">
        <v>1102654.5450210001</v>
      </c>
      <c r="P254" s="96">
        <v>95.22</v>
      </c>
      <c r="Q254" s="84"/>
      <c r="R254" s="94">
        <v>1049.947690703</v>
      </c>
      <c r="S254" s="95">
        <v>5.1177908277602884E-4</v>
      </c>
      <c r="T254" s="95">
        <f>R254/'סכום נכסי הקרן'!$C$42</f>
        <v>1.2846207549900436E-3</v>
      </c>
      <c r="U254" s="95">
        <v>1.2840013876822462E-3</v>
      </c>
    </row>
    <row r="255" spans="2:21" s="141" customFormat="1">
      <c r="B255" s="87" t="s">
        <v>939</v>
      </c>
      <c r="C255" s="84" t="s">
        <v>940</v>
      </c>
      <c r="D255" s="97" t="s">
        <v>132</v>
      </c>
      <c r="E255" s="97" t="s">
        <v>359</v>
      </c>
      <c r="F255" s="84" t="s">
        <v>938</v>
      </c>
      <c r="G255" s="97" t="s">
        <v>935</v>
      </c>
      <c r="H255" s="84" t="s">
        <v>639</v>
      </c>
      <c r="I255" s="84" t="s">
        <v>172</v>
      </c>
      <c r="J255" s="84"/>
      <c r="K255" s="94">
        <v>5.2200000000009048</v>
      </c>
      <c r="L255" s="97" t="s">
        <v>176</v>
      </c>
      <c r="M255" s="98">
        <v>4.6900000000000004E-2</v>
      </c>
      <c r="N255" s="98">
        <v>6.4700000000013094E-2</v>
      </c>
      <c r="O255" s="94">
        <v>2576254.6332999999</v>
      </c>
      <c r="P255" s="96">
        <v>96.06</v>
      </c>
      <c r="Q255" s="84"/>
      <c r="R255" s="94">
        <v>2474.7502829079999</v>
      </c>
      <c r="S255" s="95">
        <v>1.4435291446544907E-3</v>
      </c>
      <c r="T255" s="95">
        <f>R255/'סכום נכסי הקרן'!$C$42</f>
        <v>3.0278799648699633E-3</v>
      </c>
      <c r="U255" s="95">
        <v>3.0264201022179786E-3</v>
      </c>
    </row>
    <row r="256" spans="2:21" s="141" customFormat="1">
      <c r="B256" s="87" t="s">
        <v>941</v>
      </c>
      <c r="C256" s="84" t="s">
        <v>942</v>
      </c>
      <c r="D256" s="97" t="s">
        <v>132</v>
      </c>
      <c r="E256" s="97" t="s">
        <v>359</v>
      </c>
      <c r="F256" s="84" t="s">
        <v>696</v>
      </c>
      <c r="G256" s="97" t="s">
        <v>623</v>
      </c>
      <c r="H256" s="84" t="s">
        <v>683</v>
      </c>
      <c r="I256" s="84" t="s">
        <v>363</v>
      </c>
      <c r="J256" s="84"/>
      <c r="K256" s="94">
        <v>2.7700000000023173</v>
      </c>
      <c r="L256" s="97" t="s">
        <v>176</v>
      </c>
      <c r="M256" s="98">
        <v>6.7000000000000004E-2</v>
      </c>
      <c r="N256" s="98">
        <v>3.8899999999996694E-2</v>
      </c>
      <c r="O256" s="94">
        <v>151948.042716</v>
      </c>
      <c r="P256" s="96">
        <v>99.41</v>
      </c>
      <c r="Q256" s="84"/>
      <c r="R256" s="94">
        <v>151.051549545</v>
      </c>
      <c r="S256" s="95">
        <v>1.3281217849260213E-4</v>
      </c>
      <c r="T256" s="95">
        <f>R256/'סכום נכסי הקרן'!$C$42</f>
        <v>1.8481297433874097E-4</v>
      </c>
      <c r="U256" s="95">
        <v>1.8472386857432171E-4</v>
      </c>
    </row>
    <row r="257" spans="2:21" s="141" customFormat="1">
      <c r="B257" s="83"/>
      <c r="C257" s="84"/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94"/>
      <c r="P257" s="96"/>
      <c r="Q257" s="84"/>
      <c r="R257" s="84"/>
      <c r="S257" s="84"/>
      <c r="T257" s="95"/>
      <c r="U257" s="84"/>
    </row>
    <row r="258" spans="2:21" s="141" customFormat="1">
      <c r="B258" s="81" t="s">
        <v>245</v>
      </c>
      <c r="C258" s="82"/>
      <c r="D258" s="82"/>
      <c r="E258" s="82"/>
      <c r="F258" s="82"/>
      <c r="G258" s="82"/>
      <c r="H258" s="82"/>
      <c r="I258" s="82"/>
      <c r="J258" s="82"/>
      <c r="K258" s="91">
        <v>5.2697557661467131</v>
      </c>
      <c r="L258" s="82"/>
      <c r="M258" s="82"/>
      <c r="N258" s="104">
        <v>3.9008811247537592E-2</v>
      </c>
      <c r="O258" s="91"/>
      <c r="P258" s="93"/>
      <c r="Q258" s="82"/>
      <c r="R258" s="91">
        <v>16392.604043422001</v>
      </c>
      <c r="S258" s="82"/>
      <c r="T258" s="92">
        <f>R258/'סכום נכסי הקרן'!$C$42</f>
        <v>2.0056503356289959E-2</v>
      </c>
      <c r="U258" s="92">
        <v>2.0046833309749486E-2</v>
      </c>
    </row>
    <row r="259" spans="2:21" s="141" customFormat="1">
      <c r="B259" s="102" t="s">
        <v>69</v>
      </c>
      <c r="C259" s="82"/>
      <c r="D259" s="82"/>
      <c r="E259" s="82"/>
      <c r="F259" s="82"/>
      <c r="G259" s="82"/>
      <c r="H259" s="82"/>
      <c r="I259" s="82"/>
      <c r="J259" s="82"/>
      <c r="K259" s="91">
        <v>8.1916881760003424</v>
      </c>
      <c r="L259" s="82"/>
      <c r="M259" s="82"/>
      <c r="N259" s="104">
        <v>4.8867318371727177E-2</v>
      </c>
      <c r="O259" s="91"/>
      <c r="P259" s="93"/>
      <c r="Q259" s="82"/>
      <c r="R259" s="91">
        <v>1017.299172546</v>
      </c>
      <c r="S259" s="82"/>
      <c r="T259" s="92">
        <f>R259/'סכום נכסי הקרן'!$C$42</f>
        <v>1.2446749896766597E-3</v>
      </c>
      <c r="U259" s="92">
        <v>1.2440748818281415E-3</v>
      </c>
    </row>
    <row r="260" spans="2:21" s="141" customFormat="1">
      <c r="B260" s="87" t="s">
        <v>943</v>
      </c>
      <c r="C260" s="84" t="s">
        <v>944</v>
      </c>
      <c r="D260" s="97" t="s">
        <v>30</v>
      </c>
      <c r="E260" s="97" t="s">
        <v>945</v>
      </c>
      <c r="F260" s="84" t="s">
        <v>946</v>
      </c>
      <c r="G260" s="97" t="s">
        <v>947</v>
      </c>
      <c r="H260" s="84" t="s">
        <v>948</v>
      </c>
      <c r="I260" s="84" t="s">
        <v>949</v>
      </c>
      <c r="J260" s="84"/>
      <c r="K260" s="94">
        <v>4.0799999999970114</v>
      </c>
      <c r="L260" s="97" t="s">
        <v>175</v>
      </c>
      <c r="M260" s="98">
        <v>5.0819999999999997E-2</v>
      </c>
      <c r="N260" s="98">
        <v>4.2199999999964509E-2</v>
      </c>
      <c r="O260" s="94">
        <v>58215.893417999992</v>
      </c>
      <c r="P260" s="96">
        <v>103.1671</v>
      </c>
      <c r="Q260" s="84"/>
      <c r="R260" s="94">
        <v>214.17274285800002</v>
      </c>
      <c r="S260" s="95">
        <v>1.8192466693124997E-4</v>
      </c>
      <c r="T260" s="95">
        <f>R260/'סכום נכסי הקרן'!$C$42</f>
        <v>2.6204234083730086E-4</v>
      </c>
      <c r="U260" s="95">
        <v>2.6191599969066834E-4</v>
      </c>
    </row>
    <row r="261" spans="2:21" s="141" customFormat="1">
      <c r="B261" s="87" t="s">
        <v>950</v>
      </c>
      <c r="C261" s="84" t="s">
        <v>951</v>
      </c>
      <c r="D261" s="97" t="s">
        <v>30</v>
      </c>
      <c r="E261" s="97" t="s">
        <v>945</v>
      </c>
      <c r="F261" s="84" t="s">
        <v>946</v>
      </c>
      <c r="G261" s="97" t="s">
        <v>947</v>
      </c>
      <c r="H261" s="84" t="s">
        <v>948</v>
      </c>
      <c r="I261" s="84" t="s">
        <v>949</v>
      </c>
      <c r="J261" s="84"/>
      <c r="K261" s="94">
        <v>5.5799999999930288</v>
      </c>
      <c r="L261" s="97" t="s">
        <v>175</v>
      </c>
      <c r="M261" s="98">
        <v>5.4120000000000001E-2</v>
      </c>
      <c r="N261" s="98">
        <v>4.6999999999926267E-2</v>
      </c>
      <c r="O261" s="94">
        <v>80896.214374000003</v>
      </c>
      <c r="P261" s="96">
        <v>103.426</v>
      </c>
      <c r="Q261" s="84"/>
      <c r="R261" s="94">
        <v>298.35908482599996</v>
      </c>
      <c r="S261" s="95">
        <v>2.5280066991875E-4</v>
      </c>
      <c r="T261" s="95">
        <f>R261/'סכום נכסי הקרן'!$C$42</f>
        <v>3.6504511243859E-4</v>
      </c>
      <c r="U261" s="95">
        <v>3.6486910951505212E-4</v>
      </c>
    </row>
    <row r="262" spans="2:21" s="141" customFormat="1">
      <c r="B262" s="87" t="s">
        <v>952</v>
      </c>
      <c r="C262" s="84" t="s">
        <v>953</v>
      </c>
      <c r="D262" s="97" t="s">
        <v>30</v>
      </c>
      <c r="E262" s="97" t="s">
        <v>945</v>
      </c>
      <c r="F262" s="84" t="s">
        <v>788</v>
      </c>
      <c r="G262" s="97" t="s">
        <v>538</v>
      </c>
      <c r="H262" s="84" t="s">
        <v>948</v>
      </c>
      <c r="I262" s="84" t="s">
        <v>954</v>
      </c>
      <c r="J262" s="84"/>
      <c r="K262" s="94">
        <v>11.479999999994533</v>
      </c>
      <c r="L262" s="97" t="s">
        <v>175</v>
      </c>
      <c r="M262" s="98">
        <v>6.3750000000000001E-2</v>
      </c>
      <c r="N262" s="98">
        <v>5.2799999999973056E-2</v>
      </c>
      <c r="O262" s="94">
        <v>125461.74</v>
      </c>
      <c r="P262" s="96">
        <v>112.8233</v>
      </c>
      <c r="Q262" s="84"/>
      <c r="R262" s="94">
        <v>504.76734486200002</v>
      </c>
      <c r="S262" s="95">
        <v>2.091029E-4</v>
      </c>
      <c r="T262" s="95">
        <f>R262/'סכום נכסי הקרן'!$C$42</f>
        <v>6.1758753640076881E-4</v>
      </c>
      <c r="U262" s="95">
        <v>6.1728977262242115E-4</v>
      </c>
    </row>
    <row r="263" spans="2:21" s="141" customFormat="1">
      <c r="B263" s="83"/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94"/>
      <c r="P263" s="96"/>
      <c r="Q263" s="84"/>
      <c r="R263" s="84"/>
      <c r="S263" s="84"/>
      <c r="T263" s="95"/>
      <c r="U263" s="84"/>
    </row>
    <row r="264" spans="2:21" s="141" customFormat="1">
      <c r="B264" s="102" t="s">
        <v>68</v>
      </c>
      <c r="C264" s="82"/>
      <c r="D264" s="82"/>
      <c r="E264" s="82"/>
      <c r="F264" s="82"/>
      <c r="G264" s="82"/>
      <c r="H264" s="82"/>
      <c r="I264" s="82"/>
      <c r="J264" s="82"/>
      <c r="K264" s="91">
        <v>5.0764276046733148</v>
      </c>
      <c r="L264" s="82"/>
      <c r="M264" s="82"/>
      <c r="N264" s="104">
        <v>3.835652817255452E-2</v>
      </c>
      <c r="O264" s="91"/>
      <c r="P264" s="93"/>
      <c r="Q264" s="82"/>
      <c r="R264" s="91">
        <v>15375.304870876003</v>
      </c>
      <c r="S264" s="82"/>
      <c r="T264" s="92">
        <f>R264/'סכום נכסי הקרן'!$C$42</f>
        <v>1.8811828366613305E-2</v>
      </c>
      <c r="U264" s="92">
        <v>1.8802758427921347E-2</v>
      </c>
    </row>
    <row r="265" spans="2:21" s="141" customFormat="1">
      <c r="B265" s="87" t="s">
        <v>955</v>
      </c>
      <c r="C265" s="84" t="s">
        <v>956</v>
      </c>
      <c r="D265" s="97" t="s">
        <v>30</v>
      </c>
      <c r="E265" s="97" t="s">
        <v>945</v>
      </c>
      <c r="F265" s="84"/>
      <c r="G265" s="97" t="s">
        <v>957</v>
      </c>
      <c r="H265" s="84" t="s">
        <v>958</v>
      </c>
      <c r="I265" s="84" t="s">
        <v>954</v>
      </c>
      <c r="J265" s="84"/>
      <c r="K265" s="94">
        <v>4.1200000000043397</v>
      </c>
      <c r="L265" s="97" t="s">
        <v>175</v>
      </c>
      <c r="M265" s="98">
        <v>4.7500000000000001E-2</v>
      </c>
      <c r="N265" s="98">
        <v>2.8400000000018272E-2</v>
      </c>
      <c r="O265" s="94">
        <v>44748.020600000003</v>
      </c>
      <c r="P265" s="96">
        <v>109.7414</v>
      </c>
      <c r="Q265" s="84"/>
      <c r="R265" s="94">
        <v>175.11591620199999</v>
      </c>
      <c r="S265" s="95">
        <v>8.9496041200000007E-5</v>
      </c>
      <c r="T265" s="95">
        <f>R265/'סכום נכסי הקרן'!$C$42</f>
        <v>2.1425595053365423E-4</v>
      </c>
      <c r="U265" s="95">
        <v>2.1415264912680234E-4</v>
      </c>
    </row>
    <row r="266" spans="2:21" s="141" customFormat="1">
      <c r="B266" s="87" t="s">
        <v>959</v>
      </c>
      <c r="C266" s="84" t="s">
        <v>960</v>
      </c>
      <c r="D266" s="97" t="s">
        <v>30</v>
      </c>
      <c r="E266" s="97" t="s">
        <v>945</v>
      </c>
      <c r="F266" s="84"/>
      <c r="G266" s="97" t="s">
        <v>961</v>
      </c>
      <c r="H266" s="84" t="s">
        <v>962</v>
      </c>
      <c r="I266" s="84" t="s">
        <v>963</v>
      </c>
      <c r="J266" s="84"/>
      <c r="K266" s="94">
        <v>3.8499999999987167</v>
      </c>
      <c r="L266" s="97" t="s">
        <v>175</v>
      </c>
      <c r="M266" s="98">
        <v>3.875E-2</v>
      </c>
      <c r="N266" s="98">
        <v>2.9300000000028234E-2</v>
      </c>
      <c r="O266" s="94">
        <v>41820.58</v>
      </c>
      <c r="P266" s="96">
        <v>104.48650000000001</v>
      </c>
      <c r="Q266" s="84"/>
      <c r="R266" s="94">
        <v>155.82302469200002</v>
      </c>
      <c r="S266" s="95">
        <v>4.1820580000000003E-5</v>
      </c>
      <c r="T266" s="95">
        <f>R266/'סכום נכסי הקרן'!$C$42</f>
        <v>1.9065091851446587E-4</v>
      </c>
      <c r="U266" s="95">
        <v>1.9055899804247387E-4</v>
      </c>
    </row>
    <row r="267" spans="2:21" s="141" customFormat="1">
      <c r="B267" s="87" t="s">
        <v>964</v>
      </c>
      <c r="C267" s="84" t="s">
        <v>965</v>
      </c>
      <c r="D267" s="97" t="s">
        <v>30</v>
      </c>
      <c r="E267" s="97" t="s">
        <v>945</v>
      </c>
      <c r="F267" s="84"/>
      <c r="G267" s="97" t="s">
        <v>961</v>
      </c>
      <c r="H267" s="84" t="s">
        <v>962</v>
      </c>
      <c r="I267" s="84" t="s">
        <v>963</v>
      </c>
      <c r="J267" s="84"/>
      <c r="K267" s="94">
        <v>4.3599999999817269</v>
      </c>
      <c r="L267" s="97" t="s">
        <v>175</v>
      </c>
      <c r="M267" s="98">
        <v>4.3749999999999997E-2</v>
      </c>
      <c r="N267" s="98">
        <v>3.0099999999793643E-2</v>
      </c>
      <c r="O267" s="94">
        <v>16728.232</v>
      </c>
      <c r="P267" s="96">
        <v>106.42</v>
      </c>
      <c r="Q267" s="84"/>
      <c r="R267" s="94">
        <v>63.482606530999995</v>
      </c>
      <c r="S267" s="95">
        <v>1.968027294117647E-5</v>
      </c>
      <c r="T267" s="95">
        <f>R267/'סכום נכסי הקרן'!$C$42</f>
        <v>7.7671558928793855E-5</v>
      </c>
      <c r="U267" s="95">
        <v>7.7634110347833853E-5</v>
      </c>
    </row>
    <row r="268" spans="2:21" s="141" customFormat="1">
      <c r="B268" s="87" t="s">
        <v>966</v>
      </c>
      <c r="C268" s="84" t="s">
        <v>967</v>
      </c>
      <c r="D268" s="97" t="s">
        <v>30</v>
      </c>
      <c r="E268" s="97" t="s">
        <v>945</v>
      </c>
      <c r="F268" s="84"/>
      <c r="G268" s="97" t="s">
        <v>968</v>
      </c>
      <c r="H268" s="84" t="s">
        <v>962</v>
      </c>
      <c r="I268" s="84" t="s">
        <v>954</v>
      </c>
      <c r="J268" s="84"/>
      <c r="K268" s="94">
        <v>4.5899999964563714</v>
      </c>
      <c r="L268" s="97" t="s">
        <v>175</v>
      </c>
      <c r="M268" s="98">
        <v>4.4999999999999998E-2</v>
      </c>
      <c r="N268" s="98">
        <v>4.1399999944876906E-2</v>
      </c>
      <c r="O268" s="94">
        <v>27.183377</v>
      </c>
      <c r="P268" s="96">
        <v>104.80200000000001</v>
      </c>
      <c r="Q268" s="84"/>
      <c r="R268" s="94">
        <v>0.10159080400000001</v>
      </c>
      <c r="S268" s="95">
        <v>5.4366754000000001E-8</v>
      </c>
      <c r="T268" s="95">
        <f>R268/'סכום נכסי הקרן'!$C$42</f>
        <v>1.2429729260811512E-7</v>
      </c>
      <c r="U268" s="95">
        <v>1.2423736388659155E-7</v>
      </c>
    </row>
    <row r="269" spans="2:21" s="141" customFormat="1">
      <c r="B269" s="87" t="s">
        <v>969</v>
      </c>
      <c r="C269" s="84" t="s">
        <v>970</v>
      </c>
      <c r="D269" s="97" t="s">
        <v>30</v>
      </c>
      <c r="E269" s="97" t="s">
        <v>945</v>
      </c>
      <c r="F269" s="84"/>
      <c r="G269" s="97" t="s">
        <v>968</v>
      </c>
      <c r="H269" s="84" t="s">
        <v>962</v>
      </c>
      <c r="I269" s="84" t="s">
        <v>954</v>
      </c>
      <c r="J269" s="84"/>
      <c r="K269" s="94">
        <v>7.399999999981131</v>
      </c>
      <c r="L269" s="97" t="s">
        <v>175</v>
      </c>
      <c r="M269" s="98">
        <v>5.1249999999999997E-2</v>
      </c>
      <c r="N269" s="98">
        <v>4.2699999999943401E-2</v>
      </c>
      <c r="O269" s="94">
        <v>25165.534015000001</v>
      </c>
      <c r="P269" s="96">
        <v>106.2959</v>
      </c>
      <c r="Q269" s="84"/>
      <c r="R269" s="94">
        <v>95.390206101999993</v>
      </c>
      <c r="S269" s="95">
        <v>5.0331068030000005E-5</v>
      </c>
      <c r="T269" s="95">
        <f>R269/'סכום נכסי הקרן'!$C$42</f>
        <v>1.1671080346808458E-4</v>
      </c>
      <c r="U269" s="95">
        <v>1.1665453249795267E-4</v>
      </c>
    </row>
    <row r="270" spans="2:21" s="141" customFormat="1">
      <c r="B270" s="87" t="s">
        <v>971</v>
      </c>
      <c r="C270" s="84" t="s">
        <v>972</v>
      </c>
      <c r="D270" s="97" t="s">
        <v>30</v>
      </c>
      <c r="E270" s="97" t="s">
        <v>945</v>
      </c>
      <c r="F270" s="84"/>
      <c r="G270" s="97" t="s">
        <v>947</v>
      </c>
      <c r="H270" s="84" t="s">
        <v>973</v>
      </c>
      <c r="I270" s="84" t="s">
        <v>954</v>
      </c>
      <c r="J270" s="84"/>
      <c r="K270" s="94">
        <v>5.2499999999923626</v>
      </c>
      <c r="L270" s="97" t="s">
        <v>175</v>
      </c>
      <c r="M270" s="98">
        <v>6.7500000000000004E-2</v>
      </c>
      <c r="N270" s="98">
        <v>4.1999999999938906E-2</v>
      </c>
      <c r="O270" s="94">
        <v>31965.560323000002</v>
      </c>
      <c r="P270" s="96">
        <v>114.8582</v>
      </c>
      <c r="Q270" s="84"/>
      <c r="R270" s="94">
        <v>130.92598668400001</v>
      </c>
      <c r="S270" s="95">
        <v>1.4206915699111112E-5</v>
      </c>
      <c r="T270" s="95">
        <f>R270/'סכום נכסי הקרן'!$C$42</f>
        <v>1.6018916118497629E-4</v>
      </c>
      <c r="U270" s="95">
        <v>1.6011192755075696E-4</v>
      </c>
    </row>
    <row r="271" spans="2:21" s="141" customFormat="1">
      <c r="B271" s="87" t="s">
        <v>974</v>
      </c>
      <c r="C271" s="84" t="s">
        <v>975</v>
      </c>
      <c r="D271" s="97" t="s">
        <v>30</v>
      </c>
      <c r="E271" s="97" t="s">
        <v>945</v>
      </c>
      <c r="F271" s="84"/>
      <c r="G271" s="97" t="s">
        <v>976</v>
      </c>
      <c r="H271" s="84" t="s">
        <v>973</v>
      </c>
      <c r="I271" s="84" t="s">
        <v>963</v>
      </c>
      <c r="J271" s="84"/>
      <c r="K271" s="94">
        <v>7.5400000000093765</v>
      </c>
      <c r="L271" s="97" t="s">
        <v>175</v>
      </c>
      <c r="M271" s="98">
        <v>4.7500000000000001E-2</v>
      </c>
      <c r="N271" s="98">
        <v>3.5100000000051354E-2</v>
      </c>
      <c r="O271" s="94">
        <v>45375.329299999998</v>
      </c>
      <c r="P271" s="96">
        <v>110.724</v>
      </c>
      <c r="Q271" s="84"/>
      <c r="R271" s="94">
        <v>179.160759708</v>
      </c>
      <c r="S271" s="95">
        <v>4.53753293E-5</v>
      </c>
      <c r="T271" s="95">
        <f>R271/'סכום נכסי הקרן'!$C$42</f>
        <v>2.1920485414523818E-4</v>
      </c>
      <c r="U271" s="95">
        <v>2.1909916667300897E-4</v>
      </c>
    </row>
    <row r="272" spans="2:21" s="141" customFormat="1">
      <c r="B272" s="87" t="s">
        <v>977</v>
      </c>
      <c r="C272" s="84" t="s">
        <v>978</v>
      </c>
      <c r="D272" s="97" t="s">
        <v>30</v>
      </c>
      <c r="E272" s="97" t="s">
        <v>945</v>
      </c>
      <c r="F272" s="84"/>
      <c r="G272" s="97" t="s">
        <v>979</v>
      </c>
      <c r="H272" s="84" t="s">
        <v>973</v>
      </c>
      <c r="I272" s="84" t="s">
        <v>949</v>
      </c>
      <c r="J272" s="84"/>
      <c r="K272" s="94">
        <v>3.4300000000126696</v>
      </c>
      <c r="L272" s="97" t="s">
        <v>175</v>
      </c>
      <c r="M272" s="98">
        <v>3.7499999999999999E-2</v>
      </c>
      <c r="N272" s="98">
        <v>2.9800000000122392E-2</v>
      </c>
      <c r="O272" s="94">
        <v>31365.435000000001</v>
      </c>
      <c r="P272" s="96">
        <v>103.73090000000001</v>
      </c>
      <c r="Q272" s="84"/>
      <c r="R272" s="94">
        <v>116.022139471</v>
      </c>
      <c r="S272" s="95">
        <v>6.2730869999999997E-5</v>
      </c>
      <c r="T272" s="95">
        <f>R272/'סכום נכסי הקרן'!$C$42</f>
        <v>1.4195416564324493E-4</v>
      </c>
      <c r="U272" s="95">
        <v>1.4188572383342399E-4</v>
      </c>
    </row>
    <row r="273" spans="2:21" s="141" customFormat="1">
      <c r="B273" s="87" t="s">
        <v>980</v>
      </c>
      <c r="C273" s="84" t="s">
        <v>981</v>
      </c>
      <c r="D273" s="97" t="s">
        <v>30</v>
      </c>
      <c r="E273" s="97" t="s">
        <v>945</v>
      </c>
      <c r="F273" s="84"/>
      <c r="G273" s="97" t="s">
        <v>982</v>
      </c>
      <c r="H273" s="84" t="s">
        <v>983</v>
      </c>
      <c r="I273" s="84" t="s">
        <v>954</v>
      </c>
      <c r="J273" s="84"/>
      <c r="K273" s="94">
        <v>15.76999999998614</v>
      </c>
      <c r="L273" s="97" t="s">
        <v>175</v>
      </c>
      <c r="M273" s="98">
        <v>5.5500000000000001E-2</v>
      </c>
      <c r="N273" s="98">
        <v>4.2199999999954219E-2</v>
      </c>
      <c r="O273" s="94">
        <v>52275.724999999999</v>
      </c>
      <c r="P273" s="96">
        <v>124.2274</v>
      </c>
      <c r="Q273" s="84"/>
      <c r="R273" s="94">
        <v>231.57883117300003</v>
      </c>
      <c r="S273" s="95">
        <v>1.306893125E-5</v>
      </c>
      <c r="T273" s="95">
        <f>R273/'סכום נכסי הקרן'!$C$42</f>
        <v>2.8333885161648762E-4</v>
      </c>
      <c r="U273" s="95">
        <v>2.8320224256588771E-4</v>
      </c>
    </row>
    <row r="274" spans="2:21" s="141" customFormat="1">
      <c r="B274" s="87" t="s">
        <v>984</v>
      </c>
      <c r="C274" s="84" t="s">
        <v>985</v>
      </c>
      <c r="D274" s="97" t="s">
        <v>30</v>
      </c>
      <c r="E274" s="97" t="s">
        <v>945</v>
      </c>
      <c r="F274" s="84"/>
      <c r="G274" s="97" t="s">
        <v>986</v>
      </c>
      <c r="H274" s="84" t="s">
        <v>983</v>
      </c>
      <c r="I274" s="84" t="s">
        <v>949</v>
      </c>
      <c r="J274" s="84"/>
      <c r="K274" s="94">
        <v>3.4499999999940023</v>
      </c>
      <c r="L274" s="97" t="s">
        <v>175</v>
      </c>
      <c r="M274" s="98">
        <v>4.4000000000000004E-2</v>
      </c>
      <c r="N274" s="98">
        <v>3.4799999999976003E-2</v>
      </c>
      <c r="O274" s="94">
        <v>67331.133799999996</v>
      </c>
      <c r="P274" s="96">
        <v>104.16370000000001</v>
      </c>
      <c r="Q274" s="84"/>
      <c r="R274" s="94">
        <v>250.09990436999999</v>
      </c>
      <c r="S274" s="95">
        <v>4.4887422533333333E-5</v>
      </c>
      <c r="T274" s="95">
        <f>R274/'סכום נכסי הקרן'!$C$42</f>
        <v>3.0599955675849851E-4</v>
      </c>
      <c r="U274" s="95">
        <v>3.0585202207098822E-4</v>
      </c>
    </row>
    <row r="275" spans="2:21" s="141" customFormat="1">
      <c r="B275" s="87" t="s">
        <v>987</v>
      </c>
      <c r="C275" s="84" t="s">
        <v>988</v>
      </c>
      <c r="D275" s="97" t="s">
        <v>30</v>
      </c>
      <c r="E275" s="97" t="s">
        <v>945</v>
      </c>
      <c r="F275" s="84"/>
      <c r="G275" s="97" t="s">
        <v>989</v>
      </c>
      <c r="H275" s="84" t="s">
        <v>983</v>
      </c>
      <c r="I275" s="84" t="s">
        <v>954</v>
      </c>
      <c r="J275" s="84"/>
      <c r="K275" s="94">
        <v>7.1200000000186314</v>
      </c>
      <c r="L275" s="97" t="s">
        <v>175</v>
      </c>
      <c r="M275" s="98">
        <v>3.6249999999999998E-2</v>
      </c>
      <c r="N275" s="98">
        <v>3.5799999999994829E-2</v>
      </c>
      <c r="O275" s="94">
        <v>10821.075075000001</v>
      </c>
      <c r="P275" s="96">
        <v>100.151</v>
      </c>
      <c r="Q275" s="84"/>
      <c r="R275" s="94">
        <v>38.646226868999996</v>
      </c>
      <c r="S275" s="95">
        <v>2.1642150150000002E-5</v>
      </c>
      <c r="T275" s="95">
        <f>R275/'סכום נכסי הקרן'!$C$42</f>
        <v>4.7284017649232238E-5</v>
      </c>
      <c r="U275" s="95">
        <v>4.7261220123503742E-5</v>
      </c>
    </row>
    <row r="276" spans="2:21" s="141" customFormat="1">
      <c r="B276" s="87" t="s">
        <v>990</v>
      </c>
      <c r="C276" s="84" t="s">
        <v>991</v>
      </c>
      <c r="D276" s="97" t="s">
        <v>30</v>
      </c>
      <c r="E276" s="97" t="s">
        <v>945</v>
      </c>
      <c r="F276" s="84"/>
      <c r="G276" s="97" t="s">
        <v>989</v>
      </c>
      <c r="H276" s="84" t="s">
        <v>983</v>
      </c>
      <c r="I276" s="84" t="s">
        <v>954</v>
      </c>
      <c r="J276" s="84"/>
      <c r="K276" s="94">
        <v>7.440000000000663</v>
      </c>
      <c r="L276" s="97" t="s">
        <v>175</v>
      </c>
      <c r="M276" s="98">
        <v>4.6249999999999999E-2</v>
      </c>
      <c r="N276" s="98">
        <v>3.6900000000006636E-2</v>
      </c>
      <c r="O276" s="94">
        <v>31365.435000000001</v>
      </c>
      <c r="P276" s="96">
        <v>107.8574</v>
      </c>
      <c r="Q276" s="84"/>
      <c r="R276" s="94">
        <v>120.63757876800001</v>
      </c>
      <c r="S276" s="95">
        <v>6.2730869999999997E-5</v>
      </c>
      <c r="T276" s="95">
        <f>R276/'סכום נכסי הקרן'!$C$42</f>
        <v>1.4760119850671359E-4</v>
      </c>
      <c r="U276" s="95">
        <v>1.4753003403533815E-4</v>
      </c>
    </row>
    <row r="277" spans="2:21" s="141" customFormat="1">
      <c r="B277" s="87" t="s">
        <v>992</v>
      </c>
      <c r="C277" s="84" t="s">
        <v>993</v>
      </c>
      <c r="D277" s="97" t="s">
        <v>30</v>
      </c>
      <c r="E277" s="97" t="s">
        <v>945</v>
      </c>
      <c r="F277" s="84"/>
      <c r="G277" s="97" t="s">
        <v>989</v>
      </c>
      <c r="H277" s="84" t="s">
        <v>983</v>
      </c>
      <c r="I277" s="84" t="s">
        <v>954</v>
      </c>
      <c r="J277" s="84"/>
      <c r="K277" s="94">
        <v>6.0099999999939042</v>
      </c>
      <c r="L277" s="97" t="s">
        <v>175</v>
      </c>
      <c r="M277" s="98">
        <v>3.7499999999999999E-2</v>
      </c>
      <c r="N277" s="98">
        <v>3.3299999999991295E-2</v>
      </c>
      <c r="O277" s="94">
        <v>62730.87</v>
      </c>
      <c r="P277" s="96">
        <v>102.6644</v>
      </c>
      <c r="Q277" s="84"/>
      <c r="R277" s="94">
        <v>229.65853674000002</v>
      </c>
      <c r="S277" s="95">
        <v>8.3641160000000005E-5</v>
      </c>
      <c r="T277" s="95">
        <f>R277/'סכום נכסי הקרן'!$C$42</f>
        <v>2.8098935353561467E-4</v>
      </c>
      <c r="U277" s="95">
        <v>2.8085387727248953E-4</v>
      </c>
    </row>
    <row r="278" spans="2:21" s="141" customFormat="1">
      <c r="B278" s="87" t="s">
        <v>994</v>
      </c>
      <c r="C278" s="84" t="s">
        <v>995</v>
      </c>
      <c r="D278" s="97" t="s">
        <v>30</v>
      </c>
      <c r="E278" s="97" t="s">
        <v>945</v>
      </c>
      <c r="F278" s="84"/>
      <c r="G278" s="97" t="s">
        <v>996</v>
      </c>
      <c r="H278" s="84" t="s">
        <v>983</v>
      </c>
      <c r="I278" s="84" t="s">
        <v>949</v>
      </c>
      <c r="J278" s="84"/>
      <c r="K278" s="94">
        <v>4.0800000000092309</v>
      </c>
      <c r="L278" s="97" t="s">
        <v>175</v>
      </c>
      <c r="M278" s="98">
        <v>3.9E-2</v>
      </c>
      <c r="N278" s="98">
        <v>2.5700000000037068E-2</v>
      </c>
      <c r="O278" s="94">
        <v>37648.977144999997</v>
      </c>
      <c r="P278" s="96">
        <v>106.5068</v>
      </c>
      <c r="Q278" s="84"/>
      <c r="R278" s="94">
        <v>142.992083071</v>
      </c>
      <c r="S278" s="95">
        <v>3.7648977144999994E-5</v>
      </c>
      <c r="T278" s="95">
        <f>R278/'סכום נכסי הקרן'!$C$42</f>
        <v>1.749521422246052E-4</v>
      </c>
      <c r="U278" s="95">
        <v>1.7486779076375414E-4</v>
      </c>
    </row>
    <row r="279" spans="2:21" s="141" customFormat="1">
      <c r="B279" s="87" t="s">
        <v>997</v>
      </c>
      <c r="C279" s="84" t="s">
        <v>998</v>
      </c>
      <c r="D279" s="97" t="s">
        <v>30</v>
      </c>
      <c r="E279" s="97" t="s">
        <v>945</v>
      </c>
      <c r="F279" s="84"/>
      <c r="G279" s="97" t="s">
        <v>986</v>
      </c>
      <c r="H279" s="84" t="s">
        <v>983</v>
      </c>
      <c r="I279" s="84" t="s">
        <v>949</v>
      </c>
      <c r="J279" s="84"/>
      <c r="K279" s="94">
        <v>2.220000000003111</v>
      </c>
      <c r="L279" s="97" t="s">
        <v>175</v>
      </c>
      <c r="M279" s="98">
        <v>3.3750000000000002E-2</v>
      </c>
      <c r="N279" s="98">
        <v>3.0800000000062222E-2</v>
      </c>
      <c r="O279" s="94">
        <v>44538.917699999998</v>
      </c>
      <c r="P279" s="96">
        <v>101.1926</v>
      </c>
      <c r="Q279" s="84"/>
      <c r="R279" s="94">
        <v>160.71997652499999</v>
      </c>
      <c r="S279" s="95">
        <v>5.9385223599999994E-5</v>
      </c>
      <c r="T279" s="95">
        <f>R279/'סכום נכסי הקרן'!$C$42</f>
        <v>1.9664238458135756E-4</v>
      </c>
      <c r="U279" s="95">
        <v>1.9654757538271751E-4</v>
      </c>
    </row>
    <row r="280" spans="2:21" s="141" customFormat="1">
      <c r="B280" s="87" t="s">
        <v>999</v>
      </c>
      <c r="C280" s="84" t="s">
        <v>1000</v>
      </c>
      <c r="D280" s="97" t="s">
        <v>30</v>
      </c>
      <c r="E280" s="97" t="s">
        <v>945</v>
      </c>
      <c r="F280" s="84"/>
      <c r="G280" s="97" t="s">
        <v>986</v>
      </c>
      <c r="H280" s="84" t="s">
        <v>983</v>
      </c>
      <c r="I280" s="84" t="s">
        <v>954</v>
      </c>
      <c r="J280" s="84"/>
      <c r="K280" s="94">
        <v>3.6099999956419788</v>
      </c>
      <c r="L280" s="97" t="s">
        <v>175</v>
      </c>
      <c r="M280" s="98">
        <v>6.5000000000000002E-2</v>
      </c>
      <c r="N280" s="98">
        <v>3.7499999949325333E-2</v>
      </c>
      <c r="O280" s="94">
        <v>98.278362999999985</v>
      </c>
      <c r="P280" s="96">
        <v>112.6159</v>
      </c>
      <c r="Q280" s="84"/>
      <c r="R280" s="94">
        <v>0.39467455200000007</v>
      </c>
      <c r="S280" s="95">
        <v>3.9311345199999991E-8</v>
      </c>
      <c r="T280" s="95">
        <f>R280/'סכום נכסי הקרן'!$C$42</f>
        <v>4.8288798142517654E-7</v>
      </c>
      <c r="U280" s="95">
        <v>4.826551617172112E-7</v>
      </c>
    </row>
    <row r="281" spans="2:21" s="141" customFormat="1">
      <c r="B281" s="87" t="s">
        <v>1001</v>
      </c>
      <c r="C281" s="84" t="s">
        <v>1002</v>
      </c>
      <c r="D281" s="97" t="s">
        <v>30</v>
      </c>
      <c r="E281" s="97" t="s">
        <v>945</v>
      </c>
      <c r="F281" s="84"/>
      <c r="G281" s="97" t="s">
        <v>1003</v>
      </c>
      <c r="H281" s="84" t="s">
        <v>983</v>
      </c>
      <c r="I281" s="84" t="s">
        <v>963</v>
      </c>
      <c r="J281" s="84"/>
      <c r="K281" s="94">
        <v>3.8599999999827825</v>
      </c>
      <c r="L281" s="97" t="s">
        <v>175</v>
      </c>
      <c r="M281" s="98">
        <v>4.2500000000000003E-2</v>
      </c>
      <c r="N281" s="98">
        <v>2.9199999999870867E-2</v>
      </c>
      <c r="O281" s="94">
        <v>24546.589430999997</v>
      </c>
      <c r="P281" s="96">
        <v>106.16240000000001</v>
      </c>
      <c r="Q281" s="84"/>
      <c r="R281" s="94">
        <v>92.92727026</v>
      </c>
      <c r="S281" s="95">
        <v>1.9637271544799997E-5</v>
      </c>
      <c r="T281" s="95">
        <f>R281/'סכום נכסי הקרן'!$C$42</f>
        <v>1.1369737858143749E-4</v>
      </c>
      <c r="U281" s="95">
        <v>1.1364256050458325E-4</v>
      </c>
    </row>
    <row r="282" spans="2:21" s="141" customFormat="1">
      <c r="B282" s="87" t="s">
        <v>1004</v>
      </c>
      <c r="C282" s="84" t="s">
        <v>1005</v>
      </c>
      <c r="D282" s="97" t="s">
        <v>30</v>
      </c>
      <c r="E282" s="97" t="s">
        <v>945</v>
      </c>
      <c r="F282" s="84"/>
      <c r="G282" s="97" t="s">
        <v>1003</v>
      </c>
      <c r="H282" s="84" t="s">
        <v>983</v>
      </c>
      <c r="I282" s="84" t="s">
        <v>963</v>
      </c>
      <c r="J282" s="84"/>
      <c r="K282" s="94">
        <v>5.4199999999925703</v>
      </c>
      <c r="L282" s="97" t="s">
        <v>175</v>
      </c>
      <c r="M282" s="98">
        <v>4.6249999999999999E-2</v>
      </c>
      <c r="N282" s="98">
        <v>3.3099999999935334E-2</v>
      </c>
      <c r="O282" s="94">
        <v>18819.260999999999</v>
      </c>
      <c r="P282" s="96">
        <v>108.3078</v>
      </c>
      <c r="Q282" s="84"/>
      <c r="R282" s="94">
        <v>72.684810236999994</v>
      </c>
      <c r="S282" s="95">
        <v>1.2546173999999999E-5</v>
      </c>
      <c r="T282" s="95">
        <f>R282/'סכום נכסי הקרן'!$C$42</f>
        <v>8.8930540663835185E-5</v>
      </c>
      <c r="U282" s="95">
        <v>8.8887663675169107E-5</v>
      </c>
    </row>
    <row r="283" spans="2:21" s="141" customFormat="1">
      <c r="B283" s="87" t="s">
        <v>1006</v>
      </c>
      <c r="C283" s="84" t="s">
        <v>1007</v>
      </c>
      <c r="D283" s="97" t="s">
        <v>30</v>
      </c>
      <c r="E283" s="97" t="s">
        <v>945</v>
      </c>
      <c r="F283" s="84"/>
      <c r="G283" s="97" t="s">
        <v>947</v>
      </c>
      <c r="H283" s="84" t="s">
        <v>983</v>
      </c>
      <c r="I283" s="84" t="s">
        <v>949</v>
      </c>
      <c r="J283" s="84"/>
      <c r="K283" s="94">
        <v>5.2199999999999012</v>
      </c>
      <c r="L283" s="97" t="s">
        <v>177</v>
      </c>
      <c r="M283" s="98">
        <v>3.2500000000000001E-2</v>
      </c>
      <c r="N283" s="98">
        <v>1.4899999999995559E-2</v>
      </c>
      <c r="O283" s="94">
        <v>45166.2264</v>
      </c>
      <c r="P283" s="96">
        <v>110.5043</v>
      </c>
      <c r="Q283" s="84"/>
      <c r="R283" s="94">
        <v>202.71703634100001</v>
      </c>
      <c r="S283" s="95">
        <v>4.5166226399999999E-5</v>
      </c>
      <c r="T283" s="95">
        <f>R283/'סכום נכסי הקרן'!$C$42</f>
        <v>2.4802617747495318E-4</v>
      </c>
      <c r="U283" s="95">
        <v>2.4790659408412813E-4</v>
      </c>
    </row>
    <row r="284" spans="2:21" s="141" customFormat="1">
      <c r="B284" s="87" t="s">
        <v>1008</v>
      </c>
      <c r="C284" s="84" t="s">
        <v>1009</v>
      </c>
      <c r="D284" s="97" t="s">
        <v>30</v>
      </c>
      <c r="E284" s="97" t="s">
        <v>945</v>
      </c>
      <c r="F284" s="84"/>
      <c r="G284" s="97" t="s">
        <v>1010</v>
      </c>
      <c r="H284" s="84" t="s">
        <v>983</v>
      </c>
      <c r="I284" s="84" t="s">
        <v>949</v>
      </c>
      <c r="J284" s="84"/>
      <c r="K284" s="94">
        <v>5.2899999999975735</v>
      </c>
      <c r="L284" s="97" t="s">
        <v>175</v>
      </c>
      <c r="M284" s="98">
        <v>4.9000000000000002E-2</v>
      </c>
      <c r="N284" s="98">
        <v>3.1799999999960804E-2</v>
      </c>
      <c r="O284" s="94">
        <v>54577.947928999994</v>
      </c>
      <c r="P284" s="96">
        <v>110.1374</v>
      </c>
      <c r="Q284" s="84"/>
      <c r="R284" s="94">
        <v>214.35495978800003</v>
      </c>
      <c r="S284" s="95">
        <v>2.1887236762395848E-5</v>
      </c>
      <c r="T284" s="95">
        <f>R284/'סכום נכסי הקרן'!$C$42</f>
        <v>2.6226528494419424E-4</v>
      </c>
      <c r="U284" s="95">
        <v>2.6213883630724549E-4</v>
      </c>
    </row>
    <row r="285" spans="2:21" s="141" customFormat="1">
      <c r="B285" s="87" t="s">
        <v>1011</v>
      </c>
      <c r="C285" s="84" t="s">
        <v>1012</v>
      </c>
      <c r="D285" s="97" t="s">
        <v>30</v>
      </c>
      <c r="E285" s="97" t="s">
        <v>945</v>
      </c>
      <c r="F285" s="84"/>
      <c r="G285" s="97" t="s">
        <v>968</v>
      </c>
      <c r="H285" s="84" t="s">
        <v>983</v>
      </c>
      <c r="I285" s="84" t="s">
        <v>954</v>
      </c>
      <c r="J285" s="84"/>
      <c r="K285" s="94">
        <v>6.8599999999902765</v>
      </c>
      <c r="L285" s="97" t="s">
        <v>175</v>
      </c>
      <c r="M285" s="98">
        <v>4.4999999999999998E-2</v>
      </c>
      <c r="N285" s="98">
        <v>4.4299999999927779E-2</v>
      </c>
      <c r="O285" s="94">
        <v>58757.914900000003</v>
      </c>
      <c r="P285" s="96">
        <v>101.107</v>
      </c>
      <c r="Q285" s="84"/>
      <c r="R285" s="94">
        <v>211.85022967100002</v>
      </c>
      <c r="S285" s="95">
        <v>7.8343886533333335E-5</v>
      </c>
      <c r="T285" s="95">
        <f>R285/'סכום נכסי הקרן'!$C$42</f>
        <v>2.5920072437376004E-4</v>
      </c>
      <c r="U285" s="95">
        <v>2.5907575328465779E-4</v>
      </c>
    </row>
    <row r="286" spans="2:21" s="141" customFormat="1">
      <c r="B286" s="87" t="s">
        <v>1013</v>
      </c>
      <c r="C286" s="84" t="s">
        <v>1014</v>
      </c>
      <c r="D286" s="97" t="s">
        <v>30</v>
      </c>
      <c r="E286" s="97" t="s">
        <v>945</v>
      </c>
      <c r="F286" s="84"/>
      <c r="G286" s="97" t="s">
        <v>996</v>
      </c>
      <c r="H286" s="84" t="s">
        <v>983</v>
      </c>
      <c r="I286" s="84" t="s">
        <v>954</v>
      </c>
      <c r="J286" s="84"/>
      <c r="K286" s="94">
        <v>1.1899999999952358</v>
      </c>
      <c r="L286" s="97" t="s">
        <v>175</v>
      </c>
      <c r="M286" s="98">
        <v>3.3599999999999998E-2</v>
      </c>
      <c r="N286" s="98">
        <v>3.1899999999952362E-2</v>
      </c>
      <c r="O286" s="94">
        <v>30566.008474999995</v>
      </c>
      <c r="P286" s="96">
        <v>100.1337</v>
      </c>
      <c r="Q286" s="84"/>
      <c r="R286" s="94">
        <v>109.14408070799999</v>
      </c>
      <c r="S286" s="95">
        <v>1.5525591606349204E-5</v>
      </c>
      <c r="T286" s="95">
        <f>R286/'סכום נכסי הקרן'!$C$42</f>
        <v>1.3353879684037157E-4</v>
      </c>
      <c r="U286" s="95">
        <v>1.3347441241814872E-4</v>
      </c>
    </row>
    <row r="287" spans="2:21" s="141" customFormat="1">
      <c r="B287" s="87" t="s">
        <v>1015</v>
      </c>
      <c r="C287" s="84" t="s">
        <v>1016</v>
      </c>
      <c r="D287" s="97" t="s">
        <v>30</v>
      </c>
      <c r="E287" s="97" t="s">
        <v>945</v>
      </c>
      <c r="F287" s="84"/>
      <c r="G287" s="97" t="s">
        <v>968</v>
      </c>
      <c r="H287" s="84" t="s">
        <v>983</v>
      </c>
      <c r="I287" s="84" t="s">
        <v>954</v>
      </c>
      <c r="J287" s="84"/>
      <c r="K287" s="94">
        <v>5.1299999999837214</v>
      </c>
      <c r="L287" s="97" t="s">
        <v>175</v>
      </c>
      <c r="M287" s="98">
        <v>5.7500000000000002E-2</v>
      </c>
      <c r="N287" s="98">
        <v>4.2199999999854049E-2</v>
      </c>
      <c r="O287" s="94">
        <v>17721.470775000002</v>
      </c>
      <c r="P287" s="96">
        <v>112.75920000000001</v>
      </c>
      <c r="Q287" s="84"/>
      <c r="R287" s="94">
        <v>71.257925231999991</v>
      </c>
      <c r="S287" s="95">
        <v>2.5316386821428573E-5</v>
      </c>
      <c r="T287" s="95">
        <f>R287/'סכום נכסי הקרן'!$C$42</f>
        <v>8.7184733602552184E-5</v>
      </c>
      <c r="U287" s="95">
        <v>8.7142698337651879E-5</v>
      </c>
    </row>
    <row r="288" spans="2:21" s="141" customFormat="1">
      <c r="B288" s="87" t="s">
        <v>1017</v>
      </c>
      <c r="C288" s="84" t="s">
        <v>1018</v>
      </c>
      <c r="D288" s="97" t="s">
        <v>30</v>
      </c>
      <c r="E288" s="97" t="s">
        <v>945</v>
      </c>
      <c r="F288" s="84"/>
      <c r="G288" s="97" t="s">
        <v>996</v>
      </c>
      <c r="H288" s="84" t="s">
        <v>983</v>
      </c>
      <c r="I288" s="84" t="s">
        <v>949</v>
      </c>
      <c r="J288" s="84"/>
      <c r="K288" s="94">
        <v>7.1099999999910839</v>
      </c>
      <c r="L288" s="97" t="s">
        <v>175</v>
      </c>
      <c r="M288" s="98">
        <v>4.0999999999999995E-2</v>
      </c>
      <c r="N288" s="98">
        <v>3.2899999999935911E-2</v>
      </c>
      <c r="O288" s="94">
        <v>37569.518042999996</v>
      </c>
      <c r="P288" s="96">
        <v>107.1459</v>
      </c>
      <c r="Q288" s="84"/>
      <c r="R288" s="94">
        <v>143.54645594799999</v>
      </c>
      <c r="S288" s="95">
        <v>1.5495664723050105E-5</v>
      </c>
      <c r="T288" s="95">
        <f>R288/'סכום נכסי הקרן'!$C$42</f>
        <v>1.756304225904784E-4</v>
      </c>
      <c r="U288" s="95">
        <v>1.7554574410339602E-4</v>
      </c>
    </row>
    <row r="289" spans="2:21" s="141" customFormat="1">
      <c r="B289" s="87" t="s">
        <v>1019</v>
      </c>
      <c r="C289" s="84" t="s">
        <v>1020</v>
      </c>
      <c r="D289" s="97" t="s">
        <v>30</v>
      </c>
      <c r="E289" s="97" t="s">
        <v>945</v>
      </c>
      <c r="F289" s="84"/>
      <c r="G289" s="97" t="s">
        <v>986</v>
      </c>
      <c r="H289" s="84" t="s">
        <v>948</v>
      </c>
      <c r="I289" s="84" t="s">
        <v>954</v>
      </c>
      <c r="J289" s="84"/>
      <c r="K289" s="94">
        <v>3.8500000000074817</v>
      </c>
      <c r="L289" s="97" t="s">
        <v>175</v>
      </c>
      <c r="M289" s="98">
        <v>7.8750000000000001E-2</v>
      </c>
      <c r="N289" s="98">
        <v>5.2800000000047378E-2</v>
      </c>
      <c r="O289" s="94">
        <v>40775.065499999997</v>
      </c>
      <c r="P289" s="96">
        <v>110.31100000000001</v>
      </c>
      <c r="Q289" s="84"/>
      <c r="R289" s="94">
        <v>160.396478008</v>
      </c>
      <c r="S289" s="95">
        <v>2.3300037428571426E-5</v>
      </c>
      <c r="T289" s="95">
        <f>R289/'סכום נכסי הקרן'!$C$42</f>
        <v>1.9624658114007523E-4</v>
      </c>
      <c r="U289" s="95">
        <v>1.961519627741855E-4</v>
      </c>
    </row>
    <row r="290" spans="2:21" s="141" customFormat="1">
      <c r="B290" s="87" t="s">
        <v>1021</v>
      </c>
      <c r="C290" s="84" t="s">
        <v>1022</v>
      </c>
      <c r="D290" s="97" t="s">
        <v>30</v>
      </c>
      <c r="E290" s="97" t="s">
        <v>945</v>
      </c>
      <c r="F290" s="84"/>
      <c r="G290" s="97" t="s">
        <v>1023</v>
      </c>
      <c r="H290" s="84" t="s">
        <v>948</v>
      </c>
      <c r="I290" s="84" t="s">
        <v>954</v>
      </c>
      <c r="J290" s="84"/>
      <c r="K290" s="94">
        <v>3.9899999999932048</v>
      </c>
      <c r="L290" s="97" t="s">
        <v>175</v>
      </c>
      <c r="M290" s="98">
        <v>4.8750000000000002E-2</v>
      </c>
      <c r="N290" s="98">
        <v>3.0499999999972455E-2</v>
      </c>
      <c r="O290" s="94">
        <v>41820.58</v>
      </c>
      <c r="P290" s="96">
        <v>109.5428</v>
      </c>
      <c r="Q290" s="84"/>
      <c r="R290" s="94">
        <v>163.36362448900002</v>
      </c>
      <c r="S290" s="95">
        <v>4.646731111111111E-5</v>
      </c>
      <c r="T290" s="95">
        <f>R290/'סכום נכסי הקרן'!$C$42</f>
        <v>1.998769124283284E-4</v>
      </c>
      <c r="U290" s="95">
        <v>1.9978054373378514E-4</v>
      </c>
    </row>
    <row r="291" spans="2:21" s="141" customFormat="1">
      <c r="B291" s="87" t="s">
        <v>1024</v>
      </c>
      <c r="C291" s="84" t="s">
        <v>1025</v>
      </c>
      <c r="D291" s="97" t="s">
        <v>30</v>
      </c>
      <c r="E291" s="97" t="s">
        <v>945</v>
      </c>
      <c r="F291" s="84"/>
      <c r="G291" s="97" t="s">
        <v>1023</v>
      </c>
      <c r="H291" s="84" t="s">
        <v>948</v>
      </c>
      <c r="I291" s="84" t="s">
        <v>954</v>
      </c>
      <c r="J291" s="84"/>
      <c r="K291" s="94">
        <v>5.7500000000079172</v>
      </c>
      <c r="L291" s="97" t="s">
        <v>175</v>
      </c>
      <c r="M291" s="98">
        <v>4.4500000000000005E-2</v>
      </c>
      <c r="N291" s="98">
        <v>3.5600000000049259E-2</v>
      </c>
      <c r="O291" s="94">
        <v>75277.043999999994</v>
      </c>
      <c r="P291" s="96">
        <v>105.8764</v>
      </c>
      <c r="Q291" s="84"/>
      <c r="R291" s="94">
        <v>284.21247068500003</v>
      </c>
      <c r="S291" s="95">
        <v>1.5055408799999998E-4</v>
      </c>
      <c r="T291" s="95">
        <f>R291/'סכום נכסי הקרן'!$C$42</f>
        <v>3.4773659859615628E-4</v>
      </c>
      <c r="U291" s="95">
        <v>3.4756894080294491E-4</v>
      </c>
    </row>
    <row r="292" spans="2:21" s="141" customFormat="1">
      <c r="B292" s="87" t="s">
        <v>1026</v>
      </c>
      <c r="C292" s="84" t="s">
        <v>1027</v>
      </c>
      <c r="D292" s="97" t="s">
        <v>30</v>
      </c>
      <c r="E292" s="97" t="s">
        <v>945</v>
      </c>
      <c r="F292" s="84"/>
      <c r="G292" s="97" t="s">
        <v>1028</v>
      </c>
      <c r="H292" s="84" t="s">
        <v>948</v>
      </c>
      <c r="I292" s="84" t="s">
        <v>954</v>
      </c>
      <c r="J292" s="84"/>
      <c r="K292" s="94">
        <v>4.4499999999988713</v>
      </c>
      <c r="L292" s="97" t="s">
        <v>175</v>
      </c>
      <c r="M292" s="98">
        <v>5.2499999999999998E-2</v>
      </c>
      <c r="N292" s="98">
        <v>4.1500000000011292E-2</v>
      </c>
      <c r="O292" s="94">
        <v>58253.976910999998</v>
      </c>
      <c r="P292" s="96">
        <v>106.61790000000001</v>
      </c>
      <c r="Q292" s="84"/>
      <c r="R292" s="94">
        <v>221.481323645</v>
      </c>
      <c r="S292" s="95">
        <v>9.7089961518333329E-5</v>
      </c>
      <c r="T292" s="95">
        <f>R292/'סכום נכסי הקרן'!$C$42</f>
        <v>2.7098445733666219E-4</v>
      </c>
      <c r="U292" s="95">
        <v>2.7085380483619188E-4</v>
      </c>
    </row>
    <row r="293" spans="2:21" s="141" customFormat="1">
      <c r="B293" s="87" t="s">
        <v>1029</v>
      </c>
      <c r="C293" s="84" t="s">
        <v>1030</v>
      </c>
      <c r="D293" s="97" t="s">
        <v>30</v>
      </c>
      <c r="E293" s="97" t="s">
        <v>945</v>
      </c>
      <c r="F293" s="84"/>
      <c r="G293" s="97" t="s">
        <v>1028</v>
      </c>
      <c r="H293" s="84" t="s">
        <v>948</v>
      </c>
      <c r="I293" s="84" t="s">
        <v>954</v>
      </c>
      <c r="J293" s="84"/>
      <c r="K293" s="94">
        <v>0.24999999999840658</v>
      </c>
      <c r="L293" s="97" t="s">
        <v>175</v>
      </c>
      <c r="M293" s="98">
        <v>5.6250000000000001E-2</v>
      </c>
      <c r="N293" s="98">
        <v>1.500000000003187E-2</v>
      </c>
      <c r="O293" s="94">
        <v>41820.58</v>
      </c>
      <c r="P293" s="96">
        <v>105.20359999999999</v>
      </c>
      <c r="Q293" s="84"/>
      <c r="R293" s="94">
        <v>156.89246813299999</v>
      </c>
      <c r="S293" s="95">
        <v>8.3641160000000005E-5</v>
      </c>
      <c r="T293" s="95">
        <f>R293/'סכום נכסי הקרן'!$C$42</f>
        <v>1.9195939250108579E-4</v>
      </c>
      <c r="U293" s="95">
        <v>1.9186684116118412E-4</v>
      </c>
    </row>
    <row r="294" spans="2:21" s="141" customFormat="1">
      <c r="B294" s="87" t="s">
        <v>1031</v>
      </c>
      <c r="C294" s="84" t="s">
        <v>1032</v>
      </c>
      <c r="D294" s="97" t="s">
        <v>30</v>
      </c>
      <c r="E294" s="97" t="s">
        <v>945</v>
      </c>
      <c r="F294" s="84"/>
      <c r="G294" s="97" t="s">
        <v>1033</v>
      </c>
      <c r="H294" s="84" t="s">
        <v>948</v>
      </c>
      <c r="I294" s="84" t="s">
        <v>954</v>
      </c>
      <c r="J294" s="84"/>
      <c r="K294" s="94">
        <v>7.7199999999975057</v>
      </c>
      <c r="L294" s="97" t="s">
        <v>175</v>
      </c>
      <c r="M294" s="98">
        <v>4.7500000000000001E-2</v>
      </c>
      <c r="N294" s="98">
        <v>4.4499999999977911E-2</v>
      </c>
      <c r="O294" s="94">
        <v>104551.45</v>
      </c>
      <c r="P294" s="96">
        <v>103.2025</v>
      </c>
      <c r="Q294" s="84"/>
      <c r="R294" s="94">
        <v>384.77047009299997</v>
      </c>
      <c r="S294" s="95">
        <v>3.4850483333333331E-5</v>
      </c>
      <c r="T294" s="95">
        <f>R294/'סכום נכסי הקרן'!$C$42</f>
        <v>4.7077024518982669E-4</v>
      </c>
      <c r="U294" s="95">
        <v>4.7054326792963402E-4</v>
      </c>
    </row>
    <row r="295" spans="2:21" s="141" customFormat="1">
      <c r="B295" s="87" t="s">
        <v>1034</v>
      </c>
      <c r="C295" s="84" t="s">
        <v>1035</v>
      </c>
      <c r="D295" s="97" t="s">
        <v>30</v>
      </c>
      <c r="E295" s="97" t="s">
        <v>945</v>
      </c>
      <c r="F295" s="84"/>
      <c r="G295" s="97" t="s">
        <v>761</v>
      </c>
      <c r="H295" s="84" t="s">
        <v>948</v>
      </c>
      <c r="I295" s="84" t="s">
        <v>954</v>
      </c>
      <c r="J295" s="84"/>
      <c r="K295" s="94">
        <v>4.3299999999991865</v>
      </c>
      <c r="L295" s="97" t="s">
        <v>175</v>
      </c>
      <c r="M295" s="98">
        <v>4.2999999999999997E-2</v>
      </c>
      <c r="N295" s="98">
        <v>2.8800000000002962E-2</v>
      </c>
      <c r="O295" s="94">
        <v>71094.986000000004</v>
      </c>
      <c r="P295" s="96">
        <v>106.67870000000001</v>
      </c>
      <c r="Q295" s="84"/>
      <c r="R295" s="94">
        <v>270.45693193400001</v>
      </c>
      <c r="S295" s="95">
        <v>7.1094985999999998E-5</v>
      </c>
      <c r="T295" s="95">
        <f>R295/'סכום נכסי הקרן'!$C$42</f>
        <v>3.3090656912699966E-4</v>
      </c>
      <c r="U295" s="95">
        <v>3.3074702576756337E-4</v>
      </c>
    </row>
    <row r="296" spans="2:21" s="141" customFormat="1">
      <c r="B296" s="87" t="s">
        <v>1036</v>
      </c>
      <c r="C296" s="84" t="s">
        <v>1037</v>
      </c>
      <c r="D296" s="97" t="s">
        <v>30</v>
      </c>
      <c r="E296" s="97" t="s">
        <v>945</v>
      </c>
      <c r="F296" s="84"/>
      <c r="G296" s="97" t="s">
        <v>1010</v>
      </c>
      <c r="H296" s="84" t="s">
        <v>948</v>
      </c>
      <c r="I296" s="84" t="s">
        <v>954</v>
      </c>
      <c r="J296" s="84"/>
      <c r="K296" s="94">
        <v>7.8399999999956567</v>
      </c>
      <c r="L296" s="97" t="s">
        <v>175</v>
      </c>
      <c r="M296" s="98">
        <v>5.2999999999999999E-2</v>
      </c>
      <c r="N296" s="98">
        <v>4.6399999999986521E-2</v>
      </c>
      <c r="O296" s="94">
        <v>70467.677299999996</v>
      </c>
      <c r="P296" s="96">
        <v>106.2542</v>
      </c>
      <c r="Q296" s="84"/>
      <c r="R296" s="94">
        <v>267.00383077399999</v>
      </c>
      <c r="S296" s="95">
        <v>4.0267244171428572E-5</v>
      </c>
      <c r="T296" s="95">
        <f>R296/'סכום נכסי הקרן'!$C$42</f>
        <v>3.2668166777382262E-4</v>
      </c>
      <c r="U296" s="95">
        <v>3.2652416140916996E-4</v>
      </c>
    </row>
    <row r="297" spans="2:21" s="141" customFormat="1">
      <c r="B297" s="87" t="s">
        <v>1038</v>
      </c>
      <c r="C297" s="84" t="s">
        <v>1039</v>
      </c>
      <c r="D297" s="97" t="s">
        <v>30</v>
      </c>
      <c r="E297" s="97" t="s">
        <v>945</v>
      </c>
      <c r="F297" s="84"/>
      <c r="G297" s="97" t="s">
        <v>1040</v>
      </c>
      <c r="H297" s="84" t="s">
        <v>948</v>
      </c>
      <c r="I297" s="84" t="s">
        <v>954</v>
      </c>
      <c r="J297" s="84"/>
      <c r="K297" s="94">
        <v>3.4400000000010613</v>
      </c>
      <c r="L297" s="97" t="s">
        <v>175</v>
      </c>
      <c r="M297" s="98">
        <v>2.9500000000000002E-2</v>
      </c>
      <c r="N297" s="98">
        <v>2.7099999999996016E-2</v>
      </c>
      <c r="O297" s="94">
        <v>20837.103985000002</v>
      </c>
      <c r="P297" s="96">
        <v>101.4504</v>
      </c>
      <c r="Q297" s="84"/>
      <c r="R297" s="94">
        <v>75.382867192999996</v>
      </c>
      <c r="S297" s="95">
        <v>1.7364253320833333E-5</v>
      </c>
      <c r="T297" s="95">
        <f>R297/'סכום נכסי הקרן'!$C$42</f>
        <v>9.2231638418050147E-5</v>
      </c>
      <c r="U297" s="95">
        <v>9.2187169837452468E-5</v>
      </c>
    </row>
    <row r="298" spans="2:21" s="141" customFormat="1">
      <c r="B298" s="87" t="s">
        <v>1041</v>
      </c>
      <c r="C298" s="84" t="s">
        <v>1042</v>
      </c>
      <c r="D298" s="97" t="s">
        <v>30</v>
      </c>
      <c r="E298" s="97" t="s">
        <v>945</v>
      </c>
      <c r="F298" s="84"/>
      <c r="G298" s="97" t="s">
        <v>947</v>
      </c>
      <c r="H298" s="84" t="s">
        <v>948</v>
      </c>
      <c r="I298" s="84" t="s">
        <v>949</v>
      </c>
      <c r="J298" s="84"/>
      <c r="K298" s="94">
        <v>3.7600000000011828</v>
      </c>
      <c r="L298" s="97" t="s">
        <v>175</v>
      </c>
      <c r="M298" s="98">
        <v>5.8749999999999997E-2</v>
      </c>
      <c r="N298" s="98">
        <v>3.100000000002958E-2</v>
      </c>
      <c r="O298" s="94">
        <v>42238.785799999998</v>
      </c>
      <c r="P298" s="96">
        <v>112.2136</v>
      </c>
      <c r="Q298" s="84"/>
      <c r="R298" s="94">
        <v>169.02003805500001</v>
      </c>
      <c r="S298" s="95">
        <v>2.3465992111111109E-5</v>
      </c>
      <c r="T298" s="95">
        <f>R298/'סכום נכסי הקרן'!$C$42</f>
        <v>2.0679758698195842E-4</v>
      </c>
      <c r="U298" s="95">
        <v>2.0669788155200139E-4</v>
      </c>
    </row>
    <row r="299" spans="2:21" s="141" customFormat="1">
      <c r="B299" s="87" t="s">
        <v>1043</v>
      </c>
      <c r="C299" s="84" t="s">
        <v>1044</v>
      </c>
      <c r="D299" s="97" t="s">
        <v>30</v>
      </c>
      <c r="E299" s="97" t="s">
        <v>945</v>
      </c>
      <c r="F299" s="84"/>
      <c r="G299" s="97" t="s">
        <v>947</v>
      </c>
      <c r="H299" s="84" t="s">
        <v>948</v>
      </c>
      <c r="I299" s="84" t="s">
        <v>954</v>
      </c>
      <c r="J299" s="84"/>
      <c r="K299" s="94">
        <v>7.6700000000061355</v>
      </c>
      <c r="L299" s="97" t="s">
        <v>175</v>
      </c>
      <c r="M299" s="98">
        <v>5.2499999999999998E-2</v>
      </c>
      <c r="N299" s="98">
        <v>3.7600000000050045E-2</v>
      </c>
      <c r="O299" s="94">
        <v>41820.58</v>
      </c>
      <c r="P299" s="96">
        <v>112.5457</v>
      </c>
      <c r="Q299" s="84"/>
      <c r="R299" s="94">
        <v>167.84193979100002</v>
      </c>
      <c r="S299" s="95">
        <v>2.7880386666666666E-5</v>
      </c>
      <c r="T299" s="95">
        <f>R299/'סכום נכסי הקרן'!$C$42</f>
        <v>2.053561728098497E-4</v>
      </c>
      <c r="U299" s="95">
        <v>2.0525716234360997E-4</v>
      </c>
    </row>
    <row r="300" spans="2:21" s="141" customFormat="1">
      <c r="B300" s="87" t="s">
        <v>1045</v>
      </c>
      <c r="C300" s="84" t="s">
        <v>1046</v>
      </c>
      <c r="D300" s="97" t="s">
        <v>30</v>
      </c>
      <c r="E300" s="97" t="s">
        <v>945</v>
      </c>
      <c r="F300" s="84"/>
      <c r="G300" s="97" t="s">
        <v>1047</v>
      </c>
      <c r="H300" s="84" t="s">
        <v>948</v>
      </c>
      <c r="I300" s="84" t="s">
        <v>954</v>
      </c>
      <c r="J300" s="84"/>
      <c r="K300" s="94">
        <v>6.1800000000039113</v>
      </c>
      <c r="L300" s="97" t="s">
        <v>175</v>
      </c>
      <c r="M300" s="98">
        <v>5.5E-2</v>
      </c>
      <c r="N300" s="98">
        <v>4.3200000000083137E-2</v>
      </c>
      <c r="O300" s="94">
        <v>20910.29</v>
      </c>
      <c r="P300" s="96">
        <v>109.6973</v>
      </c>
      <c r="Q300" s="84"/>
      <c r="R300" s="94">
        <v>81.796975426000003</v>
      </c>
      <c r="S300" s="95">
        <v>2.9871842857142857E-5</v>
      </c>
      <c r="T300" s="95">
        <f>R300/'סכום נכסי הקרן'!$C$42</f>
        <v>1.0007935943674906E-4</v>
      </c>
      <c r="U300" s="95">
        <v>1.000311071543695E-4</v>
      </c>
    </row>
    <row r="301" spans="2:21" s="141" customFormat="1">
      <c r="B301" s="87" t="s">
        <v>1048</v>
      </c>
      <c r="C301" s="84" t="s">
        <v>1049</v>
      </c>
      <c r="D301" s="97" t="s">
        <v>30</v>
      </c>
      <c r="E301" s="97" t="s">
        <v>945</v>
      </c>
      <c r="F301" s="84"/>
      <c r="G301" s="97" t="s">
        <v>979</v>
      </c>
      <c r="H301" s="84" t="s">
        <v>948</v>
      </c>
      <c r="I301" s="84" t="s">
        <v>963</v>
      </c>
      <c r="J301" s="84"/>
      <c r="K301" s="94">
        <v>2.3299999999969314</v>
      </c>
      <c r="L301" s="97" t="s">
        <v>175</v>
      </c>
      <c r="M301" s="98">
        <v>5.5960000000000003E-2</v>
      </c>
      <c r="N301" s="98">
        <v>3.1199999999966348E-2</v>
      </c>
      <c r="O301" s="94">
        <v>52275.724999999999</v>
      </c>
      <c r="P301" s="96">
        <v>108.3942</v>
      </c>
      <c r="Q301" s="84"/>
      <c r="R301" s="94">
        <v>202.06328231400002</v>
      </c>
      <c r="S301" s="95">
        <v>3.7339803571428571E-5</v>
      </c>
      <c r="T301" s="95">
        <f>R301/'סכום נכסי הקרן'!$C$42</f>
        <v>2.4722630334867156E-4</v>
      </c>
      <c r="U301" s="95">
        <v>2.4710710560931772E-4</v>
      </c>
    </row>
    <row r="302" spans="2:21" s="141" customFormat="1">
      <c r="B302" s="87" t="s">
        <v>1050</v>
      </c>
      <c r="C302" s="84" t="s">
        <v>1051</v>
      </c>
      <c r="D302" s="97" t="s">
        <v>30</v>
      </c>
      <c r="E302" s="97" t="s">
        <v>945</v>
      </c>
      <c r="F302" s="84"/>
      <c r="G302" s="97" t="s">
        <v>1047</v>
      </c>
      <c r="H302" s="84" t="s">
        <v>948</v>
      </c>
      <c r="I302" s="84" t="s">
        <v>963</v>
      </c>
      <c r="J302" s="84"/>
      <c r="K302" s="94">
        <v>5.4800000000113309</v>
      </c>
      <c r="L302" s="97" t="s">
        <v>175</v>
      </c>
      <c r="M302" s="98">
        <v>5.2499999999999998E-2</v>
      </c>
      <c r="N302" s="98">
        <v>3.9300000000081839E-2</v>
      </c>
      <c r="O302" s="94">
        <v>32724.60385</v>
      </c>
      <c r="P302" s="96">
        <v>108.9</v>
      </c>
      <c r="Q302" s="84"/>
      <c r="R302" s="94">
        <v>127.081875772</v>
      </c>
      <c r="S302" s="95">
        <v>2.6179683079999998E-5</v>
      </c>
      <c r="T302" s="95">
        <f>R302/'סכום נכסי הקרן'!$C$42</f>
        <v>1.5548585576722495E-4</v>
      </c>
      <c r="U302" s="95">
        <v>1.5541088978562062E-4</v>
      </c>
    </row>
    <row r="303" spans="2:21" s="141" customFormat="1">
      <c r="B303" s="87" t="s">
        <v>1052</v>
      </c>
      <c r="C303" s="84" t="s">
        <v>1053</v>
      </c>
      <c r="D303" s="97" t="s">
        <v>30</v>
      </c>
      <c r="E303" s="97" t="s">
        <v>945</v>
      </c>
      <c r="F303" s="84"/>
      <c r="G303" s="97" t="s">
        <v>979</v>
      </c>
      <c r="H303" s="84" t="s">
        <v>948</v>
      </c>
      <c r="I303" s="84" t="s">
        <v>949</v>
      </c>
      <c r="J303" s="84"/>
      <c r="K303" s="94">
        <v>0.5199999999982986</v>
      </c>
      <c r="L303" s="97" t="s">
        <v>175</v>
      </c>
      <c r="M303" s="98">
        <v>5.2499999999999998E-2</v>
      </c>
      <c r="N303" s="98">
        <v>3.1100000000012763E-2</v>
      </c>
      <c r="O303" s="94">
        <v>62314.755229000002</v>
      </c>
      <c r="P303" s="96">
        <v>105.7908</v>
      </c>
      <c r="Q303" s="84"/>
      <c r="R303" s="94">
        <v>235.08248366999999</v>
      </c>
      <c r="S303" s="95">
        <v>9.5868854198461541E-5</v>
      </c>
      <c r="T303" s="95">
        <f>R303/'סכום נכסי הקרן'!$C$42</f>
        <v>2.8762560300017346E-4</v>
      </c>
      <c r="U303" s="95">
        <v>2.8748692713440385E-4</v>
      </c>
    </row>
    <row r="304" spans="2:21" s="141" customFormat="1">
      <c r="B304" s="87" t="s">
        <v>1054</v>
      </c>
      <c r="C304" s="84" t="s">
        <v>1055</v>
      </c>
      <c r="D304" s="97" t="s">
        <v>30</v>
      </c>
      <c r="E304" s="97" t="s">
        <v>945</v>
      </c>
      <c r="F304" s="84"/>
      <c r="G304" s="97" t="s">
        <v>986</v>
      </c>
      <c r="H304" s="84" t="s">
        <v>948</v>
      </c>
      <c r="I304" s="84" t="s">
        <v>949</v>
      </c>
      <c r="J304" s="84"/>
      <c r="K304" s="94">
        <v>5.2399999999896076</v>
      </c>
      <c r="L304" s="97" t="s">
        <v>175</v>
      </c>
      <c r="M304" s="98">
        <v>4.8750000000000002E-2</v>
      </c>
      <c r="N304" s="98">
        <v>3.5099999999896631E-2</v>
      </c>
      <c r="O304" s="94">
        <v>47418.264632999999</v>
      </c>
      <c r="P304" s="96">
        <v>106.98439999999999</v>
      </c>
      <c r="Q304" s="84"/>
      <c r="R304" s="94">
        <v>180.90365803699999</v>
      </c>
      <c r="S304" s="95">
        <v>6.3224352843999993E-5</v>
      </c>
      <c r="T304" s="95">
        <f>R304/'סכום נכסי הקרן'!$C$42</f>
        <v>2.2133730644462055E-4</v>
      </c>
      <c r="U304" s="95">
        <v>2.2123059083141317E-4</v>
      </c>
    </row>
    <row r="305" spans="2:21" s="141" customFormat="1">
      <c r="B305" s="87" t="s">
        <v>1056</v>
      </c>
      <c r="C305" s="84" t="s">
        <v>1057</v>
      </c>
      <c r="D305" s="97" t="s">
        <v>30</v>
      </c>
      <c r="E305" s="97" t="s">
        <v>945</v>
      </c>
      <c r="F305" s="84"/>
      <c r="G305" s="97" t="s">
        <v>1058</v>
      </c>
      <c r="H305" s="84" t="s">
        <v>948</v>
      </c>
      <c r="I305" s="84" t="s">
        <v>954</v>
      </c>
      <c r="J305" s="84"/>
      <c r="K305" s="94">
        <v>6.1200000000020012</v>
      </c>
      <c r="L305" s="97" t="s">
        <v>175</v>
      </c>
      <c r="M305" s="98">
        <v>3.95E-2</v>
      </c>
      <c r="N305" s="98">
        <v>4.5299999999977192E-2</v>
      </c>
      <c r="O305" s="94">
        <v>52275.724999999999</v>
      </c>
      <c r="P305" s="96">
        <v>96.453599999999994</v>
      </c>
      <c r="Q305" s="84"/>
      <c r="R305" s="94">
        <v>179.804122597</v>
      </c>
      <c r="S305" s="95">
        <v>2.3261776458652236E-5</v>
      </c>
      <c r="T305" s="95">
        <f>R305/'סכום נכסי הקרן'!$C$42</f>
        <v>2.1999201461762931E-4</v>
      </c>
      <c r="U305" s="95">
        <v>2.198859476236925E-4</v>
      </c>
    </row>
    <row r="306" spans="2:21" s="141" customFormat="1">
      <c r="B306" s="87" t="s">
        <v>1059</v>
      </c>
      <c r="C306" s="84" t="s">
        <v>1060</v>
      </c>
      <c r="D306" s="97" t="s">
        <v>30</v>
      </c>
      <c r="E306" s="97" t="s">
        <v>945</v>
      </c>
      <c r="F306" s="84"/>
      <c r="G306" s="97" t="s">
        <v>1033</v>
      </c>
      <c r="H306" s="84" t="s">
        <v>948</v>
      </c>
      <c r="I306" s="84" t="s">
        <v>954</v>
      </c>
      <c r="J306" s="84"/>
      <c r="K306" s="94">
        <v>8.0499999999926501</v>
      </c>
      <c r="L306" s="97" t="s">
        <v>175</v>
      </c>
      <c r="M306" s="98">
        <v>4.2999999999999997E-2</v>
      </c>
      <c r="N306" s="98">
        <v>3.9499999999975499E-2</v>
      </c>
      <c r="O306" s="94">
        <v>83641.16</v>
      </c>
      <c r="P306" s="96">
        <v>102.6413</v>
      </c>
      <c r="Q306" s="84"/>
      <c r="R306" s="94">
        <v>306.14253292500001</v>
      </c>
      <c r="S306" s="95">
        <v>8.3641160000000005E-5</v>
      </c>
      <c r="T306" s="95">
        <f>R306/'סכום נכסי הקרן'!$C$42</f>
        <v>3.7456823350633431E-4</v>
      </c>
      <c r="U306" s="95">
        <v>3.7438763910329975E-4</v>
      </c>
    </row>
    <row r="307" spans="2:21" s="141" customFormat="1">
      <c r="B307" s="87" t="s">
        <v>1061</v>
      </c>
      <c r="C307" s="84" t="s">
        <v>1062</v>
      </c>
      <c r="D307" s="97" t="s">
        <v>30</v>
      </c>
      <c r="E307" s="97" t="s">
        <v>945</v>
      </c>
      <c r="F307" s="84"/>
      <c r="G307" s="97" t="s">
        <v>1033</v>
      </c>
      <c r="H307" s="84" t="s">
        <v>948</v>
      </c>
      <c r="I307" s="84" t="s">
        <v>954</v>
      </c>
      <c r="J307" s="84"/>
      <c r="K307" s="94">
        <v>7.3999999999952148</v>
      </c>
      <c r="L307" s="97" t="s">
        <v>175</v>
      </c>
      <c r="M307" s="98">
        <v>5.5500000000000001E-2</v>
      </c>
      <c r="N307" s="98">
        <v>3.9400000000066979E-2</v>
      </c>
      <c r="O307" s="94">
        <v>10455.145</v>
      </c>
      <c r="P307" s="96">
        <v>112.1191</v>
      </c>
      <c r="Q307" s="84"/>
      <c r="R307" s="94">
        <v>41.801410638</v>
      </c>
      <c r="S307" s="95">
        <v>2.0910290000000001E-5</v>
      </c>
      <c r="T307" s="95">
        <f>R307/'סכום נכסי הקרן'!$C$42</f>
        <v>5.1144414306470713E-5</v>
      </c>
      <c r="U307" s="95">
        <v>5.1119755528325628E-5</v>
      </c>
    </row>
    <row r="308" spans="2:21" s="141" customFormat="1">
      <c r="B308" s="87" t="s">
        <v>1063</v>
      </c>
      <c r="C308" s="84" t="s">
        <v>1064</v>
      </c>
      <c r="D308" s="97" t="s">
        <v>30</v>
      </c>
      <c r="E308" s="97" t="s">
        <v>945</v>
      </c>
      <c r="F308" s="84"/>
      <c r="G308" s="97" t="s">
        <v>1033</v>
      </c>
      <c r="H308" s="84" t="s">
        <v>948</v>
      </c>
      <c r="I308" s="84" t="s">
        <v>954</v>
      </c>
      <c r="J308" s="84"/>
      <c r="K308" s="94">
        <v>4.1200000000077637</v>
      </c>
      <c r="L308" s="97" t="s">
        <v>175</v>
      </c>
      <c r="M308" s="98">
        <v>4.8750000000000002E-2</v>
      </c>
      <c r="N308" s="98">
        <v>3.1900000000005292E-2</v>
      </c>
      <c r="O308" s="94">
        <v>14637.203000000001</v>
      </c>
      <c r="P308" s="96">
        <v>108.5795</v>
      </c>
      <c r="Q308" s="84"/>
      <c r="R308" s="94">
        <v>56.674422763000003</v>
      </c>
      <c r="S308" s="95">
        <v>1.4637203000000001E-5</v>
      </c>
      <c r="T308" s="95">
        <f>R308/'סכום נכסי הקרן'!$C$42</f>
        <v>6.9341682831534939E-5</v>
      </c>
      <c r="U308" s="95">
        <v>6.9308250418702845E-5</v>
      </c>
    </row>
    <row r="309" spans="2:21" s="141" customFormat="1">
      <c r="B309" s="87" t="s">
        <v>1065</v>
      </c>
      <c r="C309" s="84" t="s">
        <v>1066</v>
      </c>
      <c r="D309" s="97" t="s">
        <v>30</v>
      </c>
      <c r="E309" s="97" t="s">
        <v>945</v>
      </c>
      <c r="F309" s="84"/>
      <c r="G309" s="97" t="s">
        <v>996</v>
      </c>
      <c r="H309" s="84" t="s">
        <v>948</v>
      </c>
      <c r="I309" s="84" t="s">
        <v>954</v>
      </c>
      <c r="J309" s="84"/>
      <c r="K309" s="94">
        <v>4.1700000000054853</v>
      </c>
      <c r="L309" s="97" t="s">
        <v>177</v>
      </c>
      <c r="M309" s="98">
        <v>5.2499999999999998E-2</v>
      </c>
      <c r="N309" s="98">
        <v>1.3800000000028789E-2</v>
      </c>
      <c r="O309" s="94">
        <v>53248.053484999997</v>
      </c>
      <c r="P309" s="96">
        <v>118.8652</v>
      </c>
      <c r="Q309" s="84"/>
      <c r="R309" s="94">
        <v>257.07256592699997</v>
      </c>
      <c r="S309" s="95">
        <v>5.3248053484999994E-5</v>
      </c>
      <c r="T309" s="95">
        <f>R309/'סכום נכסי הקרן'!$C$42</f>
        <v>3.1453067295881702E-4</v>
      </c>
      <c r="U309" s="95">
        <v>3.1437902507723526E-4</v>
      </c>
    </row>
    <row r="310" spans="2:21" s="141" customFormat="1">
      <c r="B310" s="87" t="s">
        <v>1067</v>
      </c>
      <c r="C310" s="84" t="s">
        <v>1068</v>
      </c>
      <c r="D310" s="97" t="s">
        <v>30</v>
      </c>
      <c r="E310" s="97" t="s">
        <v>945</v>
      </c>
      <c r="F310" s="84"/>
      <c r="G310" s="97" t="s">
        <v>996</v>
      </c>
      <c r="H310" s="84" t="s">
        <v>948</v>
      </c>
      <c r="I310" s="84" t="s">
        <v>954</v>
      </c>
      <c r="J310" s="84"/>
      <c r="K310" s="94">
        <v>3.4500000000912037</v>
      </c>
      <c r="L310" s="97" t="s">
        <v>178</v>
      </c>
      <c r="M310" s="98">
        <v>5.7500000000000002E-2</v>
      </c>
      <c r="N310" s="98">
        <v>2.630000000092941E-2</v>
      </c>
      <c r="O310" s="94">
        <v>2272.948523</v>
      </c>
      <c r="P310" s="96">
        <v>112.0196</v>
      </c>
      <c r="Q310" s="84"/>
      <c r="R310" s="94">
        <v>11.512666711</v>
      </c>
      <c r="S310" s="95">
        <v>3.7882475383333332E-6</v>
      </c>
      <c r="T310" s="95">
        <f>R310/'סכום נכסי הקרן'!$C$42</f>
        <v>1.4085854688942843E-5</v>
      </c>
      <c r="U310" s="95">
        <v>1.4079063332145262E-5</v>
      </c>
    </row>
    <row r="311" spans="2:21" s="141" customFormat="1">
      <c r="B311" s="87" t="s">
        <v>1069</v>
      </c>
      <c r="C311" s="84" t="s">
        <v>1070</v>
      </c>
      <c r="D311" s="97" t="s">
        <v>30</v>
      </c>
      <c r="E311" s="97" t="s">
        <v>945</v>
      </c>
      <c r="F311" s="84"/>
      <c r="G311" s="97" t="s">
        <v>976</v>
      </c>
      <c r="H311" s="84" t="s">
        <v>948</v>
      </c>
      <c r="I311" s="84" t="s">
        <v>954</v>
      </c>
      <c r="J311" s="84"/>
      <c r="K311" s="94">
        <v>2.9700000000014088</v>
      </c>
      <c r="L311" s="97" t="s">
        <v>175</v>
      </c>
      <c r="M311" s="98">
        <v>4.7500000000000001E-2</v>
      </c>
      <c r="N311" s="98">
        <v>4.5200000000028835E-2</v>
      </c>
      <c r="O311" s="94">
        <v>84260.104584000001</v>
      </c>
      <c r="P311" s="96">
        <v>101.5852</v>
      </c>
      <c r="Q311" s="84"/>
      <c r="R311" s="94">
        <v>305.23467448100001</v>
      </c>
      <c r="S311" s="95">
        <v>9.3622338426666661E-5</v>
      </c>
      <c r="T311" s="95">
        <f>R311/'סכום נכסי הקרן'!$C$42</f>
        <v>3.7345746026488409E-4</v>
      </c>
      <c r="U311" s="95">
        <v>3.7327740141028238E-4</v>
      </c>
    </row>
    <row r="312" spans="2:21" s="141" customFormat="1">
      <c r="B312" s="87" t="s">
        <v>1071</v>
      </c>
      <c r="C312" s="84" t="s">
        <v>1072</v>
      </c>
      <c r="D312" s="97" t="s">
        <v>30</v>
      </c>
      <c r="E312" s="97" t="s">
        <v>945</v>
      </c>
      <c r="F312" s="84"/>
      <c r="G312" s="97" t="s">
        <v>986</v>
      </c>
      <c r="H312" s="84" t="s">
        <v>948</v>
      </c>
      <c r="I312" s="84" t="s">
        <v>949</v>
      </c>
      <c r="J312" s="84"/>
      <c r="K312" s="94">
        <v>6.5099999999795921</v>
      </c>
      <c r="L312" s="97" t="s">
        <v>175</v>
      </c>
      <c r="M312" s="98">
        <v>4.2999999999999997E-2</v>
      </c>
      <c r="N312" s="98">
        <v>3.8299999999839088E-2</v>
      </c>
      <c r="O312" s="94">
        <v>27392.479899999998</v>
      </c>
      <c r="P312" s="96">
        <v>104.3347</v>
      </c>
      <c r="Q312" s="84"/>
      <c r="R312" s="94">
        <v>101.91580860799999</v>
      </c>
      <c r="S312" s="95">
        <v>2.1913983919999998E-5</v>
      </c>
      <c r="T312" s="95">
        <f>R312/'סכום נכסי הקרן'!$C$42</f>
        <v>1.2469493876572955E-4</v>
      </c>
      <c r="U312" s="95">
        <v>1.24634818323008E-4</v>
      </c>
    </row>
    <row r="313" spans="2:21" s="141" customFormat="1">
      <c r="B313" s="87" t="s">
        <v>1073</v>
      </c>
      <c r="C313" s="84" t="s">
        <v>1074</v>
      </c>
      <c r="D313" s="97" t="s">
        <v>30</v>
      </c>
      <c r="E313" s="97" t="s">
        <v>945</v>
      </c>
      <c r="F313" s="84"/>
      <c r="G313" s="97" t="s">
        <v>986</v>
      </c>
      <c r="H313" s="84" t="s">
        <v>948</v>
      </c>
      <c r="I313" s="84" t="s">
        <v>963</v>
      </c>
      <c r="J313" s="84"/>
      <c r="K313" s="94">
        <v>4.1200000000048087</v>
      </c>
      <c r="L313" s="97" t="s">
        <v>175</v>
      </c>
      <c r="M313" s="98">
        <v>6.25E-2</v>
      </c>
      <c r="N313" s="98">
        <v>4.7600000000104184E-2</v>
      </c>
      <c r="O313" s="94">
        <v>38893.1394</v>
      </c>
      <c r="P313" s="96">
        <v>107.96420000000001</v>
      </c>
      <c r="Q313" s="84"/>
      <c r="R313" s="94">
        <v>149.73874861899998</v>
      </c>
      <c r="S313" s="95">
        <v>7.7786278800000004E-5</v>
      </c>
      <c r="T313" s="95">
        <f>R313/'סכום נכסי הקרן'!$C$42</f>
        <v>1.8320675020810776E-4</v>
      </c>
      <c r="U313" s="95">
        <v>1.831184188689122E-4</v>
      </c>
    </row>
    <row r="314" spans="2:21" s="141" customFormat="1">
      <c r="B314" s="87" t="s">
        <v>1075</v>
      </c>
      <c r="C314" s="84" t="s">
        <v>1076</v>
      </c>
      <c r="D314" s="97" t="s">
        <v>30</v>
      </c>
      <c r="E314" s="97" t="s">
        <v>945</v>
      </c>
      <c r="F314" s="84"/>
      <c r="G314" s="97" t="s">
        <v>976</v>
      </c>
      <c r="H314" s="84" t="s">
        <v>948</v>
      </c>
      <c r="I314" s="84" t="s">
        <v>949</v>
      </c>
      <c r="J314" s="84"/>
      <c r="K314" s="94">
        <v>6.289999999992002</v>
      </c>
      <c r="L314" s="97" t="s">
        <v>175</v>
      </c>
      <c r="M314" s="98">
        <v>5.2999999999999999E-2</v>
      </c>
      <c r="N314" s="98">
        <v>6.0099999999918233E-2</v>
      </c>
      <c r="O314" s="94">
        <v>64717.347549999999</v>
      </c>
      <c r="P314" s="96">
        <v>96.440799999999996</v>
      </c>
      <c r="Q314" s="84"/>
      <c r="R314" s="94">
        <v>222.568143182</v>
      </c>
      <c r="S314" s="95">
        <v>4.3144898366666667E-5</v>
      </c>
      <c r="T314" s="95">
        <f>R314/'סכום נכסי הקרן'!$C$42</f>
        <v>2.7231419113818526E-4</v>
      </c>
      <c r="U314" s="95">
        <v>2.7218289751959385E-4</v>
      </c>
    </row>
    <row r="315" spans="2:21" s="141" customFormat="1">
      <c r="B315" s="87" t="s">
        <v>1077</v>
      </c>
      <c r="C315" s="84" t="s">
        <v>1078</v>
      </c>
      <c r="D315" s="97" t="s">
        <v>30</v>
      </c>
      <c r="E315" s="97" t="s">
        <v>945</v>
      </c>
      <c r="F315" s="84"/>
      <c r="G315" s="97" t="s">
        <v>976</v>
      </c>
      <c r="H315" s="84" t="s">
        <v>948</v>
      </c>
      <c r="I315" s="84" t="s">
        <v>949</v>
      </c>
      <c r="J315" s="84"/>
      <c r="K315" s="94">
        <v>5.8199999999886414</v>
      </c>
      <c r="L315" s="97" t="s">
        <v>175</v>
      </c>
      <c r="M315" s="98">
        <v>5.8749999999999997E-2</v>
      </c>
      <c r="N315" s="98">
        <v>5.3799999999893738E-2</v>
      </c>
      <c r="O315" s="94">
        <v>14637.203000000001</v>
      </c>
      <c r="P315" s="96">
        <v>104.57810000000001</v>
      </c>
      <c r="Q315" s="84"/>
      <c r="R315" s="94">
        <v>54.585876191000011</v>
      </c>
      <c r="S315" s="95">
        <v>1.2197669166666669E-5</v>
      </c>
      <c r="T315" s="95">
        <f>R315/'סכום נכסי הקרן'!$C$42</f>
        <v>6.6786326695308685E-5</v>
      </c>
      <c r="U315" s="95">
        <v>6.6754126322395312E-5</v>
      </c>
    </row>
    <row r="316" spans="2:21" s="141" customFormat="1">
      <c r="B316" s="87" t="s">
        <v>1079</v>
      </c>
      <c r="C316" s="84" t="s">
        <v>1080</v>
      </c>
      <c r="D316" s="97" t="s">
        <v>30</v>
      </c>
      <c r="E316" s="97" t="s">
        <v>945</v>
      </c>
      <c r="F316" s="84"/>
      <c r="G316" s="97" t="s">
        <v>996</v>
      </c>
      <c r="H316" s="84" t="s">
        <v>948</v>
      </c>
      <c r="I316" s="84" t="s">
        <v>954</v>
      </c>
      <c r="J316" s="84"/>
      <c r="K316" s="94">
        <v>7.2300000000249378</v>
      </c>
      <c r="L316" s="97" t="s">
        <v>175</v>
      </c>
      <c r="M316" s="98">
        <v>7.0000000000000007E-2</v>
      </c>
      <c r="N316" s="98">
        <v>5.8900000000298464E-2</v>
      </c>
      <c r="O316" s="94">
        <v>12546.174000000001</v>
      </c>
      <c r="P316" s="96">
        <v>109.3402</v>
      </c>
      <c r="Q316" s="84"/>
      <c r="R316" s="94">
        <v>48.918439786</v>
      </c>
      <c r="S316" s="95">
        <v>6.2730870000000004E-6</v>
      </c>
      <c r="T316" s="95">
        <f>R316/'סכום נכסי הקרן'!$C$42</f>
        <v>5.9852165595745282E-5</v>
      </c>
      <c r="U316" s="95">
        <v>5.982330846065162E-5</v>
      </c>
    </row>
    <row r="317" spans="2:21" s="141" customFormat="1">
      <c r="B317" s="87" t="s">
        <v>1081</v>
      </c>
      <c r="C317" s="84" t="s">
        <v>1082</v>
      </c>
      <c r="D317" s="97" t="s">
        <v>30</v>
      </c>
      <c r="E317" s="97" t="s">
        <v>945</v>
      </c>
      <c r="F317" s="84"/>
      <c r="G317" s="97" t="s">
        <v>979</v>
      </c>
      <c r="H317" s="84" t="s">
        <v>948</v>
      </c>
      <c r="I317" s="84" t="s">
        <v>954</v>
      </c>
      <c r="J317" s="84"/>
      <c r="K317" s="94">
        <v>7.600000000003198</v>
      </c>
      <c r="L317" s="97" t="s">
        <v>177</v>
      </c>
      <c r="M317" s="98">
        <v>4.6249999999999999E-2</v>
      </c>
      <c r="N317" s="98">
        <v>3.7000000000043977E-2</v>
      </c>
      <c r="O317" s="94">
        <v>57712.400399999999</v>
      </c>
      <c r="P317" s="96">
        <v>106.7259</v>
      </c>
      <c r="Q317" s="84"/>
      <c r="R317" s="94">
        <v>250.17053330699997</v>
      </c>
      <c r="S317" s="95">
        <v>3.84749336E-5</v>
      </c>
      <c r="T317" s="95">
        <f>R317/'סכום נכסי הקרן'!$C$42</f>
        <v>3.0608597191915507E-4</v>
      </c>
      <c r="U317" s="95">
        <v>3.0593839556742193E-4</v>
      </c>
    </row>
    <row r="318" spans="2:21" s="141" customFormat="1">
      <c r="B318" s="87" t="s">
        <v>1083</v>
      </c>
      <c r="C318" s="84" t="s">
        <v>1084</v>
      </c>
      <c r="D318" s="97" t="s">
        <v>30</v>
      </c>
      <c r="E318" s="97" t="s">
        <v>945</v>
      </c>
      <c r="F318" s="84"/>
      <c r="G318" s="97" t="s">
        <v>968</v>
      </c>
      <c r="H318" s="84" t="s">
        <v>1085</v>
      </c>
      <c r="I318" s="84" t="s">
        <v>954</v>
      </c>
      <c r="J318" s="84"/>
      <c r="K318" s="94">
        <v>7.9899999999966376</v>
      </c>
      <c r="L318" s="97" t="s">
        <v>177</v>
      </c>
      <c r="M318" s="98">
        <v>5.6250000000000001E-2</v>
      </c>
      <c r="N318" s="98">
        <v>4.2799999999980784E-2</v>
      </c>
      <c r="O318" s="94">
        <v>31992.743700000003</v>
      </c>
      <c r="P318" s="96">
        <v>112.1407</v>
      </c>
      <c r="Q318" s="84"/>
      <c r="R318" s="94">
        <v>145.71762815100001</v>
      </c>
      <c r="S318" s="95">
        <v>6.3985487400000003E-5</v>
      </c>
      <c r="T318" s="95">
        <f>R318/'סכום נכסי הקרן'!$C$42</f>
        <v>1.7828687195393554E-4</v>
      </c>
      <c r="U318" s="95">
        <v>1.7820091268582565E-4</v>
      </c>
    </row>
    <row r="319" spans="2:21" s="141" customFormat="1">
      <c r="B319" s="87" t="s">
        <v>1086</v>
      </c>
      <c r="C319" s="84" t="s">
        <v>1087</v>
      </c>
      <c r="D319" s="97" t="s">
        <v>30</v>
      </c>
      <c r="E319" s="97" t="s">
        <v>945</v>
      </c>
      <c r="F319" s="84"/>
      <c r="G319" s="97" t="s">
        <v>986</v>
      </c>
      <c r="H319" s="84" t="s">
        <v>1085</v>
      </c>
      <c r="I319" s="84" t="s">
        <v>963</v>
      </c>
      <c r="J319" s="84"/>
      <c r="K319" s="94">
        <v>6.8100000000126499</v>
      </c>
      <c r="L319" s="97" t="s">
        <v>175</v>
      </c>
      <c r="M319" s="98">
        <v>7.0000000000000007E-2</v>
      </c>
      <c r="N319" s="98">
        <v>5.9600000000109087E-2</v>
      </c>
      <c r="O319" s="94">
        <v>44120.711900000002</v>
      </c>
      <c r="P319" s="96">
        <v>109.5376</v>
      </c>
      <c r="Q319" s="84"/>
      <c r="R319" s="94">
        <v>172.34032002199999</v>
      </c>
      <c r="S319" s="95">
        <v>5.882761586666667E-5</v>
      </c>
      <c r="T319" s="95">
        <f>R319/'סכום נכסי הקרן'!$C$42</f>
        <v>2.1085998281843239E-4</v>
      </c>
      <c r="U319" s="95">
        <v>2.107583187441341E-4</v>
      </c>
    </row>
    <row r="320" spans="2:21" s="141" customFormat="1">
      <c r="B320" s="87" t="s">
        <v>1088</v>
      </c>
      <c r="C320" s="84" t="s">
        <v>1089</v>
      </c>
      <c r="D320" s="97" t="s">
        <v>30</v>
      </c>
      <c r="E320" s="97" t="s">
        <v>945</v>
      </c>
      <c r="F320" s="84"/>
      <c r="G320" s="97" t="s">
        <v>947</v>
      </c>
      <c r="H320" s="84" t="s">
        <v>1085</v>
      </c>
      <c r="I320" s="84" t="s">
        <v>963</v>
      </c>
      <c r="J320" s="84"/>
      <c r="K320" s="94">
        <v>0.68999999999829653</v>
      </c>
      <c r="L320" s="97" t="s">
        <v>175</v>
      </c>
      <c r="M320" s="98">
        <v>0.05</v>
      </c>
      <c r="N320" s="98">
        <v>3.6700000000041817E-2</v>
      </c>
      <c r="O320" s="94">
        <v>35417.849201999998</v>
      </c>
      <c r="P320" s="96">
        <v>102.2482</v>
      </c>
      <c r="Q320" s="84"/>
      <c r="R320" s="94">
        <v>129.13955603799997</v>
      </c>
      <c r="S320" s="95">
        <v>2.2149999500938084E-5</v>
      </c>
      <c r="T320" s="95">
        <f>R320/'סכום נכסי הקרן'!$C$42</f>
        <v>1.5800344669127101E-4</v>
      </c>
      <c r="U320" s="95">
        <v>1.5792726687787495E-4</v>
      </c>
    </row>
    <row r="321" spans="2:21" s="141" customFormat="1">
      <c r="B321" s="87" t="s">
        <v>1090</v>
      </c>
      <c r="C321" s="84" t="s">
        <v>1091</v>
      </c>
      <c r="D321" s="97" t="s">
        <v>30</v>
      </c>
      <c r="E321" s="97" t="s">
        <v>945</v>
      </c>
      <c r="F321" s="84"/>
      <c r="G321" s="97" t="s">
        <v>961</v>
      </c>
      <c r="H321" s="84" t="s">
        <v>1085</v>
      </c>
      <c r="I321" s="84" t="s">
        <v>963</v>
      </c>
      <c r="J321" s="84"/>
      <c r="K321" s="94">
        <v>6.9200000000082991</v>
      </c>
      <c r="L321" s="97" t="s">
        <v>175</v>
      </c>
      <c r="M321" s="98">
        <v>4.4999999999999998E-2</v>
      </c>
      <c r="N321" s="98">
        <v>3.9800000000036959E-2</v>
      </c>
      <c r="O321" s="94">
        <v>83641.16</v>
      </c>
      <c r="P321" s="96">
        <v>103.43300000000001</v>
      </c>
      <c r="Q321" s="84"/>
      <c r="R321" s="94">
        <v>308.50379260699998</v>
      </c>
      <c r="S321" s="95">
        <v>1.1152154666666666E-4</v>
      </c>
      <c r="T321" s="95">
        <f>R321/'סכום נכסי הקרן'!$C$42</f>
        <v>3.774572566665142E-4</v>
      </c>
      <c r="U321" s="95">
        <v>3.7727526934927525E-4</v>
      </c>
    </row>
    <row r="322" spans="2:21" s="141" customFormat="1">
      <c r="B322" s="87" t="s">
        <v>1092</v>
      </c>
      <c r="C322" s="84" t="s">
        <v>1093</v>
      </c>
      <c r="D322" s="97" t="s">
        <v>30</v>
      </c>
      <c r="E322" s="97" t="s">
        <v>945</v>
      </c>
      <c r="F322" s="84"/>
      <c r="G322" s="97" t="s">
        <v>976</v>
      </c>
      <c r="H322" s="84" t="s">
        <v>1085</v>
      </c>
      <c r="I322" s="84" t="s">
        <v>963</v>
      </c>
      <c r="J322" s="84"/>
      <c r="K322" s="94">
        <v>6.399999999943554</v>
      </c>
      <c r="L322" s="97" t="s">
        <v>175</v>
      </c>
      <c r="M322" s="98">
        <v>5.5E-2</v>
      </c>
      <c r="N322" s="98">
        <v>6.0999999999466911E-2</v>
      </c>
      <c r="O322" s="94">
        <v>18191.952300000001</v>
      </c>
      <c r="P322" s="96">
        <v>98.314099999999996</v>
      </c>
      <c r="Q322" s="84"/>
      <c r="R322" s="94">
        <v>63.778823643999999</v>
      </c>
      <c r="S322" s="95">
        <v>1.8191952300000002E-5</v>
      </c>
      <c r="T322" s="95">
        <f>R322/'סכום נכסי הקרן'!$C$42</f>
        <v>7.8033983318801564E-5</v>
      </c>
      <c r="U322" s="95">
        <v>7.7996359998473648E-5</v>
      </c>
    </row>
    <row r="323" spans="2:21" s="141" customFormat="1">
      <c r="B323" s="87" t="s">
        <v>1094</v>
      </c>
      <c r="C323" s="84" t="s">
        <v>1095</v>
      </c>
      <c r="D323" s="97" t="s">
        <v>30</v>
      </c>
      <c r="E323" s="97" t="s">
        <v>945</v>
      </c>
      <c r="F323" s="84"/>
      <c r="G323" s="97" t="s">
        <v>976</v>
      </c>
      <c r="H323" s="84" t="s">
        <v>1085</v>
      </c>
      <c r="I323" s="84" t="s">
        <v>963</v>
      </c>
      <c r="J323" s="84"/>
      <c r="K323" s="94">
        <v>6.0099999999892555</v>
      </c>
      <c r="L323" s="97" t="s">
        <v>175</v>
      </c>
      <c r="M323" s="98">
        <v>0.06</v>
      </c>
      <c r="N323" s="98">
        <v>5.8899999999900816E-2</v>
      </c>
      <c r="O323" s="94">
        <v>65888.323789999995</v>
      </c>
      <c r="P323" s="96">
        <v>102.9867</v>
      </c>
      <c r="Q323" s="84"/>
      <c r="R323" s="94">
        <v>241.97516776000001</v>
      </c>
      <c r="S323" s="95">
        <v>8.7851098386666662E-5</v>
      </c>
      <c r="T323" s="95">
        <f>R323/'סכום נכסי הקרן'!$C$42</f>
        <v>2.9605886602652011E-4</v>
      </c>
      <c r="U323" s="95">
        <v>2.9591612414562799E-4</v>
      </c>
    </row>
    <row r="324" spans="2:21" s="141" customFormat="1">
      <c r="B324" s="87" t="s">
        <v>1096</v>
      </c>
      <c r="C324" s="84" t="s">
        <v>1097</v>
      </c>
      <c r="D324" s="97" t="s">
        <v>30</v>
      </c>
      <c r="E324" s="97" t="s">
        <v>945</v>
      </c>
      <c r="F324" s="84"/>
      <c r="G324" s="97" t="s">
        <v>1047</v>
      </c>
      <c r="H324" s="84" t="s">
        <v>1085</v>
      </c>
      <c r="I324" s="84" t="s">
        <v>963</v>
      </c>
      <c r="J324" s="84"/>
      <c r="K324" s="94">
        <v>4.3399999999978824</v>
      </c>
      <c r="L324" s="97" t="s">
        <v>175</v>
      </c>
      <c r="M324" s="98">
        <v>5.2499999999999998E-2</v>
      </c>
      <c r="N324" s="98">
        <v>3.7999999999954612E-2</v>
      </c>
      <c r="O324" s="94">
        <v>34721.536545000003</v>
      </c>
      <c r="P324" s="96">
        <v>106.756</v>
      </c>
      <c r="Q324" s="84"/>
      <c r="R324" s="94">
        <v>132.18207579199998</v>
      </c>
      <c r="S324" s="95">
        <v>5.7869227575000007E-5</v>
      </c>
      <c r="T324" s="95">
        <f>R324/'סכום נכסי הקרן'!$C$42</f>
        <v>1.6172599787935796E-4</v>
      </c>
      <c r="U324" s="95">
        <v>1.616480232743874E-4</v>
      </c>
    </row>
    <row r="325" spans="2:21" s="141" customFormat="1">
      <c r="B325" s="87" t="s">
        <v>1098</v>
      </c>
      <c r="C325" s="84" t="s">
        <v>1099</v>
      </c>
      <c r="D325" s="97" t="s">
        <v>30</v>
      </c>
      <c r="E325" s="97" t="s">
        <v>945</v>
      </c>
      <c r="F325" s="84"/>
      <c r="G325" s="97" t="s">
        <v>1100</v>
      </c>
      <c r="H325" s="84" t="s">
        <v>1085</v>
      </c>
      <c r="I325" s="84" t="s">
        <v>954</v>
      </c>
      <c r="J325" s="84"/>
      <c r="K325" s="94">
        <v>7.100000000002602</v>
      </c>
      <c r="L325" s="97" t="s">
        <v>175</v>
      </c>
      <c r="M325" s="98">
        <v>4.8750000000000002E-2</v>
      </c>
      <c r="N325" s="98">
        <v>4.4200000000018218E-2</v>
      </c>
      <c r="O325" s="94">
        <v>41820.58</v>
      </c>
      <c r="P325" s="96">
        <v>103.1164</v>
      </c>
      <c r="Q325" s="84"/>
      <c r="R325" s="94">
        <v>153.77976861599998</v>
      </c>
      <c r="S325" s="95">
        <v>4.1820580000000003E-5</v>
      </c>
      <c r="T325" s="95">
        <f>R325/'סכום נכסי הקרן'!$C$42</f>
        <v>1.881509757209047E-4</v>
      </c>
      <c r="U325" s="95">
        <v>1.8806026057183132E-4</v>
      </c>
    </row>
    <row r="326" spans="2:21" s="141" customFormat="1">
      <c r="B326" s="87" t="s">
        <v>1101</v>
      </c>
      <c r="C326" s="84" t="s">
        <v>1102</v>
      </c>
      <c r="D326" s="97" t="s">
        <v>30</v>
      </c>
      <c r="E326" s="97" t="s">
        <v>945</v>
      </c>
      <c r="F326" s="84"/>
      <c r="G326" s="97" t="s">
        <v>1047</v>
      </c>
      <c r="H326" s="84" t="s">
        <v>1085</v>
      </c>
      <c r="I326" s="84" t="s">
        <v>949</v>
      </c>
      <c r="J326" s="84"/>
      <c r="K326" s="94">
        <v>4.7000000000051845</v>
      </c>
      <c r="L326" s="97" t="s">
        <v>177</v>
      </c>
      <c r="M326" s="98">
        <v>0.03</v>
      </c>
      <c r="N326" s="98">
        <v>2.2700000000005181E-2</v>
      </c>
      <c r="O326" s="94">
        <v>41193.2713</v>
      </c>
      <c r="P326" s="96">
        <v>103.7393</v>
      </c>
      <c r="Q326" s="84"/>
      <c r="R326" s="94">
        <v>173.56689143300002</v>
      </c>
      <c r="S326" s="95">
        <v>8.2386542599999999E-5</v>
      </c>
      <c r="T326" s="95">
        <f>R326/'סכום נכסי הקרן'!$C$42</f>
        <v>2.1236070433627589E-4</v>
      </c>
      <c r="U326" s="95">
        <v>2.1225831670380473E-4</v>
      </c>
    </row>
    <row r="327" spans="2:21" s="141" customFormat="1">
      <c r="B327" s="87" t="s">
        <v>1103</v>
      </c>
      <c r="C327" s="84" t="s">
        <v>1104</v>
      </c>
      <c r="D327" s="97" t="s">
        <v>30</v>
      </c>
      <c r="E327" s="97" t="s">
        <v>945</v>
      </c>
      <c r="F327" s="84"/>
      <c r="G327" s="97" t="s">
        <v>1105</v>
      </c>
      <c r="H327" s="84" t="s">
        <v>1085</v>
      </c>
      <c r="I327" s="84" t="s">
        <v>949</v>
      </c>
      <c r="J327" s="84"/>
      <c r="K327" s="94">
        <v>2.1700000000073829</v>
      </c>
      <c r="L327" s="97" t="s">
        <v>175</v>
      </c>
      <c r="M327" s="98">
        <v>4.1250000000000002E-2</v>
      </c>
      <c r="N327" s="98">
        <v>2.8000000000089106E-2</v>
      </c>
      <c r="O327" s="94">
        <v>42186.510075000006</v>
      </c>
      <c r="P327" s="96">
        <v>104.4371</v>
      </c>
      <c r="Q327" s="84"/>
      <c r="R327" s="94">
        <v>157.112114252</v>
      </c>
      <c r="S327" s="95">
        <v>7.0310850125000014E-5</v>
      </c>
      <c r="T327" s="95">
        <f>R327/'סכום נכסי הקרן'!$C$42</f>
        <v>1.9222813156848781E-4</v>
      </c>
      <c r="U327" s="95">
        <v>1.9213545065867844E-4</v>
      </c>
    </row>
    <row r="328" spans="2:21" s="141" customFormat="1">
      <c r="B328" s="87" t="s">
        <v>1106</v>
      </c>
      <c r="C328" s="84" t="s">
        <v>1107</v>
      </c>
      <c r="D328" s="97" t="s">
        <v>30</v>
      </c>
      <c r="E328" s="97" t="s">
        <v>945</v>
      </c>
      <c r="F328" s="84"/>
      <c r="G328" s="97" t="s">
        <v>1010</v>
      </c>
      <c r="H328" s="84" t="s">
        <v>1085</v>
      </c>
      <c r="I328" s="84" t="s">
        <v>949</v>
      </c>
      <c r="J328" s="84"/>
      <c r="K328" s="94">
        <v>6.799999999980133</v>
      </c>
      <c r="L328" s="97" t="s">
        <v>175</v>
      </c>
      <c r="M328" s="98">
        <v>4.3749999999999997E-2</v>
      </c>
      <c r="N328" s="98">
        <v>3.9899999999882453E-2</v>
      </c>
      <c r="O328" s="94">
        <v>33100.989070000003</v>
      </c>
      <c r="P328" s="96">
        <v>102.34869999999999</v>
      </c>
      <c r="Q328" s="84"/>
      <c r="R328" s="94">
        <v>120.81054755800002</v>
      </c>
      <c r="S328" s="95">
        <v>6.6201978140000012E-5</v>
      </c>
      <c r="T328" s="95">
        <f>R328/'סכום נכסי הקרן'!$C$42</f>
        <v>1.4781282742838946E-4</v>
      </c>
      <c r="U328" s="95">
        <v>1.4774156092220339E-4</v>
      </c>
    </row>
    <row r="329" spans="2:21" s="141" customFormat="1">
      <c r="B329" s="87" t="s">
        <v>1108</v>
      </c>
      <c r="C329" s="84" t="s">
        <v>1109</v>
      </c>
      <c r="D329" s="97" t="s">
        <v>30</v>
      </c>
      <c r="E329" s="97" t="s">
        <v>945</v>
      </c>
      <c r="F329" s="84"/>
      <c r="G329" s="97" t="s">
        <v>947</v>
      </c>
      <c r="H329" s="84" t="s">
        <v>1085</v>
      </c>
      <c r="I329" s="84" t="s">
        <v>954</v>
      </c>
      <c r="J329" s="84"/>
      <c r="K329" s="94">
        <v>4.290000000052709</v>
      </c>
      <c r="L329" s="97" t="s">
        <v>177</v>
      </c>
      <c r="M329" s="98">
        <v>3.7499999999999999E-2</v>
      </c>
      <c r="N329" s="98">
        <v>3.8300000000409964E-2</v>
      </c>
      <c r="O329" s="94">
        <v>10455.145</v>
      </c>
      <c r="P329" s="96">
        <v>100.5213</v>
      </c>
      <c r="Q329" s="84"/>
      <c r="R329" s="94">
        <v>42.686002975000001</v>
      </c>
      <c r="S329" s="95">
        <v>8.3641160000000005E-6</v>
      </c>
      <c r="T329" s="95">
        <f>R329/'סכום נכסי הקרן'!$C$42</f>
        <v>5.2226721249833279E-5</v>
      </c>
      <c r="U329" s="95">
        <v>5.2201540648002012E-5</v>
      </c>
    </row>
    <row r="330" spans="2:21" s="141" customFormat="1">
      <c r="B330" s="87" t="s">
        <v>1110</v>
      </c>
      <c r="C330" s="84" t="s">
        <v>1111</v>
      </c>
      <c r="D330" s="97" t="s">
        <v>30</v>
      </c>
      <c r="E330" s="97" t="s">
        <v>945</v>
      </c>
      <c r="F330" s="84"/>
      <c r="G330" s="97" t="s">
        <v>947</v>
      </c>
      <c r="H330" s="84" t="s">
        <v>1085</v>
      </c>
      <c r="I330" s="84" t="s">
        <v>954</v>
      </c>
      <c r="J330" s="84"/>
      <c r="K330" s="94">
        <v>2.3900000000004002</v>
      </c>
      <c r="L330" s="97" t="s">
        <v>175</v>
      </c>
      <c r="M330" s="98">
        <v>4.8750000000000002E-2</v>
      </c>
      <c r="N330" s="98">
        <v>5.0300000000022313E-2</v>
      </c>
      <c r="O330" s="94">
        <v>48302.769899999999</v>
      </c>
      <c r="P330" s="96">
        <v>101.41849999999999</v>
      </c>
      <c r="Q330" s="84"/>
      <c r="R330" s="94">
        <v>174.69101078700004</v>
      </c>
      <c r="S330" s="95">
        <v>2.3033620911230273E-5</v>
      </c>
      <c r="T330" s="95">
        <f>R330/'סכום נכסי הקרן'!$C$42</f>
        <v>2.1373607481046353E-4</v>
      </c>
      <c r="U330" s="95">
        <v>2.1363302405659685E-4</v>
      </c>
    </row>
    <row r="331" spans="2:21" s="141" customFormat="1">
      <c r="B331" s="87" t="s">
        <v>1112</v>
      </c>
      <c r="C331" s="84" t="s">
        <v>1113</v>
      </c>
      <c r="D331" s="97" t="s">
        <v>30</v>
      </c>
      <c r="E331" s="97" t="s">
        <v>945</v>
      </c>
      <c r="F331" s="84"/>
      <c r="G331" s="97" t="s">
        <v>947</v>
      </c>
      <c r="H331" s="84" t="s">
        <v>1085</v>
      </c>
      <c r="I331" s="84" t="s">
        <v>954</v>
      </c>
      <c r="J331" s="84"/>
      <c r="K331" s="94">
        <v>5.1700000000010187</v>
      </c>
      <c r="L331" s="97" t="s">
        <v>177</v>
      </c>
      <c r="M331" s="98">
        <v>4.4999999999999998E-2</v>
      </c>
      <c r="N331" s="98">
        <v>1.9100000000012836E-2</v>
      </c>
      <c r="O331" s="94">
        <v>48482.598394000001</v>
      </c>
      <c r="P331" s="96">
        <v>114.7349</v>
      </c>
      <c r="Q331" s="84"/>
      <c r="R331" s="94">
        <v>225.93246868099999</v>
      </c>
      <c r="S331" s="95">
        <v>4.8482598394000001E-5</v>
      </c>
      <c r="T331" s="95">
        <f>R331/'סכום נכסי הקרן'!$C$42</f>
        <v>2.7643047464528443E-4</v>
      </c>
      <c r="U331" s="95">
        <v>2.7629719640093946E-4</v>
      </c>
    </row>
    <row r="332" spans="2:21" s="141" customFormat="1">
      <c r="B332" s="87" t="s">
        <v>1114</v>
      </c>
      <c r="C332" s="84" t="s">
        <v>1115</v>
      </c>
      <c r="D332" s="97" t="s">
        <v>30</v>
      </c>
      <c r="E332" s="97" t="s">
        <v>945</v>
      </c>
      <c r="F332" s="84"/>
      <c r="G332" s="97" t="s">
        <v>1047</v>
      </c>
      <c r="H332" s="84" t="s">
        <v>1085</v>
      </c>
      <c r="I332" s="84" t="s">
        <v>949</v>
      </c>
      <c r="J332" s="84"/>
      <c r="K332" s="94">
        <v>4.3000000000123695</v>
      </c>
      <c r="L332" s="97" t="s">
        <v>177</v>
      </c>
      <c r="M332" s="98">
        <v>4.2500000000000003E-2</v>
      </c>
      <c r="N332" s="98">
        <v>2.0300000000062969E-2</v>
      </c>
      <c r="O332" s="94">
        <v>39520.448100000001</v>
      </c>
      <c r="P332" s="96">
        <v>110.80719999999999</v>
      </c>
      <c r="Q332" s="84"/>
      <c r="R332" s="94">
        <v>177.86359419599998</v>
      </c>
      <c r="S332" s="95">
        <v>1.31734827E-4</v>
      </c>
      <c r="T332" s="95">
        <f>R332/'סכום נכסי הקרן'!$C$42</f>
        <v>2.176177600889078E-4</v>
      </c>
      <c r="U332" s="95">
        <v>2.1751283781852446E-4</v>
      </c>
    </row>
    <row r="333" spans="2:21" s="141" customFormat="1">
      <c r="B333" s="87" t="s">
        <v>1116</v>
      </c>
      <c r="C333" s="84" t="s">
        <v>1117</v>
      </c>
      <c r="D333" s="97" t="s">
        <v>30</v>
      </c>
      <c r="E333" s="97" t="s">
        <v>945</v>
      </c>
      <c r="F333" s="84"/>
      <c r="G333" s="97" t="s">
        <v>1047</v>
      </c>
      <c r="H333" s="84" t="s">
        <v>1085</v>
      </c>
      <c r="I333" s="84" t="s">
        <v>963</v>
      </c>
      <c r="J333" s="84"/>
      <c r="K333" s="94">
        <v>3.3299999999906338</v>
      </c>
      <c r="L333" s="97" t="s">
        <v>177</v>
      </c>
      <c r="M333" s="98">
        <v>3.7499999999999999E-2</v>
      </c>
      <c r="N333" s="98">
        <v>1.349999999996007E-2</v>
      </c>
      <c r="O333" s="94">
        <v>30947.229199999998</v>
      </c>
      <c r="P333" s="96">
        <v>109.5801</v>
      </c>
      <c r="Q333" s="84"/>
      <c r="R333" s="94">
        <v>137.73702761300001</v>
      </c>
      <c r="S333" s="95">
        <v>4.1262972266666664E-5</v>
      </c>
      <c r="T333" s="95">
        <f>R333/'סכום נכסי הקרן'!$C$42</f>
        <v>1.6852253304526553E-4</v>
      </c>
      <c r="U333" s="95">
        <v>1.6844128155747042E-4</v>
      </c>
    </row>
    <row r="334" spans="2:21" s="141" customFormat="1">
      <c r="B334" s="87" t="s">
        <v>1118</v>
      </c>
      <c r="C334" s="84" t="s">
        <v>1119</v>
      </c>
      <c r="D334" s="97" t="s">
        <v>30</v>
      </c>
      <c r="E334" s="97" t="s">
        <v>945</v>
      </c>
      <c r="F334" s="84"/>
      <c r="G334" s="97" t="s">
        <v>996</v>
      </c>
      <c r="H334" s="84" t="s">
        <v>1085</v>
      </c>
      <c r="I334" s="84" t="s">
        <v>963</v>
      </c>
      <c r="J334" s="84"/>
      <c r="K334" s="94">
        <v>4.4599999999959294</v>
      </c>
      <c r="L334" s="97" t="s">
        <v>175</v>
      </c>
      <c r="M334" s="98">
        <v>6.25E-2</v>
      </c>
      <c r="N334" s="98">
        <v>5.4199999999956276E-2</v>
      </c>
      <c r="O334" s="94">
        <v>69003.956999999995</v>
      </c>
      <c r="P334" s="96">
        <v>107.8184</v>
      </c>
      <c r="Q334" s="84"/>
      <c r="R334" s="94">
        <v>265.306740848</v>
      </c>
      <c r="S334" s="95">
        <v>5.3079966923076916E-5</v>
      </c>
      <c r="T334" s="95">
        <f>R334/'סכום נכסי הקרן'!$C$42</f>
        <v>3.2460526248113188E-4</v>
      </c>
      <c r="U334" s="95">
        <v>3.2444875723494241E-4</v>
      </c>
    </row>
    <row r="335" spans="2:21" s="141" customFormat="1">
      <c r="B335" s="87" t="s">
        <v>1120</v>
      </c>
      <c r="C335" s="84" t="s">
        <v>1121</v>
      </c>
      <c r="D335" s="97" t="s">
        <v>30</v>
      </c>
      <c r="E335" s="97" t="s">
        <v>945</v>
      </c>
      <c r="F335" s="84"/>
      <c r="G335" s="97" t="s">
        <v>1100</v>
      </c>
      <c r="H335" s="84" t="s">
        <v>1122</v>
      </c>
      <c r="I335" s="84" t="s">
        <v>954</v>
      </c>
      <c r="J335" s="84"/>
      <c r="K335" s="94">
        <v>4.45000000000603</v>
      </c>
      <c r="L335" s="97" t="s">
        <v>177</v>
      </c>
      <c r="M335" s="98">
        <v>4.3749999999999997E-2</v>
      </c>
      <c r="N335" s="98">
        <v>2.2300000000042831E-2</v>
      </c>
      <c r="O335" s="94">
        <v>53739.445299999999</v>
      </c>
      <c r="P335" s="96">
        <v>110.1742</v>
      </c>
      <c r="Q335" s="84"/>
      <c r="R335" s="94">
        <v>240.475094439</v>
      </c>
      <c r="S335" s="95">
        <v>1.074788906E-4</v>
      </c>
      <c r="T335" s="95">
        <f>R335/'סכום נכסי הקרן'!$C$42</f>
        <v>2.9422351238059404E-4</v>
      </c>
      <c r="U335" s="95">
        <v>2.9408165539747589E-4</v>
      </c>
    </row>
    <row r="336" spans="2:21" s="141" customFormat="1">
      <c r="B336" s="87" t="s">
        <v>1123</v>
      </c>
      <c r="C336" s="84" t="s">
        <v>1124</v>
      </c>
      <c r="D336" s="97" t="s">
        <v>30</v>
      </c>
      <c r="E336" s="97" t="s">
        <v>945</v>
      </c>
      <c r="F336" s="84"/>
      <c r="G336" s="97" t="s">
        <v>947</v>
      </c>
      <c r="H336" s="84" t="s">
        <v>1122</v>
      </c>
      <c r="I336" s="84" t="s">
        <v>949</v>
      </c>
      <c r="J336" s="84"/>
      <c r="K336" s="94">
        <v>4.3499999999963466</v>
      </c>
      <c r="L336" s="97" t="s">
        <v>175</v>
      </c>
      <c r="M336" s="98">
        <v>7.0000000000000007E-2</v>
      </c>
      <c r="N336" s="98">
        <v>3.4099999999953716E-2</v>
      </c>
      <c r="O336" s="94">
        <v>60405.645751999997</v>
      </c>
      <c r="P336" s="96">
        <v>114.343</v>
      </c>
      <c r="Q336" s="84"/>
      <c r="R336" s="94">
        <v>246.30229175400001</v>
      </c>
      <c r="S336" s="95">
        <v>4.8327222926083856E-5</v>
      </c>
      <c r="T336" s="95">
        <f>R336/'סכום נכסי הקרן'!$C$42</f>
        <v>3.0135314243793441E-4</v>
      </c>
      <c r="U336" s="95">
        <v>3.0120784797355417E-4</v>
      </c>
    </row>
    <row r="337" spans="2:21" s="141" customFormat="1">
      <c r="B337" s="87" t="s">
        <v>1125</v>
      </c>
      <c r="C337" s="84" t="s">
        <v>1126</v>
      </c>
      <c r="D337" s="97" t="s">
        <v>30</v>
      </c>
      <c r="E337" s="97" t="s">
        <v>945</v>
      </c>
      <c r="F337" s="84"/>
      <c r="G337" s="97" t="s">
        <v>947</v>
      </c>
      <c r="H337" s="84" t="s">
        <v>1122</v>
      </c>
      <c r="I337" s="84" t="s">
        <v>949</v>
      </c>
      <c r="J337" s="84"/>
      <c r="K337" s="94">
        <v>6.3800000000100665</v>
      </c>
      <c r="L337" s="97" t="s">
        <v>175</v>
      </c>
      <c r="M337" s="98">
        <v>5.1249999999999997E-2</v>
      </c>
      <c r="N337" s="98">
        <v>3.7500000000022883E-2</v>
      </c>
      <c r="O337" s="94">
        <v>28228.891500000005</v>
      </c>
      <c r="P337" s="96">
        <v>108.55</v>
      </c>
      <c r="Q337" s="84"/>
      <c r="R337" s="94">
        <v>109.271018505</v>
      </c>
      <c r="S337" s="95">
        <v>1.8819261000000005E-5</v>
      </c>
      <c r="T337" s="95">
        <f>R337/'סכום נכסי הקרן'!$C$42</f>
        <v>1.3369410641442259E-4</v>
      </c>
      <c r="U337" s="95">
        <v>1.3362964711121064E-4</v>
      </c>
    </row>
    <row r="338" spans="2:21" s="141" customFormat="1">
      <c r="B338" s="87" t="s">
        <v>1127</v>
      </c>
      <c r="C338" s="84" t="s">
        <v>1128</v>
      </c>
      <c r="D338" s="97" t="s">
        <v>30</v>
      </c>
      <c r="E338" s="97" t="s">
        <v>945</v>
      </c>
      <c r="F338" s="84"/>
      <c r="G338" s="97" t="s">
        <v>976</v>
      </c>
      <c r="H338" s="84" t="s">
        <v>1122</v>
      </c>
      <c r="I338" s="84" t="s">
        <v>949</v>
      </c>
      <c r="J338" s="84"/>
      <c r="K338" s="94">
        <v>5.4499999999961339</v>
      </c>
      <c r="L338" s="97" t="s">
        <v>178</v>
      </c>
      <c r="M338" s="98">
        <v>0.06</v>
      </c>
      <c r="N338" s="98">
        <v>4.6499999999993893E-2</v>
      </c>
      <c r="O338" s="94">
        <v>49557.387300000002</v>
      </c>
      <c r="P338" s="96">
        <v>109.6653</v>
      </c>
      <c r="Q338" s="84"/>
      <c r="R338" s="94">
        <v>245.73663399100002</v>
      </c>
      <c r="S338" s="95">
        <v>3.9645909840000003E-5</v>
      </c>
      <c r="T338" s="95">
        <f>R338/'סכום נכסי הקרן'!$C$42</f>
        <v>3.0066105490918861E-4</v>
      </c>
      <c r="U338" s="95">
        <v>3.0051609412802788E-4</v>
      </c>
    </row>
    <row r="339" spans="2:21" s="141" customFormat="1">
      <c r="B339" s="87" t="s">
        <v>1129</v>
      </c>
      <c r="C339" s="84" t="s">
        <v>1130</v>
      </c>
      <c r="D339" s="97" t="s">
        <v>30</v>
      </c>
      <c r="E339" s="97" t="s">
        <v>945</v>
      </c>
      <c r="F339" s="84"/>
      <c r="G339" s="97" t="s">
        <v>976</v>
      </c>
      <c r="H339" s="84" t="s">
        <v>1122</v>
      </c>
      <c r="I339" s="84" t="s">
        <v>949</v>
      </c>
      <c r="J339" s="84"/>
      <c r="K339" s="94">
        <v>5.699999999985554</v>
      </c>
      <c r="L339" s="97" t="s">
        <v>177</v>
      </c>
      <c r="M339" s="98">
        <v>0.05</v>
      </c>
      <c r="N339" s="98">
        <v>2.9099999999936021E-2</v>
      </c>
      <c r="O339" s="94">
        <v>20910.29</v>
      </c>
      <c r="P339" s="96">
        <v>114.1101</v>
      </c>
      <c r="Q339" s="84"/>
      <c r="R339" s="94">
        <v>96.912818582000014</v>
      </c>
      <c r="S339" s="95">
        <v>2.0910290000000001E-5</v>
      </c>
      <c r="T339" s="95">
        <f>R339/'סכום נכסי הקרן'!$C$42</f>
        <v>1.1857373398446608E-4</v>
      </c>
      <c r="U339" s="95">
        <v>1.185165648206423E-4</v>
      </c>
    </row>
    <row r="340" spans="2:21" s="141" customFormat="1">
      <c r="B340" s="87" t="s">
        <v>1131</v>
      </c>
      <c r="C340" s="84" t="s">
        <v>1132</v>
      </c>
      <c r="D340" s="97" t="s">
        <v>30</v>
      </c>
      <c r="E340" s="97" t="s">
        <v>945</v>
      </c>
      <c r="F340" s="84"/>
      <c r="G340" s="97" t="s">
        <v>1133</v>
      </c>
      <c r="H340" s="84" t="s">
        <v>1122</v>
      </c>
      <c r="I340" s="84" t="s">
        <v>963</v>
      </c>
      <c r="J340" s="84"/>
      <c r="K340" s="94">
        <v>8.0000000000780655E-2</v>
      </c>
      <c r="L340" s="97" t="s">
        <v>175</v>
      </c>
      <c r="M340" s="98">
        <v>5.3749999999999999E-2</v>
      </c>
      <c r="N340" s="98">
        <v>4.6999999999726766E-3</v>
      </c>
      <c r="O340" s="94">
        <v>41820.58</v>
      </c>
      <c r="P340" s="96">
        <v>103.07380000000001</v>
      </c>
      <c r="Q340" s="84"/>
      <c r="R340" s="94">
        <v>153.716242486</v>
      </c>
      <c r="S340" s="95">
        <v>4.1820580000000003E-5</v>
      </c>
      <c r="T340" s="95">
        <f>R340/'סכום נכסי הקרן'!$C$42</f>
        <v>1.8807325091060721E-4</v>
      </c>
      <c r="U340" s="95">
        <v>1.8798257323578941E-4</v>
      </c>
    </row>
    <row r="341" spans="2:21" s="141" customFormat="1">
      <c r="B341" s="87" t="s">
        <v>1134</v>
      </c>
      <c r="C341" s="84" t="s">
        <v>1135</v>
      </c>
      <c r="D341" s="97" t="s">
        <v>30</v>
      </c>
      <c r="E341" s="97" t="s">
        <v>945</v>
      </c>
      <c r="F341" s="84"/>
      <c r="G341" s="97" t="s">
        <v>1047</v>
      </c>
      <c r="H341" s="84" t="s">
        <v>1122</v>
      </c>
      <c r="I341" s="84" t="s">
        <v>963</v>
      </c>
      <c r="J341" s="84"/>
      <c r="K341" s="94">
        <v>6.9999999999935714</v>
      </c>
      <c r="L341" s="97" t="s">
        <v>175</v>
      </c>
      <c r="M341" s="98">
        <v>5.1820000000000005E-2</v>
      </c>
      <c r="N341" s="98">
        <v>4.5399999999979422E-2</v>
      </c>
      <c r="O341" s="94">
        <v>41373.099794000002</v>
      </c>
      <c r="P341" s="96">
        <v>105.435</v>
      </c>
      <c r="Q341" s="84"/>
      <c r="R341" s="94">
        <v>155.55513035799999</v>
      </c>
      <c r="S341" s="95">
        <v>4.1373099794E-5</v>
      </c>
      <c r="T341" s="95">
        <f>R341/'סכום נכסי הקרן'!$C$42</f>
        <v>1.9032314730772103E-4</v>
      </c>
      <c r="U341" s="95">
        <v>1.9023138486740424E-4</v>
      </c>
    </row>
    <row r="342" spans="2:21" s="141" customFormat="1">
      <c r="B342" s="87" t="s">
        <v>1136</v>
      </c>
      <c r="C342" s="84" t="s">
        <v>1137</v>
      </c>
      <c r="D342" s="97" t="s">
        <v>30</v>
      </c>
      <c r="E342" s="97" t="s">
        <v>945</v>
      </c>
      <c r="F342" s="84"/>
      <c r="G342" s="97" t="s">
        <v>986</v>
      </c>
      <c r="H342" s="84" t="s">
        <v>1122</v>
      </c>
      <c r="I342" s="84" t="s">
        <v>949</v>
      </c>
      <c r="J342" s="84"/>
      <c r="K342" s="94">
        <v>3.2900000000321068</v>
      </c>
      <c r="L342" s="97" t="s">
        <v>175</v>
      </c>
      <c r="M342" s="98">
        <v>0.05</v>
      </c>
      <c r="N342" s="98">
        <v>7.6600000000424273E-2</v>
      </c>
      <c r="O342" s="94">
        <v>10455.145</v>
      </c>
      <c r="P342" s="96">
        <v>93.564300000000003</v>
      </c>
      <c r="Q342" s="84"/>
      <c r="R342" s="94">
        <v>34.883634471999997</v>
      </c>
      <c r="S342" s="95">
        <v>5.2275725000000003E-6</v>
      </c>
      <c r="T342" s="95">
        <f>R342/'סכום נכסי הקרן'!$C$42</f>
        <v>4.2680450891999191E-5</v>
      </c>
      <c r="U342" s="95">
        <v>4.2659872930867963E-5</v>
      </c>
    </row>
    <row r="343" spans="2:21" s="141" customFormat="1">
      <c r="B343" s="87" t="s">
        <v>1138</v>
      </c>
      <c r="C343" s="84" t="s">
        <v>1139</v>
      </c>
      <c r="D343" s="97" t="s">
        <v>30</v>
      </c>
      <c r="E343" s="97" t="s">
        <v>945</v>
      </c>
      <c r="F343" s="84"/>
      <c r="G343" s="97" t="s">
        <v>986</v>
      </c>
      <c r="H343" s="84" t="s">
        <v>1122</v>
      </c>
      <c r="I343" s="84" t="s">
        <v>949</v>
      </c>
      <c r="J343" s="84"/>
      <c r="K343" s="94">
        <v>3.9100000000055752</v>
      </c>
      <c r="L343" s="97" t="s">
        <v>175</v>
      </c>
      <c r="M343" s="98">
        <v>7.0000000000000007E-2</v>
      </c>
      <c r="N343" s="98">
        <v>5.4100000000120572E-2</v>
      </c>
      <c r="O343" s="94">
        <v>39729.550999999999</v>
      </c>
      <c r="P343" s="96">
        <v>108.8887</v>
      </c>
      <c r="Q343" s="84"/>
      <c r="R343" s="94">
        <v>154.26864885399999</v>
      </c>
      <c r="S343" s="95">
        <v>1.58918204E-5</v>
      </c>
      <c r="T343" s="95">
        <f>R343/'סכום נכסי הקרן'!$C$42</f>
        <v>1.887491252344474E-4</v>
      </c>
      <c r="U343" s="95">
        <v>1.886581216934479E-4</v>
      </c>
    </row>
    <row r="344" spans="2:21" s="141" customFormat="1">
      <c r="B344" s="87" t="s">
        <v>1140</v>
      </c>
      <c r="C344" s="84" t="s">
        <v>1141</v>
      </c>
      <c r="D344" s="97" t="s">
        <v>30</v>
      </c>
      <c r="E344" s="97" t="s">
        <v>945</v>
      </c>
      <c r="F344" s="84"/>
      <c r="G344" s="97" t="s">
        <v>961</v>
      </c>
      <c r="H344" s="84" t="s">
        <v>1122</v>
      </c>
      <c r="I344" s="84" t="s">
        <v>963</v>
      </c>
      <c r="J344" s="84"/>
      <c r="K344" s="94">
        <v>7.9999999998525806E-2</v>
      </c>
      <c r="L344" s="97" t="s">
        <v>175</v>
      </c>
      <c r="M344" s="98">
        <v>4.6249999999999999E-2</v>
      </c>
      <c r="N344" s="98">
        <v>2.1199999999977889E-2</v>
      </c>
      <c r="O344" s="94">
        <v>44718.746193999999</v>
      </c>
      <c r="P344" s="96">
        <v>102.0908</v>
      </c>
      <c r="Q344" s="84"/>
      <c r="R344" s="94">
        <v>162.801239103</v>
      </c>
      <c r="S344" s="95">
        <v>5.9624994925333333E-5</v>
      </c>
      <c r="T344" s="95">
        <f>R344/'סכום נכסי הקרן'!$C$42</f>
        <v>1.991888286832468E-4</v>
      </c>
      <c r="U344" s="95">
        <v>1.9909279174153805E-4</v>
      </c>
    </row>
    <row r="345" spans="2:21" s="141" customFormat="1">
      <c r="B345" s="87" t="s">
        <v>1142</v>
      </c>
      <c r="C345" s="84" t="s">
        <v>1143</v>
      </c>
      <c r="D345" s="97" t="s">
        <v>30</v>
      </c>
      <c r="E345" s="97" t="s">
        <v>945</v>
      </c>
      <c r="F345" s="84"/>
      <c r="G345" s="97" t="s">
        <v>979</v>
      </c>
      <c r="H345" s="84" t="s">
        <v>1144</v>
      </c>
      <c r="I345" s="84" t="s">
        <v>963</v>
      </c>
      <c r="J345" s="84"/>
      <c r="K345" s="94">
        <v>2.1299999999975685</v>
      </c>
      <c r="L345" s="97" t="s">
        <v>175</v>
      </c>
      <c r="M345" s="98">
        <v>0.05</v>
      </c>
      <c r="N345" s="98">
        <v>3.910000000001216E-2</v>
      </c>
      <c r="O345" s="94">
        <v>44748.020600000003</v>
      </c>
      <c r="P345" s="96">
        <v>103.09310000000001</v>
      </c>
      <c r="Q345" s="84"/>
      <c r="R345" s="94">
        <v>164.50716347999997</v>
      </c>
      <c r="S345" s="95">
        <v>4.4748020600000004E-5</v>
      </c>
      <c r="T345" s="95">
        <f>R345/'סכום נכסי הקרן'!$C$42</f>
        <v>2.0127604300881983E-4</v>
      </c>
      <c r="U345" s="95">
        <v>2.0117899973717861E-4</v>
      </c>
    </row>
    <row r="346" spans="2:21" s="141" customFormat="1">
      <c r="B346" s="87" t="s">
        <v>1145</v>
      </c>
      <c r="C346" s="84" t="s">
        <v>1146</v>
      </c>
      <c r="D346" s="97" t="s">
        <v>30</v>
      </c>
      <c r="E346" s="97" t="s">
        <v>945</v>
      </c>
      <c r="F346" s="84"/>
      <c r="G346" s="97" t="s">
        <v>986</v>
      </c>
      <c r="H346" s="84" t="s">
        <v>1144</v>
      </c>
      <c r="I346" s="84" t="s">
        <v>949</v>
      </c>
      <c r="J346" s="84"/>
      <c r="K346" s="94">
        <v>5.0400000000259615</v>
      </c>
      <c r="L346" s="97" t="s">
        <v>175</v>
      </c>
      <c r="M346" s="98">
        <v>7.2499999999999995E-2</v>
      </c>
      <c r="N346" s="98">
        <v>5.7500000000275532E-2</v>
      </c>
      <c r="O346" s="94">
        <v>20910.29</v>
      </c>
      <c r="P346" s="96">
        <v>109.515</v>
      </c>
      <c r="Q346" s="84"/>
      <c r="R346" s="94">
        <v>81.661057997</v>
      </c>
      <c r="S346" s="95">
        <v>1.3940193333333333E-5</v>
      </c>
      <c r="T346" s="95">
        <f>R346/'סכום נכסי הקרן'!$C$42</f>
        <v>9.9913063199513294E-5</v>
      </c>
      <c r="U346" s="95">
        <v>9.9864891095234823E-5</v>
      </c>
    </row>
    <row r="347" spans="2:21" s="141" customFormat="1">
      <c r="B347" s="87" t="s">
        <v>1147</v>
      </c>
      <c r="C347" s="84" t="s">
        <v>1148</v>
      </c>
      <c r="D347" s="97" t="s">
        <v>30</v>
      </c>
      <c r="E347" s="97" t="s">
        <v>945</v>
      </c>
      <c r="F347" s="84"/>
      <c r="G347" s="97" t="s">
        <v>1003</v>
      </c>
      <c r="H347" s="84" t="s">
        <v>1144</v>
      </c>
      <c r="I347" s="84" t="s">
        <v>949</v>
      </c>
      <c r="J347" s="84"/>
      <c r="K347" s="94">
        <v>3.4699999999992399</v>
      </c>
      <c r="L347" s="97" t="s">
        <v>175</v>
      </c>
      <c r="M347" s="98">
        <v>7.4999999999999997E-2</v>
      </c>
      <c r="N347" s="98">
        <v>5.4999999999923971E-2</v>
      </c>
      <c r="O347" s="94">
        <v>16728.232</v>
      </c>
      <c r="P347" s="96">
        <v>110.2418</v>
      </c>
      <c r="Q347" s="84"/>
      <c r="R347" s="94">
        <v>65.762423415000001</v>
      </c>
      <c r="S347" s="95">
        <v>8.3641160000000005E-6</v>
      </c>
      <c r="T347" s="95">
        <f>R347/'סכום נכסי הקרן'!$C$42</f>
        <v>8.0460936068908528E-5</v>
      </c>
      <c r="U347" s="95">
        <v>8.0422142617096162E-5</v>
      </c>
    </row>
    <row r="348" spans="2:21" s="141" customFormat="1">
      <c r="B348" s="87" t="s">
        <v>1149</v>
      </c>
      <c r="C348" s="84" t="s">
        <v>1150</v>
      </c>
      <c r="D348" s="97" t="s">
        <v>30</v>
      </c>
      <c r="E348" s="97" t="s">
        <v>945</v>
      </c>
      <c r="F348" s="84"/>
      <c r="G348" s="97" t="s">
        <v>1151</v>
      </c>
      <c r="H348" s="84" t="s">
        <v>1144</v>
      </c>
      <c r="I348" s="84" t="s">
        <v>949</v>
      </c>
      <c r="J348" s="84"/>
      <c r="K348" s="94">
        <v>7.1100000000050452</v>
      </c>
      <c r="L348" s="97" t="s">
        <v>175</v>
      </c>
      <c r="M348" s="98">
        <v>5.8749999999999997E-2</v>
      </c>
      <c r="N348" s="98">
        <v>4.5800000000031232E-2</v>
      </c>
      <c r="O348" s="94">
        <v>41820.58</v>
      </c>
      <c r="P348" s="96">
        <v>111.65689999999999</v>
      </c>
      <c r="Q348" s="84"/>
      <c r="R348" s="94">
        <v>166.516403156</v>
      </c>
      <c r="S348" s="95">
        <v>4.1820580000000003E-5</v>
      </c>
      <c r="T348" s="95">
        <f>R348/'סכום נכסי הקרן'!$C$42</f>
        <v>2.0373436642092326E-4</v>
      </c>
      <c r="U348" s="95">
        <v>2.0363613789274032E-4</v>
      </c>
    </row>
    <row r="349" spans="2:21" s="141" customFormat="1">
      <c r="B349" s="87" t="s">
        <v>1152</v>
      </c>
      <c r="C349" s="84" t="s">
        <v>1153</v>
      </c>
      <c r="D349" s="97" t="s">
        <v>30</v>
      </c>
      <c r="E349" s="97" t="s">
        <v>945</v>
      </c>
      <c r="F349" s="84"/>
      <c r="G349" s="97" t="s">
        <v>1133</v>
      </c>
      <c r="H349" s="84" t="s">
        <v>1144</v>
      </c>
      <c r="I349" s="84" t="s">
        <v>949</v>
      </c>
      <c r="J349" s="84"/>
      <c r="K349" s="94">
        <v>6.7599999999441085</v>
      </c>
      <c r="L349" s="97" t="s">
        <v>175</v>
      </c>
      <c r="M349" s="98">
        <v>4.8750000000000002E-2</v>
      </c>
      <c r="N349" s="98">
        <v>4.9599999999564381E-2</v>
      </c>
      <c r="O349" s="94">
        <v>13591.6885</v>
      </c>
      <c r="P349" s="96">
        <v>100.40989999999999</v>
      </c>
      <c r="Q349" s="84"/>
      <c r="R349" s="94">
        <v>48.666619297000004</v>
      </c>
      <c r="S349" s="95">
        <v>1.3591688500000001E-5</v>
      </c>
      <c r="T349" s="95">
        <f>R349/'סכום נכסי הקרן'!$C$42</f>
        <v>5.9544060887705459E-5</v>
      </c>
      <c r="U349" s="95">
        <v>5.9515352302277359E-5</v>
      </c>
    </row>
    <row r="350" spans="2:21" s="141" customFormat="1">
      <c r="B350" s="87" t="s">
        <v>1154</v>
      </c>
      <c r="C350" s="84" t="s">
        <v>1155</v>
      </c>
      <c r="D350" s="97" t="s">
        <v>30</v>
      </c>
      <c r="E350" s="97" t="s">
        <v>945</v>
      </c>
      <c r="F350" s="84"/>
      <c r="G350" s="97" t="s">
        <v>1133</v>
      </c>
      <c r="H350" s="84" t="s">
        <v>1144</v>
      </c>
      <c r="I350" s="84" t="s">
        <v>949</v>
      </c>
      <c r="J350" s="84"/>
      <c r="K350" s="94">
        <v>5.4999999999825828</v>
      </c>
      <c r="L350" s="97" t="s">
        <v>175</v>
      </c>
      <c r="M350" s="98">
        <v>5.2499999999999998E-2</v>
      </c>
      <c r="N350" s="98">
        <v>5.1999999999804924E-2</v>
      </c>
      <c r="O350" s="94">
        <v>39729.550999999999</v>
      </c>
      <c r="P350" s="96">
        <v>101.31019999999999</v>
      </c>
      <c r="Q350" s="84"/>
      <c r="R350" s="94">
        <v>143.53188314900001</v>
      </c>
      <c r="S350" s="95">
        <v>4.8157031515151511E-5</v>
      </c>
      <c r="T350" s="95">
        <f>R350/'סכום נכסי הקרן'!$C$42</f>
        <v>1.7561259263550118E-4</v>
      </c>
      <c r="U350" s="95">
        <v>1.7552792274495683E-4</v>
      </c>
    </row>
    <row r="351" spans="2:21" s="141" customFormat="1">
      <c r="B351" s="87" t="s">
        <v>1156</v>
      </c>
      <c r="C351" s="84" t="s">
        <v>1157</v>
      </c>
      <c r="D351" s="97" t="s">
        <v>30</v>
      </c>
      <c r="E351" s="97" t="s">
        <v>945</v>
      </c>
      <c r="F351" s="84"/>
      <c r="G351" s="97" t="s">
        <v>986</v>
      </c>
      <c r="H351" s="84" t="s">
        <v>1144</v>
      </c>
      <c r="I351" s="84" t="s">
        <v>949</v>
      </c>
      <c r="J351" s="84"/>
      <c r="K351" s="94">
        <v>5.07000000001032</v>
      </c>
      <c r="L351" s="97" t="s">
        <v>175</v>
      </c>
      <c r="M351" s="98">
        <v>7.4999999999999997E-2</v>
      </c>
      <c r="N351" s="98">
        <v>6.460000000017381E-2</v>
      </c>
      <c r="O351" s="94">
        <v>49139.181499999992</v>
      </c>
      <c r="P351" s="96">
        <v>105.0675</v>
      </c>
      <c r="Q351" s="84"/>
      <c r="R351" s="94">
        <v>184.11011783000001</v>
      </c>
      <c r="S351" s="95">
        <v>3.2759454333333328E-5</v>
      </c>
      <c r="T351" s="95">
        <f>R351/'סכום נכסי הקרן'!$C$42</f>
        <v>2.2526043979364572E-4</v>
      </c>
      <c r="U351" s="95">
        <v>2.2515183268014062E-4</v>
      </c>
    </row>
    <row r="352" spans="2:21" s="141" customFormat="1">
      <c r="B352" s="87" t="s">
        <v>1158</v>
      </c>
      <c r="C352" s="84" t="s">
        <v>1159</v>
      </c>
      <c r="D352" s="97" t="s">
        <v>30</v>
      </c>
      <c r="E352" s="97" t="s">
        <v>945</v>
      </c>
      <c r="F352" s="84"/>
      <c r="G352" s="97" t="s">
        <v>1033</v>
      </c>
      <c r="H352" s="84" t="s">
        <v>1144</v>
      </c>
      <c r="I352" s="84" t="s">
        <v>949</v>
      </c>
      <c r="J352" s="84"/>
      <c r="K352" s="94">
        <v>6.2300000000074709</v>
      </c>
      <c r="L352" s="97" t="s">
        <v>175</v>
      </c>
      <c r="M352" s="98">
        <v>5.5E-2</v>
      </c>
      <c r="N352" s="98">
        <v>4.6800000000055714E-2</v>
      </c>
      <c r="O352" s="94">
        <v>20910.29</v>
      </c>
      <c r="P352" s="96">
        <v>105.9212</v>
      </c>
      <c r="Q352" s="84"/>
      <c r="R352" s="94">
        <v>78.981318266999992</v>
      </c>
      <c r="S352" s="95">
        <v>2.0910290000000001E-5</v>
      </c>
      <c r="T352" s="95">
        <f>R352/'סכום נכסי הקרן'!$C$42</f>
        <v>9.6634376741500799E-5</v>
      </c>
      <c r="U352" s="95">
        <v>9.6587785423767083E-5</v>
      </c>
    </row>
    <row r="353" spans="2:21" s="141" customFormat="1">
      <c r="B353" s="87" t="s">
        <v>1160</v>
      </c>
      <c r="C353" s="84" t="s">
        <v>1161</v>
      </c>
      <c r="D353" s="97" t="s">
        <v>30</v>
      </c>
      <c r="E353" s="97" t="s">
        <v>945</v>
      </c>
      <c r="F353" s="84"/>
      <c r="G353" s="97" t="s">
        <v>1003</v>
      </c>
      <c r="H353" s="84" t="s">
        <v>1144</v>
      </c>
      <c r="I353" s="84" t="s">
        <v>963</v>
      </c>
      <c r="J353" s="84"/>
      <c r="K353" s="94">
        <v>4.289999999936537</v>
      </c>
      <c r="L353" s="97" t="s">
        <v>175</v>
      </c>
      <c r="M353" s="98">
        <v>6.5000000000000002E-2</v>
      </c>
      <c r="N353" s="98">
        <v>4.7699999999607126E-2</v>
      </c>
      <c r="O353" s="94">
        <v>4182.058</v>
      </c>
      <c r="P353" s="96">
        <v>110.9431</v>
      </c>
      <c r="Q353" s="84"/>
      <c r="R353" s="94">
        <v>16.545180645000002</v>
      </c>
      <c r="S353" s="95">
        <v>5.5760773333333334E-6</v>
      </c>
      <c r="T353" s="95">
        <f>R353/'סכום נכסי הקרן'!$C$42</f>
        <v>2.0243182245960845E-5</v>
      </c>
      <c r="U353" s="95">
        <v>2.0233422194023158E-5</v>
      </c>
    </row>
    <row r="354" spans="2:21" s="141" customFormat="1">
      <c r="B354" s="87" t="s">
        <v>1162</v>
      </c>
      <c r="C354" s="84" t="s">
        <v>1163</v>
      </c>
      <c r="D354" s="97" t="s">
        <v>30</v>
      </c>
      <c r="E354" s="97" t="s">
        <v>945</v>
      </c>
      <c r="F354" s="84"/>
      <c r="G354" s="97" t="s">
        <v>1003</v>
      </c>
      <c r="H354" s="84" t="s">
        <v>1144</v>
      </c>
      <c r="I354" s="84" t="s">
        <v>963</v>
      </c>
      <c r="J354" s="84"/>
      <c r="K354" s="94">
        <v>3.9000000000056518</v>
      </c>
      <c r="L354" s="97" t="s">
        <v>175</v>
      </c>
      <c r="M354" s="98">
        <v>6.8750000000000006E-2</v>
      </c>
      <c r="N354" s="98">
        <v>4.8100000000061156E-2</v>
      </c>
      <c r="O354" s="94">
        <v>48093.667000000001</v>
      </c>
      <c r="P354" s="96">
        <v>113.4738</v>
      </c>
      <c r="Q354" s="84"/>
      <c r="R354" s="94">
        <v>194.60993620100001</v>
      </c>
      <c r="S354" s="95">
        <v>6.4124889333333333E-5</v>
      </c>
      <c r="T354" s="95">
        <f>R354/'סכום נכסי הקרן'!$C$42</f>
        <v>2.3810706512788612E-4</v>
      </c>
      <c r="U354" s="95">
        <v>2.379922641398724E-4</v>
      </c>
    </row>
    <row r="355" spans="2:21" s="141" customFormat="1">
      <c r="B355" s="87" t="s">
        <v>1164</v>
      </c>
      <c r="C355" s="84" t="s">
        <v>1165</v>
      </c>
      <c r="D355" s="97" t="s">
        <v>30</v>
      </c>
      <c r="E355" s="97" t="s">
        <v>945</v>
      </c>
      <c r="F355" s="84"/>
      <c r="G355" s="97" t="s">
        <v>1023</v>
      </c>
      <c r="H355" s="84" t="s">
        <v>1144</v>
      </c>
      <c r="I355" s="84" t="s">
        <v>963</v>
      </c>
      <c r="J355" s="84"/>
      <c r="K355" s="94">
        <v>3.7299999999955187</v>
      </c>
      <c r="L355" s="97" t="s">
        <v>175</v>
      </c>
      <c r="M355" s="98">
        <v>4.6249999999999999E-2</v>
      </c>
      <c r="N355" s="98">
        <v>3.9999999999936871E-2</v>
      </c>
      <c r="O355" s="94">
        <v>43545.678925</v>
      </c>
      <c r="P355" s="96">
        <v>102.014</v>
      </c>
      <c r="Q355" s="84"/>
      <c r="R355" s="94">
        <v>158.41130862699998</v>
      </c>
      <c r="S355" s="95">
        <v>2.9030452616666665E-5</v>
      </c>
      <c r="T355" s="95">
        <f>R355/'סכום נכסי הקרן'!$C$42</f>
        <v>1.9381770795754945E-4</v>
      </c>
      <c r="U355" s="95">
        <v>1.9372426064906189E-4</v>
      </c>
    </row>
    <row r="356" spans="2:21" s="141" customFormat="1">
      <c r="B356" s="87" t="s">
        <v>1166</v>
      </c>
      <c r="C356" s="84" t="s">
        <v>1167</v>
      </c>
      <c r="D356" s="97" t="s">
        <v>30</v>
      </c>
      <c r="E356" s="97" t="s">
        <v>945</v>
      </c>
      <c r="F356" s="84"/>
      <c r="G356" s="97" t="s">
        <v>1023</v>
      </c>
      <c r="H356" s="84" t="s">
        <v>1144</v>
      </c>
      <c r="I356" s="84" t="s">
        <v>963</v>
      </c>
      <c r="J356" s="84"/>
      <c r="K356" s="94">
        <v>0.51999999999965807</v>
      </c>
      <c r="L356" s="97" t="s">
        <v>175</v>
      </c>
      <c r="M356" s="98">
        <v>0.06</v>
      </c>
      <c r="N356" s="98">
        <v>5.4000000000358926E-3</v>
      </c>
      <c r="O356" s="94">
        <v>31007.869041000005</v>
      </c>
      <c r="P356" s="96">
        <v>105.82470000000001</v>
      </c>
      <c r="Q356" s="84"/>
      <c r="R356" s="94">
        <v>117.01463147700001</v>
      </c>
      <c r="S356" s="95">
        <v>2.0671912694000003E-5</v>
      </c>
      <c r="T356" s="95">
        <f>R356/'סכום נכסי הקרן'!$C$42</f>
        <v>1.4316848883416089E-4</v>
      </c>
      <c r="U356" s="95">
        <v>1.4309946155031375E-4</v>
      </c>
    </row>
    <row r="357" spans="2:21" s="141" customFormat="1">
      <c r="B357" s="87" t="s">
        <v>1168</v>
      </c>
      <c r="C357" s="84" t="s">
        <v>1169</v>
      </c>
      <c r="D357" s="97" t="s">
        <v>30</v>
      </c>
      <c r="E357" s="97" t="s">
        <v>945</v>
      </c>
      <c r="F357" s="84"/>
      <c r="G357" s="97" t="s">
        <v>1023</v>
      </c>
      <c r="H357" s="84" t="s">
        <v>1144</v>
      </c>
      <c r="I357" s="84" t="s">
        <v>963</v>
      </c>
      <c r="J357" s="84"/>
      <c r="K357" s="94">
        <v>0.85999999999463361</v>
      </c>
      <c r="L357" s="97" t="s">
        <v>175</v>
      </c>
      <c r="M357" s="98">
        <v>4.6249999999999999E-2</v>
      </c>
      <c r="N357" s="98">
        <v>3.7399999999517028E-2</v>
      </c>
      <c r="O357" s="94">
        <v>8232.3811729999998</v>
      </c>
      <c r="P357" s="96">
        <v>101.563</v>
      </c>
      <c r="Q357" s="84"/>
      <c r="R357" s="94">
        <v>29.815507806000003</v>
      </c>
      <c r="S357" s="95">
        <v>1.6464762346000001E-5</v>
      </c>
      <c r="T357" s="95">
        <f>R357/'סכום נכסי הקרן'!$C$42</f>
        <v>3.6479550826489402E-5</v>
      </c>
      <c r="U357" s="95">
        <v>3.6461962568556236E-5</v>
      </c>
    </row>
    <row r="358" spans="2:21" s="141" customFormat="1">
      <c r="B358" s="87" t="s">
        <v>1170</v>
      </c>
      <c r="C358" s="84" t="s">
        <v>1171</v>
      </c>
      <c r="D358" s="97" t="s">
        <v>30</v>
      </c>
      <c r="E358" s="97" t="s">
        <v>945</v>
      </c>
      <c r="F358" s="84"/>
      <c r="G358" s="97" t="s">
        <v>957</v>
      </c>
      <c r="H358" s="84" t="s">
        <v>1144</v>
      </c>
      <c r="I358" s="84" t="s">
        <v>963</v>
      </c>
      <c r="J358" s="84"/>
      <c r="K358" s="94">
        <v>4.9000000000028283</v>
      </c>
      <c r="L358" s="97" t="s">
        <v>175</v>
      </c>
      <c r="M358" s="98">
        <v>4.8750000000000002E-2</v>
      </c>
      <c r="N358" s="98">
        <v>4.2499999999985862E-2</v>
      </c>
      <c r="O358" s="94">
        <v>47974.478346999997</v>
      </c>
      <c r="P358" s="96">
        <v>103.3336</v>
      </c>
      <c r="Q358" s="84"/>
      <c r="R358" s="94">
        <v>176.78005504499998</v>
      </c>
      <c r="S358" s="95">
        <v>1.3706993813428569E-4</v>
      </c>
      <c r="T358" s="95">
        <f>R358/'סכום נכסי הקרן'!$C$42</f>
        <v>2.162920398701349E-4</v>
      </c>
      <c r="U358" s="95">
        <v>2.1618775678276304E-4</v>
      </c>
    </row>
    <row r="359" spans="2:21" s="141" customFormat="1">
      <c r="B359" s="87" t="s">
        <v>1172</v>
      </c>
      <c r="C359" s="84" t="s">
        <v>1173</v>
      </c>
      <c r="D359" s="97" t="s">
        <v>30</v>
      </c>
      <c r="E359" s="97" t="s">
        <v>945</v>
      </c>
      <c r="F359" s="84"/>
      <c r="G359" s="97" t="s">
        <v>957</v>
      </c>
      <c r="H359" s="84" t="s">
        <v>1174</v>
      </c>
      <c r="I359" s="84" t="s">
        <v>963</v>
      </c>
      <c r="J359" s="84"/>
      <c r="K359" s="94">
        <v>2.7400000000052045</v>
      </c>
      <c r="L359" s="97" t="s">
        <v>175</v>
      </c>
      <c r="M359" s="98">
        <v>0.05</v>
      </c>
      <c r="N359" s="98">
        <v>3.9500000000065053E-2</v>
      </c>
      <c r="O359" s="94">
        <v>41820.58</v>
      </c>
      <c r="P359" s="96">
        <v>103.06659999999999</v>
      </c>
      <c r="Q359" s="84"/>
      <c r="R359" s="94">
        <v>153.70540968</v>
      </c>
      <c r="S359" s="95">
        <v>5.5760773333333332E-5</v>
      </c>
      <c r="T359" s="95">
        <f>R359/'סכום נכסי הקרן'!$C$42</f>
        <v>1.8805999687181499E-4</v>
      </c>
      <c r="U359" s="95">
        <v>1.8796932558730212E-4</v>
      </c>
    </row>
    <row r="360" spans="2:21" s="141" customFormat="1">
      <c r="B360" s="87" t="s">
        <v>1175</v>
      </c>
      <c r="C360" s="84" t="s">
        <v>1176</v>
      </c>
      <c r="D360" s="97" t="s">
        <v>30</v>
      </c>
      <c r="E360" s="97" t="s">
        <v>945</v>
      </c>
      <c r="F360" s="84"/>
      <c r="G360" s="97" t="s">
        <v>986</v>
      </c>
      <c r="H360" s="84" t="s">
        <v>1174</v>
      </c>
      <c r="I360" s="84" t="s">
        <v>949</v>
      </c>
      <c r="J360" s="84"/>
      <c r="K360" s="94">
        <v>4.0800000000123973</v>
      </c>
      <c r="L360" s="97" t="s">
        <v>175</v>
      </c>
      <c r="M360" s="98">
        <v>0.08</v>
      </c>
      <c r="N360" s="98">
        <v>6.7800000000201463E-2</v>
      </c>
      <c r="O360" s="94">
        <v>16937.334900000002</v>
      </c>
      <c r="P360" s="96">
        <v>106.8387</v>
      </c>
      <c r="Q360" s="84"/>
      <c r="R360" s="94">
        <v>64.528990815</v>
      </c>
      <c r="S360" s="95">
        <v>8.4686674500000011E-6</v>
      </c>
      <c r="T360" s="95">
        <f>R360/'סכום נכסי הקרן'!$C$42</f>
        <v>7.8951819822573987E-5</v>
      </c>
      <c r="U360" s="95">
        <v>7.8913753976370523E-5</v>
      </c>
    </row>
    <row r="361" spans="2:21" s="141" customFormat="1">
      <c r="B361" s="87" t="s">
        <v>1177</v>
      </c>
      <c r="C361" s="84" t="s">
        <v>1178</v>
      </c>
      <c r="D361" s="97" t="s">
        <v>30</v>
      </c>
      <c r="E361" s="97" t="s">
        <v>945</v>
      </c>
      <c r="F361" s="84"/>
      <c r="G361" s="97" t="s">
        <v>986</v>
      </c>
      <c r="H361" s="84" t="s">
        <v>1174</v>
      </c>
      <c r="I361" s="84" t="s">
        <v>949</v>
      </c>
      <c r="J361" s="84"/>
      <c r="K361" s="94">
        <v>3.6200000000053087</v>
      </c>
      <c r="L361" s="97" t="s">
        <v>175</v>
      </c>
      <c r="M361" s="98">
        <v>7.7499999999999999E-2</v>
      </c>
      <c r="N361" s="98">
        <v>7.0400000000157961E-2</v>
      </c>
      <c r="O361" s="94">
        <v>42238.785799999998</v>
      </c>
      <c r="P361" s="96">
        <v>102.54989999999999</v>
      </c>
      <c r="Q361" s="84"/>
      <c r="R361" s="94">
        <v>154.46428418900001</v>
      </c>
      <c r="S361" s="95">
        <v>1.6895514320000001E-5</v>
      </c>
      <c r="T361" s="95">
        <f>R361/'סכום נכסי הקרן'!$C$42</f>
        <v>1.8898848688453322E-4</v>
      </c>
      <c r="U361" s="95">
        <v>1.8889736793765982E-4</v>
      </c>
    </row>
    <row r="362" spans="2:21" s="141" customFormat="1">
      <c r="B362" s="87" t="s">
        <v>1179</v>
      </c>
      <c r="C362" s="84" t="s">
        <v>1180</v>
      </c>
      <c r="D362" s="97" t="s">
        <v>30</v>
      </c>
      <c r="E362" s="97" t="s">
        <v>945</v>
      </c>
      <c r="F362" s="84"/>
      <c r="G362" s="97" t="s">
        <v>986</v>
      </c>
      <c r="H362" s="84" t="s">
        <v>1174</v>
      </c>
      <c r="I362" s="84" t="s">
        <v>949</v>
      </c>
      <c r="J362" s="84"/>
      <c r="K362" s="94">
        <v>4.8699999999936345</v>
      </c>
      <c r="L362" s="97" t="s">
        <v>175</v>
      </c>
      <c r="M362" s="98">
        <v>0.08</v>
      </c>
      <c r="N362" s="98">
        <v>6.3599999999958218E-2</v>
      </c>
      <c r="O362" s="94">
        <v>52275.724999999999</v>
      </c>
      <c r="P362" s="96">
        <v>107.858</v>
      </c>
      <c r="Q362" s="84"/>
      <c r="R362" s="94">
        <v>201.06374454399997</v>
      </c>
      <c r="S362" s="95">
        <v>4.545715217391304E-5</v>
      </c>
      <c r="T362" s="95">
        <f>R362/'סכום נכסי הקרן'!$C$42</f>
        <v>2.4600335960003699E-4</v>
      </c>
      <c r="U362" s="95">
        <v>2.4588475149102683E-4</v>
      </c>
    </row>
    <row r="363" spans="2:21" s="141" customFormat="1">
      <c r="B363" s="87" t="s">
        <v>1181</v>
      </c>
      <c r="C363" s="84" t="s">
        <v>1182</v>
      </c>
      <c r="D363" s="97" t="s">
        <v>30</v>
      </c>
      <c r="E363" s="97" t="s">
        <v>945</v>
      </c>
      <c r="F363" s="84"/>
      <c r="G363" s="97" t="s">
        <v>947</v>
      </c>
      <c r="H363" s="84" t="s">
        <v>1174</v>
      </c>
      <c r="I363" s="84" t="s">
        <v>949</v>
      </c>
      <c r="J363" s="84"/>
      <c r="K363" s="94">
        <v>3.0299999999924059</v>
      </c>
      <c r="L363" s="97" t="s">
        <v>175</v>
      </c>
      <c r="M363" s="98">
        <v>7.7499999999999999E-2</v>
      </c>
      <c r="N363" s="98">
        <v>5.4599999999862446E-2</v>
      </c>
      <c r="O363" s="94">
        <v>36140.822479000002</v>
      </c>
      <c r="P363" s="96">
        <v>108.3061</v>
      </c>
      <c r="Q363" s="84"/>
      <c r="R363" s="94">
        <v>139.58293720200001</v>
      </c>
      <c r="S363" s="95">
        <v>7.5293380164583338E-5</v>
      </c>
      <c r="T363" s="95">
        <f>R363/'סכום נכסי הקרן'!$C$42</f>
        <v>1.7078102057836998E-4</v>
      </c>
      <c r="U363" s="95">
        <v>1.7069868018294385E-4</v>
      </c>
    </row>
    <row r="364" spans="2:21" s="141" customFormat="1">
      <c r="B364" s="87" t="s">
        <v>1183</v>
      </c>
      <c r="C364" s="84" t="s">
        <v>1184</v>
      </c>
      <c r="D364" s="97" t="s">
        <v>30</v>
      </c>
      <c r="E364" s="97" t="s">
        <v>945</v>
      </c>
      <c r="F364" s="84"/>
      <c r="G364" s="97" t="s">
        <v>1058</v>
      </c>
      <c r="H364" s="84" t="s">
        <v>1185</v>
      </c>
      <c r="I364" s="84"/>
      <c r="J364" s="84"/>
      <c r="K364" s="94">
        <v>8.840000000002826</v>
      </c>
      <c r="L364" s="97" t="s">
        <v>177</v>
      </c>
      <c r="M364" s="98">
        <v>2.8750000000000001E-2</v>
      </c>
      <c r="N364" s="98">
        <v>2.4499999999992562E-2</v>
      </c>
      <c r="O364" s="94">
        <v>63985.487400000005</v>
      </c>
      <c r="P364" s="96">
        <v>103.4603</v>
      </c>
      <c r="Q364" s="84"/>
      <c r="R364" s="94">
        <v>268.87614033599999</v>
      </c>
      <c r="S364" s="95">
        <v>6.3985487400000003E-5</v>
      </c>
      <c r="T364" s="95">
        <f>R364/'סכום נכסי הקרן'!$C$42</f>
        <v>3.2897245591918356E-4</v>
      </c>
      <c r="U364" s="95">
        <v>3.2881384507347627E-4</v>
      </c>
    </row>
    <row r="365" spans="2:21" s="141" customFormat="1">
      <c r="B365" s="143"/>
    </row>
    <row r="366" spans="2:21" s="141" customFormat="1">
      <c r="B366" s="143"/>
    </row>
    <row r="367" spans="2:21" s="141" customFormat="1">
      <c r="B367" s="143"/>
    </row>
    <row r="368" spans="2:21" s="141" customFormat="1">
      <c r="B368" s="144" t="s">
        <v>268</v>
      </c>
      <c r="C368" s="147"/>
      <c r="D368" s="147"/>
      <c r="E368" s="147"/>
      <c r="F368" s="147"/>
      <c r="G368" s="147"/>
      <c r="H368" s="147"/>
      <c r="I368" s="147"/>
      <c r="J368" s="147"/>
      <c r="K368" s="147"/>
    </row>
    <row r="369" spans="2:11" s="141" customFormat="1">
      <c r="B369" s="144" t="s">
        <v>124</v>
      </c>
      <c r="C369" s="147"/>
      <c r="D369" s="147"/>
      <c r="E369" s="147"/>
      <c r="F369" s="147"/>
      <c r="G369" s="147"/>
      <c r="H369" s="147"/>
      <c r="I369" s="147"/>
      <c r="J369" s="147"/>
      <c r="K369" s="147"/>
    </row>
    <row r="370" spans="2:11" s="141" customFormat="1">
      <c r="B370" s="144" t="s">
        <v>250</v>
      </c>
      <c r="C370" s="147"/>
      <c r="D370" s="147"/>
      <c r="E370" s="147"/>
      <c r="F370" s="147"/>
      <c r="G370" s="147"/>
      <c r="H370" s="147"/>
      <c r="I370" s="147"/>
      <c r="J370" s="147"/>
      <c r="K370" s="147"/>
    </row>
    <row r="371" spans="2:11" s="141" customFormat="1">
      <c r="B371" s="144" t="s">
        <v>258</v>
      </c>
      <c r="C371" s="147"/>
      <c r="D371" s="147"/>
      <c r="E371" s="147"/>
      <c r="F371" s="147"/>
      <c r="G371" s="147"/>
      <c r="H371" s="147"/>
      <c r="I371" s="147"/>
      <c r="J371" s="147"/>
      <c r="K371" s="147"/>
    </row>
    <row r="372" spans="2:11" s="141" customFormat="1">
      <c r="B372" s="168" t="s">
        <v>264</v>
      </c>
      <c r="C372" s="168"/>
      <c r="D372" s="168"/>
      <c r="E372" s="168"/>
      <c r="F372" s="168"/>
      <c r="G372" s="168"/>
      <c r="H372" s="168"/>
      <c r="I372" s="168"/>
      <c r="J372" s="168"/>
      <c r="K372" s="168"/>
    </row>
    <row r="373" spans="2:11" s="141" customFormat="1">
      <c r="B373" s="143"/>
    </row>
    <row r="374" spans="2:11" s="141" customFormat="1">
      <c r="B374" s="143"/>
    </row>
    <row r="375" spans="2:11" s="141" customFormat="1">
      <c r="B375" s="143"/>
    </row>
    <row r="376" spans="2:11" s="141" customFormat="1">
      <c r="B376" s="143"/>
    </row>
    <row r="377" spans="2:11" s="141" customFormat="1">
      <c r="B377" s="143"/>
    </row>
    <row r="378" spans="2:11" s="141" customFormat="1">
      <c r="B378" s="143"/>
    </row>
    <row r="379" spans="2:11" s="141" customFormat="1">
      <c r="B379" s="143"/>
    </row>
    <row r="380" spans="2:11" s="141" customFormat="1">
      <c r="B380" s="143"/>
    </row>
    <row r="381" spans="2:11" s="141" customFormat="1">
      <c r="B381" s="143"/>
    </row>
    <row r="382" spans="2:11" s="141" customFormat="1">
      <c r="B382" s="143"/>
    </row>
    <row r="383" spans="2:11" s="141" customFormat="1">
      <c r="B383" s="143"/>
    </row>
    <row r="384" spans="2:11" s="141" customFormat="1">
      <c r="B384" s="143"/>
    </row>
    <row r="385" spans="2:2" s="141" customFormat="1">
      <c r="B385" s="143"/>
    </row>
    <row r="386" spans="2:2" s="141" customFormat="1">
      <c r="B386" s="143"/>
    </row>
    <row r="387" spans="2:2" s="141" customFormat="1">
      <c r="B387" s="143"/>
    </row>
    <row r="388" spans="2:2" s="141" customFormat="1">
      <c r="B388" s="143"/>
    </row>
    <row r="389" spans="2:2" s="141" customFormat="1">
      <c r="B389" s="143"/>
    </row>
    <row r="390" spans="2:2" s="141" customFormat="1">
      <c r="B390" s="143"/>
    </row>
    <row r="391" spans="2:2" s="141" customFormat="1">
      <c r="B391" s="143"/>
    </row>
    <row r="392" spans="2:2" s="141" customFormat="1">
      <c r="B392" s="143"/>
    </row>
    <row r="393" spans="2:2" s="141" customFormat="1">
      <c r="B393" s="143"/>
    </row>
    <row r="394" spans="2:2" s="141" customFormat="1">
      <c r="B394" s="143"/>
    </row>
    <row r="395" spans="2:2" s="141" customFormat="1">
      <c r="B395" s="143"/>
    </row>
    <row r="396" spans="2:2" s="141" customFormat="1">
      <c r="B396" s="143"/>
    </row>
    <row r="397" spans="2:2" s="141" customFormat="1">
      <c r="B397" s="143"/>
    </row>
    <row r="398" spans="2:2" s="141" customFormat="1">
      <c r="B398" s="143"/>
    </row>
    <row r="399" spans="2:2" s="141" customFormat="1">
      <c r="B399" s="143"/>
    </row>
    <row r="400" spans="2:2" s="141" customFormat="1">
      <c r="B400" s="143"/>
    </row>
    <row r="401" spans="2:2" s="141" customFormat="1">
      <c r="B401" s="143"/>
    </row>
    <row r="402" spans="2:2" s="141" customFormat="1">
      <c r="B402" s="143"/>
    </row>
    <row r="403" spans="2:2" s="141" customFormat="1">
      <c r="B403" s="143"/>
    </row>
    <row r="404" spans="2:2" s="141" customFormat="1">
      <c r="B404" s="143"/>
    </row>
    <row r="405" spans="2:2" s="141" customFormat="1">
      <c r="B405" s="143"/>
    </row>
    <row r="406" spans="2:2" s="141" customFormat="1">
      <c r="B406" s="143"/>
    </row>
    <row r="407" spans="2:2" s="141" customFormat="1">
      <c r="B407" s="143"/>
    </row>
    <row r="408" spans="2:2" s="141" customFormat="1">
      <c r="B408" s="143"/>
    </row>
    <row r="409" spans="2:2" s="141" customFormat="1">
      <c r="B409" s="143"/>
    </row>
    <row r="410" spans="2:2" s="141" customFormat="1">
      <c r="B410" s="143"/>
    </row>
    <row r="411" spans="2:2" s="141" customFormat="1">
      <c r="B411" s="143"/>
    </row>
    <row r="412" spans="2:2" s="141" customFormat="1">
      <c r="B412" s="143"/>
    </row>
    <row r="413" spans="2:2" s="141" customFormat="1">
      <c r="B413" s="143"/>
    </row>
    <row r="414" spans="2:2" s="141" customFormat="1">
      <c r="B414" s="143"/>
    </row>
    <row r="415" spans="2:2" s="141" customFormat="1">
      <c r="B415" s="143"/>
    </row>
    <row r="416" spans="2:2" s="141" customFormat="1">
      <c r="B416" s="143"/>
    </row>
    <row r="417" spans="2:2" s="141" customFormat="1">
      <c r="B417" s="143"/>
    </row>
    <row r="418" spans="2:2" s="141" customFormat="1">
      <c r="B418" s="143"/>
    </row>
    <row r="419" spans="2:2" s="141" customFormat="1">
      <c r="B419" s="143"/>
    </row>
    <row r="420" spans="2:2" s="141" customFormat="1">
      <c r="B420" s="143"/>
    </row>
    <row r="421" spans="2:2" s="141" customFormat="1">
      <c r="B421" s="143"/>
    </row>
    <row r="422" spans="2:2" s="141" customFormat="1">
      <c r="B422" s="143"/>
    </row>
    <row r="423" spans="2:2" s="141" customFormat="1">
      <c r="B423" s="143"/>
    </row>
    <row r="424" spans="2:2" s="141" customFormat="1">
      <c r="B424" s="143"/>
    </row>
    <row r="425" spans="2:2" s="141" customFormat="1">
      <c r="B425" s="143"/>
    </row>
    <row r="426" spans="2:2" s="141" customFormat="1">
      <c r="B426" s="143"/>
    </row>
    <row r="427" spans="2:2" s="141" customFormat="1">
      <c r="B427" s="143"/>
    </row>
    <row r="428" spans="2:2" s="141" customFormat="1">
      <c r="B428" s="143"/>
    </row>
    <row r="429" spans="2:2" s="141" customFormat="1">
      <c r="B429" s="143"/>
    </row>
    <row r="430" spans="2:2" s="141" customFormat="1">
      <c r="B430" s="143"/>
    </row>
    <row r="431" spans="2:2" s="141" customFormat="1">
      <c r="B431" s="143"/>
    </row>
    <row r="432" spans="2:2" s="141" customFormat="1">
      <c r="B432" s="143"/>
    </row>
    <row r="433" spans="2:2" s="141" customFormat="1">
      <c r="B433" s="143"/>
    </row>
    <row r="434" spans="2:2" s="141" customFormat="1">
      <c r="B434" s="143"/>
    </row>
    <row r="435" spans="2:2" s="141" customFormat="1">
      <c r="B435" s="143"/>
    </row>
    <row r="436" spans="2:2" s="141" customFormat="1">
      <c r="B436" s="143"/>
    </row>
    <row r="437" spans="2:2" s="141" customFormat="1">
      <c r="B437" s="143"/>
    </row>
    <row r="438" spans="2:2" s="141" customFormat="1">
      <c r="B438" s="143"/>
    </row>
    <row r="439" spans="2:2" s="141" customFormat="1">
      <c r="B439" s="143"/>
    </row>
    <row r="440" spans="2:2" s="141" customFormat="1">
      <c r="B440" s="143"/>
    </row>
    <row r="441" spans="2:2" s="141" customFormat="1">
      <c r="B441" s="143"/>
    </row>
    <row r="442" spans="2:2" s="141" customFormat="1">
      <c r="B442" s="143"/>
    </row>
    <row r="443" spans="2:2" s="141" customFormat="1">
      <c r="B443" s="143"/>
    </row>
    <row r="444" spans="2:2" s="141" customFormat="1">
      <c r="B444" s="143"/>
    </row>
    <row r="445" spans="2:2" s="141" customFormat="1">
      <c r="B445" s="143"/>
    </row>
    <row r="446" spans="2:2" s="141" customFormat="1">
      <c r="B446" s="143"/>
    </row>
    <row r="447" spans="2:2" s="141" customFormat="1">
      <c r="B447" s="143"/>
    </row>
    <row r="448" spans="2:2" s="141" customFormat="1">
      <c r="B448" s="143"/>
    </row>
    <row r="449" spans="2:2" s="141" customFormat="1">
      <c r="B449" s="143"/>
    </row>
    <row r="450" spans="2:2" s="141" customFormat="1">
      <c r="B450" s="143"/>
    </row>
    <row r="451" spans="2:2" s="141" customFormat="1">
      <c r="B451" s="143"/>
    </row>
    <row r="452" spans="2:2" s="141" customFormat="1">
      <c r="B452" s="143"/>
    </row>
    <row r="453" spans="2:2" s="141" customFormat="1">
      <c r="B453" s="143"/>
    </row>
    <row r="454" spans="2:2" s="141" customFormat="1">
      <c r="B454" s="143"/>
    </row>
    <row r="455" spans="2:2" s="141" customFormat="1">
      <c r="B455" s="143"/>
    </row>
    <row r="456" spans="2:2" s="141" customFormat="1">
      <c r="B456" s="143"/>
    </row>
    <row r="457" spans="2:2" s="141" customFormat="1">
      <c r="B457" s="143"/>
    </row>
    <row r="458" spans="2:2" s="141" customFormat="1">
      <c r="B458" s="143"/>
    </row>
    <row r="459" spans="2:2" s="141" customFormat="1">
      <c r="B459" s="143"/>
    </row>
    <row r="460" spans="2:2" s="141" customFormat="1">
      <c r="B460" s="143"/>
    </row>
    <row r="461" spans="2:2" s="141" customFormat="1">
      <c r="B461" s="143"/>
    </row>
    <row r="462" spans="2:2" s="141" customFormat="1">
      <c r="B462" s="143"/>
    </row>
    <row r="463" spans="2:2" s="141" customFormat="1">
      <c r="B463" s="143"/>
    </row>
    <row r="464" spans="2:2" s="141" customFormat="1">
      <c r="B464" s="143"/>
    </row>
    <row r="465" spans="2:2" s="141" customFormat="1">
      <c r="B465" s="143"/>
    </row>
    <row r="466" spans="2:2" s="141" customFormat="1">
      <c r="B466" s="143"/>
    </row>
    <row r="467" spans="2:2" s="141" customFormat="1">
      <c r="B467" s="143"/>
    </row>
    <row r="468" spans="2:2" s="141" customFormat="1">
      <c r="B468" s="143"/>
    </row>
    <row r="469" spans="2:2" s="141" customFormat="1">
      <c r="B469" s="143"/>
    </row>
    <row r="470" spans="2:2" s="141" customFormat="1">
      <c r="B470" s="143"/>
    </row>
    <row r="471" spans="2:2" s="141" customFormat="1">
      <c r="B471" s="143"/>
    </row>
    <row r="472" spans="2:2" s="141" customFormat="1">
      <c r="B472" s="143"/>
    </row>
    <row r="473" spans="2:2" s="141" customFormat="1">
      <c r="B473" s="143"/>
    </row>
    <row r="474" spans="2:2" s="141" customFormat="1">
      <c r="B474" s="143"/>
    </row>
    <row r="475" spans="2:2" s="141" customFormat="1">
      <c r="B475" s="143"/>
    </row>
    <row r="476" spans="2:2" s="141" customFormat="1">
      <c r="B476" s="143"/>
    </row>
    <row r="477" spans="2:2" s="141" customFormat="1">
      <c r="B477" s="143"/>
    </row>
    <row r="478" spans="2:2" s="141" customFormat="1">
      <c r="B478" s="143"/>
    </row>
    <row r="479" spans="2:2" s="141" customFormat="1">
      <c r="B479" s="143"/>
    </row>
    <row r="480" spans="2:2" s="141" customFormat="1">
      <c r="B480" s="143"/>
    </row>
    <row r="481" spans="2:2" s="141" customFormat="1">
      <c r="B481" s="143"/>
    </row>
    <row r="482" spans="2:2" s="141" customFormat="1">
      <c r="B482" s="143"/>
    </row>
    <row r="483" spans="2:2" s="141" customFormat="1">
      <c r="B483" s="143"/>
    </row>
    <row r="484" spans="2:2" s="141" customFormat="1">
      <c r="B484" s="143"/>
    </row>
    <row r="485" spans="2:2" s="141" customFormat="1">
      <c r="B485" s="143"/>
    </row>
    <row r="486" spans="2:2" s="141" customFormat="1">
      <c r="B486" s="143"/>
    </row>
    <row r="487" spans="2:2" s="141" customFormat="1">
      <c r="B487" s="143"/>
    </row>
    <row r="488" spans="2:2" s="141" customFormat="1">
      <c r="B488" s="143"/>
    </row>
    <row r="489" spans="2:2" s="141" customFormat="1">
      <c r="B489" s="143"/>
    </row>
    <row r="490" spans="2:2" s="141" customFormat="1">
      <c r="B490" s="143"/>
    </row>
    <row r="491" spans="2:2" s="141" customFormat="1">
      <c r="B491" s="143"/>
    </row>
    <row r="492" spans="2:2" s="141" customFormat="1">
      <c r="B492" s="143"/>
    </row>
    <row r="493" spans="2:2" s="141" customFormat="1">
      <c r="B493" s="143"/>
    </row>
    <row r="494" spans="2:2" s="141" customFormat="1">
      <c r="B494" s="143"/>
    </row>
    <row r="495" spans="2:2" s="141" customFormat="1">
      <c r="B495" s="143"/>
    </row>
    <row r="496" spans="2:2" s="141" customFormat="1">
      <c r="B496" s="143"/>
    </row>
    <row r="497" spans="2:2" s="141" customFormat="1">
      <c r="B497" s="143"/>
    </row>
    <row r="498" spans="2:2" s="141" customFormat="1">
      <c r="B498" s="143"/>
    </row>
    <row r="499" spans="2:2" s="141" customFormat="1">
      <c r="B499" s="143"/>
    </row>
    <row r="500" spans="2:2" s="141" customFormat="1">
      <c r="B500" s="143"/>
    </row>
    <row r="501" spans="2:2" s="141" customFormat="1">
      <c r="B501" s="143"/>
    </row>
    <row r="502" spans="2:2" s="141" customFormat="1">
      <c r="B502" s="143"/>
    </row>
    <row r="503" spans="2:2" s="141" customFormat="1">
      <c r="B503" s="143"/>
    </row>
    <row r="504" spans="2:2" s="141" customFormat="1">
      <c r="B504" s="143"/>
    </row>
    <row r="505" spans="2:2" s="141" customFormat="1">
      <c r="B505" s="143"/>
    </row>
    <row r="506" spans="2:2" s="141" customFormat="1">
      <c r="B506" s="143"/>
    </row>
    <row r="507" spans="2:2" s="141" customFormat="1">
      <c r="B507" s="143"/>
    </row>
    <row r="508" spans="2:2" s="141" customFormat="1">
      <c r="B508" s="143"/>
    </row>
    <row r="509" spans="2:2" s="141" customFormat="1">
      <c r="B509" s="143"/>
    </row>
    <row r="510" spans="2:2" s="141" customFormat="1">
      <c r="B510" s="143"/>
    </row>
    <row r="511" spans="2:2" s="141" customFormat="1">
      <c r="B511" s="143"/>
    </row>
    <row r="512" spans="2:2" s="141" customFormat="1">
      <c r="B512" s="143"/>
    </row>
    <row r="513" spans="2:2" s="141" customFormat="1">
      <c r="B513" s="143"/>
    </row>
    <row r="514" spans="2:2" s="141" customFormat="1">
      <c r="B514" s="143"/>
    </row>
    <row r="515" spans="2:2" s="141" customFormat="1">
      <c r="B515" s="143"/>
    </row>
    <row r="516" spans="2:2" s="141" customFormat="1">
      <c r="B516" s="143"/>
    </row>
    <row r="517" spans="2:2" s="141" customFormat="1">
      <c r="B517" s="143"/>
    </row>
    <row r="518" spans="2:2" s="141" customFormat="1">
      <c r="B518" s="143"/>
    </row>
    <row r="519" spans="2:2" s="141" customFormat="1">
      <c r="B519" s="143"/>
    </row>
    <row r="520" spans="2:2" s="141" customFormat="1">
      <c r="B520" s="143"/>
    </row>
    <row r="521" spans="2:2" s="141" customFormat="1">
      <c r="B521" s="143"/>
    </row>
    <row r="522" spans="2:2" s="141" customFormat="1">
      <c r="B522" s="143"/>
    </row>
    <row r="523" spans="2:2" s="141" customFormat="1">
      <c r="B523" s="143"/>
    </row>
    <row r="524" spans="2:2" s="141" customFormat="1">
      <c r="B524" s="143"/>
    </row>
    <row r="525" spans="2:2" s="141" customFormat="1">
      <c r="B525" s="143"/>
    </row>
    <row r="526" spans="2:2" s="141" customFormat="1">
      <c r="B526" s="143"/>
    </row>
    <row r="527" spans="2:2" s="141" customFormat="1">
      <c r="B527" s="143"/>
    </row>
    <row r="528" spans="2:2" s="141" customFormat="1">
      <c r="B528" s="143"/>
    </row>
    <row r="529" spans="2:2" s="141" customFormat="1">
      <c r="B529" s="143"/>
    </row>
    <row r="530" spans="2:2" s="141" customFormat="1">
      <c r="B530" s="143"/>
    </row>
    <row r="531" spans="2:2" s="141" customFormat="1">
      <c r="B531" s="143"/>
    </row>
    <row r="532" spans="2:2" s="141" customFormat="1">
      <c r="B532" s="143"/>
    </row>
    <row r="533" spans="2:2" s="141" customFormat="1">
      <c r="B533" s="143"/>
    </row>
    <row r="534" spans="2:2" s="141" customFormat="1">
      <c r="B534" s="143"/>
    </row>
    <row r="535" spans="2:2" s="141" customFormat="1">
      <c r="B535" s="143"/>
    </row>
    <row r="536" spans="2:2" s="141" customFormat="1">
      <c r="B536" s="143"/>
    </row>
    <row r="537" spans="2:2" s="141" customFormat="1">
      <c r="B537" s="143"/>
    </row>
    <row r="538" spans="2:2" s="141" customFormat="1">
      <c r="B538" s="143"/>
    </row>
    <row r="539" spans="2:2" s="141" customFormat="1">
      <c r="B539" s="143"/>
    </row>
    <row r="540" spans="2:2" s="141" customFormat="1">
      <c r="B540" s="143"/>
    </row>
    <row r="541" spans="2:2" s="141" customFormat="1">
      <c r="B541" s="143"/>
    </row>
    <row r="542" spans="2:2" s="141" customFormat="1">
      <c r="B542" s="143"/>
    </row>
    <row r="543" spans="2:2" s="141" customFormat="1">
      <c r="B543" s="143"/>
    </row>
    <row r="544" spans="2:2" s="141" customFormat="1">
      <c r="B544" s="143"/>
    </row>
    <row r="545" spans="2:2" s="141" customFormat="1">
      <c r="B545" s="143"/>
    </row>
    <row r="546" spans="2:2" s="141" customFormat="1">
      <c r="B546" s="143"/>
    </row>
    <row r="547" spans="2:2" s="141" customFormat="1">
      <c r="B547" s="143"/>
    </row>
    <row r="548" spans="2:2" s="141" customFormat="1">
      <c r="B548" s="143"/>
    </row>
    <row r="549" spans="2:2" s="141" customFormat="1">
      <c r="B549" s="143"/>
    </row>
    <row r="550" spans="2:2" s="141" customFormat="1">
      <c r="B550" s="143"/>
    </row>
    <row r="551" spans="2:2" s="141" customFormat="1">
      <c r="B551" s="143"/>
    </row>
    <row r="552" spans="2:2" s="141" customFormat="1">
      <c r="B552" s="143"/>
    </row>
    <row r="553" spans="2:2" s="141" customFormat="1">
      <c r="B553" s="143"/>
    </row>
    <row r="554" spans="2:2" s="141" customFormat="1">
      <c r="B554" s="143"/>
    </row>
    <row r="555" spans="2:2" s="141" customFormat="1">
      <c r="B555" s="143"/>
    </row>
    <row r="556" spans="2:2" s="141" customFormat="1">
      <c r="B556" s="143"/>
    </row>
    <row r="557" spans="2:2" s="141" customFormat="1">
      <c r="B557" s="143"/>
    </row>
    <row r="558" spans="2:2" s="141" customFormat="1">
      <c r="B558" s="143"/>
    </row>
    <row r="559" spans="2:2" s="141" customFormat="1">
      <c r="B559" s="143"/>
    </row>
    <row r="560" spans="2:2" s="141" customFormat="1">
      <c r="B560" s="143"/>
    </row>
    <row r="561" spans="2:2" s="141" customFormat="1">
      <c r="B561" s="143"/>
    </row>
    <row r="562" spans="2:2" s="141" customFormat="1">
      <c r="B562" s="143"/>
    </row>
    <row r="563" spans="2:2" s="141" customFormat="1">
      <c r="B563" s="143"/>
    </row>
    <row r="564" spans="2:2" s="141" customFormat="1">
      <c r="B564" s="143"/>
    </row>
    <row r="565" spans="2:2" s="141" customFormat="1">
      <c r="B565" s="143"/>
    </row>
    <row r="566" spans="2:2" s="141" customFormat="1">
      <c r="B566" s="143"/>
    </row>
    <row r="567" spans="2:2" s="141" customFormat="1">
      <c r="B567" s="143"/>
    </row>
    <row r="568" spans="2:2" s="141" customFormat="1">
      <c r="B568" s="143"/>
    </row>
    <row r="569" spans="2:2" s="141" customFormat="1">
      <c r="B569" s="143"/>
    </row>
    <row r="570" spans="2:2" s="141" customFormat="1">
      <c r="B570" s="143"/>
    </row>
    <row r="571" spans="2:2" s="141" customFormat="1">
      <c r="B571" s="143"/>
    </row>
    <row r="572" spans="2:2" s="141" customFormat="1">
      <c r="B572" s="143"/>
    </row>
    <row r="573" spans="2:2" s="141" customFormat="1">
      <c r="B573" s="143"/>
    </row>
    <row r="574" spans="2:2" s="141" customFormat="1">
      <c r="B574" s="143"/>
    </row>
    <row r="575" spans="2:2" s="141" customFormat="1">
      <c r="B575" s="143"/>
    </row>
    <row r="576" spans="2:2" s="141" customFormat="1">
      <c r="B576" s="143"/>
    </row>
    <row r="577" spans="2:2" s="141" customFormat="1">
      <c r="B577" s="143"/>
    </row>
    <row r="578" spans="2:2" s="141" customFormat="1">
      <c r="B578" s="143"/>
    </row>
    <row r="579" spans="2:2" s="141" customFormat="1">
      <c r="B579" s="143"/>
    </row>
    <row r="580" spans="2:2" s="141" customFormat="1">
      <c r="B580" s="143"/>
    </row>
    <row r="581" spans="2:2" s="141" customFormat="1">
      <c r="B581" s="143"/>
    </row>
    <row r="582" spans="2:2" s="141" customFormat="1">
      <c r="B582" s="143"/>
    </row>
    <row r="583" spans="2:2" s="141" customFormat="1">
      <c r="B583" s="143"/>
    </row>
    <row r="584" spans="2:2" s="141" customFormat="1">
      <c r="B584" s="143"/>
    </row>
    <row r="585" spans="2:2" s="141" customFormat="1">
      <c r="B585" s="143"/>
    </row>
    <row r="586" spans="2:2" s="141" customFormat="1">
      <c r="B586" s="143"/>
    </row>
    <row r="587" spans="2:2" s="141" customFormat="1">
      <c r="B587" s="143"/>
    </row>
    <row r="588" spans="2:2" s="141" customFormat="1">
      <c r="B588" s="143"/>
    </row>
    <row r="589" spans="2:2" s="141" customFormat="1">
      <c r="B589" s="143"/>
    </row>
    <row r="590" spans="2:2" s="141" customFormat="1">
      <c r="B590" s="143"/>
    </row>
    <row r="591" spans="2:2" s="141" customFormat="1">
      <c r="B591" s="143"/>
    </row>
    <row r="592" spans="2:2" s="141" customFormat="1">
      <c r="B592" s="143"/>
    </row>
    <row r="593" spans="2:2" s="141" customFormat="1">
      <c r="B593" s="143"/>
    </row>
    <row r="594" spans="2:2" s="141" customFormat="1">
      <c r="B594" s="143"/>
    </row>
    <row r="595" spans="2:2" s="141" customFormat="1">
      <c r="B595" s="143"/>
    </row>
    <row r="596" spans="2:2" s="141" customFormat="1">
      <c r="B596" s="143"/>
    </row>
    <row r="597" spans="2:2" s="141" customFormat="1">
      <c r="B597" s="143"/>
    </row>
    <row r="598" spans="2:2" s="141" customFormat="1">
      <c r="B598" s="143"/>
    </row>
    <row r="599" spans="2:2" s="141" customFormat="1">
      <c r="B599" s="143"/>
    </row>
    <row r="600" spans="2:2" s="141" customFormat="1">
      <c r="B600" s="143"/>
    </row>
    <row r="601" spans="2:2" s="141" customFormat="1">
      <c r="B601" s="143"/>
    </row>
    <row r="602" spans="2:2" s="141" customFormat="1">
      <c r="B602" s="143"/>
    </row>
    <row r="603" spans="2:2" s="141" customFormat="1">
      <c r="B603" s="143"/>
    </row>
    <row r="604" spans="2:2" s="141" customFormat="1">
      <c r="B604" s="143"/>
    </row>
    <row r="605" spans="2:2" s="141" customFormat="1">
      <c r="B605" s="143"/>
    </row>
    <row r="606" spans="2:2" s="141" customFormat="1">
      <c r="B606" s="143"/>
    </row>
    <row r="607" spans="2:2" s="141" customFormat="1">
      <c r="B607" s="143"/>
    </row>
    <row r="608" spans="2:2" s="141" customFormat="1">
      <c r="B608" s="143"/>
    </row>
    <row r="609" spans="2:2" s="141" customFormat="1">
      <c r="B609" s="143"/>
    </row>
    <row r="610" spans="2:2" s="141" customFormat="1">
      <c r="B610" s="143"/>
    </row>
    <row r="611" spans="2:2" s="141" customFormat="1">
      <c r="B611" s="143"/>
    </row>
    <row r="612" spans="2:2" s="141" customFormat="1">
      <c r="B612" s="143"/>
    </row>
    <row r="613" spans="2:2" s="141" customFormat="1">
      <c r="B613" s="143"/>
    </row>
    <row r="614" spans="2:2" s="141" customFormat="1">
      <c r="B614" s="143"/>
    </row>
    <row r="615" spans="2:2" s="141" customFormat="1">
      <c r="B615" s="143"/>
    </row>
    <row r="616" spans="2:2" s="141" customFormat="1">
      <c r="B616" s="143"/>
    </row>
    <row r="617" spans="2:2" s="141" customFormat="1">
      <c r="B617" s="143"/>
    </row>
    <row r="618" spans="2:2" s="141" customFormat="1">
      <c r="B618" s="143"/>
    </row>
    <row r="619" spans="2:2" s="141" customFormat="1">
      <c r="B619" s="143"/>
    </row>
    <row r="620" spans="2:2" s="141" customFormat="1">
      <c r="B620" s="143"/>
    </row>
    <row r="621" spans="2:2" s="141" customFormat="1">
      <c r="B621" s="143"/>
    </row>
    <row r="622" spans="2:2" s="141" customFormat="1">
      <c r="B622" s="143"/>
    </row>
    <row r="623" spans="2:2" s="141" customFormat="1">
      <c r="B623" s="143"/>
    </row>
    <row r="624" spans="2:2" s="141" customFormat="1">
      <c r="B624" s="143"/>
    </row>
    <row r="625" spans="2:2" s="141" customFormat="1">
      <c r="B625" s="143"/>
    </row>
    <row r="626" spans="2:2" s="141" customFormat="1">
      <c r="B626" s="143"/>
    </row>
    <row r="627" spans="2:2" s="141" customFormat="1">
      <c r="B627" s="143"/>
    </row>
    <row r="628" spans="2:2" s="141" customFormat="1">
      <c r="B628" s="143"/>
    </row>
    <row r="629" spans="2:2" s="141" customFormat="1">
      <c r="B629" s="143"/>
    </row>
    <row r="630" spans="2:2" s="141" customFormat="1">
      <c r="B630" s="143"/>
    </row>
    <row r="631" spans="2:2" s="141" customFormat="1">
      <c r="B631" s="143"/>
    </row>
    <row r="632" spans="2:2" s="141" customFormat="1">
      <c r="B632" s="143"/>
    </row>
    <row r="633" spans="2:2" s="141" customFormat="1">
      <c r="B633" s="143"/>
    </row>
    <row r="634" spans="2:2" s="141" customFormat="1">
      <c r="B634" s="143"/>
    </row>
    <row r="635" spans="2:2" s="141" customFormat="1">
      <c r="B635" s="143"/>
    </row>
    <row r="636" spans="2:2" s="141" customFormat="1">
      <c r="B636" s="143"/>
    </row>
    <row r="637" spans="2:2" s="141" customFormat="1">
      <c r="B637" s="143"/>
    </row>
    <row r="638" spans="2:2" s="141" customFormat="1">
      <c r="B638" s="143"/>
    </row>
    <row r="639" spans="2:2" s="141" customFormat="1">
      <c r="B639" s="143"/>
    </row>
    <row r="640" spans="2:2" s="141" customFormat="1">
      <c r="B640" s="143"/>
    </row>
    <row r="641" spans="2:6" s="141" customFormat="1">
      <c r="B641" s="143"/>
    </row>
    <row r="642" spans="2:6" s="141" customFormat="1">
      <c r="B642" s="143"/>
    </row>
    <row r="643" spans="2:6" s="141" customFormat="1">
      <c r="B643" s="143"/>
    </row>
    <row r="644" spans="2:6" s="141" customFormat="1">
      <c r="B644" s="143"/>
    </row>
    <row r="645" spans="2:6" s="141" customFormat="1">
      <c r="B645" s="143"/>
    </row>
    <row r="646" spans="2:6" s="141" customFormat="1">
      <c r="B646" s="143"/>
    </row>
    <row r="647" spans="2:6" s="141" customFormat="1">
      <c r="B647" s="143"/>
    </row>
    <row r="648" spans="2:6">
      <c r="C648" s="1"/>
      <c r="D648" s="1"/>
      <c r="E648" s="1"/>
      <c r="F648" s="1"/>
    </row>
    <row r="649" spans="2:6">
      <c r="C649" s="1"/>
      <c r="D649" s="1"/>
      <c r="E649" s="1"/>
      <c r="F649" s="1"/>
    </row>
    <row r="650" spans="2:6">
      <c r="C650" s="1"/>
      <c r="D650" s="1"/>
      <c r="E650" s="1"/>
      <c r="F650" s="1"/>
    </row>
    <row r="651" spans="2:6">
      <c r="C651" s="1"/>
      <c r="D651" s="1"/>
      <c r="E651" s="1"/>
      <c r="F651" s="1"/>
    </row>
    <row r="652" spans="2:6">
      <c r="C652" s="1"/>
      <c r="D652" s="1"/>
      <c r="E652" s="1"/>
      <c r="F652" s="1"/>
    </row>
    <row r="653" spans="2:6">
      <c r="C653" s="1"/>
      <c r="D653" s="1"/>
      <c r="E653" s="1"/>
      <c r="F653" s="1"/>
    </row>
    <row r="654" spans="2:6">
      <c r="C654" s="1"/>
      <c r="D654" s="1"/>
      <c r="E654" s="1"/>
      <c r="F654" s="1"/>
    </row>
    <row r="655" spans="2:6">
      <c r="C655" s="1"/>
      <c r="D655" s="1"/>
      <c r="E655" s="1"/>
      <c r="F655" s="1"/>
    </row>
    <row r="656" spans="2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4"/>
      <c r="C796" s="1"/>
      <c r="D796" s="1"/>
      <c r="E796" s="1"/>
      <c r="F796" s="1"/>
    </row>
    <row r="797" spans="2:6">
      <c r="B797" s="44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372:K372"/>
  </mergeCells>
  <phoneticPr fontId="4" type="noConversion"/>
  <conditionalFormatting sqref="B12:B364">
    <cfRule type="cellIs" dxfId="14" priority="2" operator="equal">
      <formula>"NR3"</formula>
    </cfRule>
  </conditionalFormatting>
  <conditionalFormatting sqref="B12:B364">
    <cfRule type="containsText" dxfId="13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6:G828">
      <formula1>$BK$7:$BK$24</formula1>
    </dataValidation>
    <dataValidation allowBlank="1" showInputMessage="1" showErrorMessage="1" sqref="H2 B34 Q9 B36 B370 B372"/>
    <dataValidation type="list" allowBlank="1" showInputMessage="1" showErrorMessage="1" sqref="I12:I35 I37:I371 I373:I828">
      <formula1>$BM$7:$BM$10</formula1>
    </dataValidation>
    <dataValidation type="list" allowBlank="1" showInputMessage="1" showErrorMessage="1" sqref="E12:E35 E37:E371 E373:E822">
      <formula1>$BI$7:$BI$24</formula1>
    </dataValidation>
    <dataValidation type="list" allowBlank="1" showInputMessage="1" showErrorMessage="1" sqref="L12:L828">
      <formula1>$BN$7:$BN$20</formula1>
    </dataValidation>
    <dataValidation type="list" allowBlank="1" showInputMessage="1" showErrorMessage="1" sqref="G12:G35 G37:G371 G373:G555">
      <formula1>$BK$7:$BK$29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ColWidth="9.140625" defaultRowHeight="18"/>
  <cols>
    <col min="1" max="1" width="6.28515625" style="1" customWidth="1"/>
    <col min="2" max="2" width="44.28515625" style="2" bestFit="1" customWidth="1"/>
    <col min="3" max="3" width="41.710937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35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8.28515625" style="1" bestFit="1" customWidth="1"/>
    <col min="12" max="12" width="10.140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7" t="s">
        <v>191</v>
      </c>
      <c r="C1" s="78" t="s" vm="1">
        <v>269</v>
      </c>
    </row>
    <row r="2" spans="2:62">
      <c r="B2" s="57" t="s">
        <v>190</v>
      </c>
      <c r="C2" s="78" t="s">
        <v>270</v>
      </c>
    </row>
    <row r="3" spans="2:62">
      <c r="B3" s="57" t="s">
        <v>192</v>
      </c>
      <c r="C3" s="78" t="s">
        <v>271</v>
      </c>
    </row>
    <row r="4" spans="2:62">
      <c r="B4" s="57" t="s">
        <v>193</v>
      </c>
      <c r="C4" s="78">
        <v>8803</v>
      </c>
    </row>
    <row r="6" spans="2:62" ht="26.25" customHeight="1">
      <c r="B6" s="165" t="s">
        <v>221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7"/>
      <c r="BJ6" s="3"/>
    </row>
    <row r="7" spans="2:62" ht="26.25" customHeight="1">
      <c r="B7" s="165" t="s">
        <v>101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7"/>
      <c r="BF7" s="3"/>
      <c r="BJ7" s="3"/>
    </row>
    <row r="8" spans="2:62" s="3" customFormat="1" ht="78.75">
      <c r="B8" s="23" t="s">
        <v>127</v>
      </c>
      <c r="C8" s="31" t="s">
        <v>49</v>
      </c>
      <c r="D8" s="31" t="s">
        <v>131</v>
      </c>
      <c r="E8" s="31" t="s">
        <v>237</v>
      </c>
      <c r="F8" s="31" t="s">
        <v>129</v>
      </c>
      <c r="G8" s="31" t="s">
        <v>70</v>
      </c>
      <c r="H8" s="31" t="s">
        <v>113</v>
      </c>
      <c r="I8" s="14" t="s">
        <v>252</v>
      </c>
      <c r="J8" s="14" t="s">
        <v>251</v>
      </c>
      <c r="K8" s="31" t="s">
        <v>267</v>
      </c>
      <c r="L8" s="14" t="s">
        <v>67</v>
      </c>
      <c r="M8" s="14" t="s">
        <v>64</v>
      </c>
      <c r="N8" s="14" t="s">
        <v>194</v>
      </c>
      <c r="O8" s="15" t="s">
        <v>196</v>
      </c>
      <c r="BF8" s="1"/>
      <c r="BG8" s="1"/>
      <c r="BH8" s="1"/>
      <c r="BJ8" s="4"/>
    </row>
    <row r="9" spans="2:62" s="3" customFormat="1" ht="24" customHeight="1">
      <c r="B9" s="16"/>
      <c r="C9" s="17"/>
      <c r="D9" s="17"/>
      <c r="E9" s="17"/>
      <c r="F9" s="17"/>
      <c r="G9" s="17"/>
      <c r="H9" s="17"/>
      <c r="I9" s="17" t="s">
        <v>259</v>
      </c>
      <c r="J9" s="17"/>
      <c r="K9" s="17" t="s">
        <v>255</v>
      </c>
      <c r="L9" s="17" t="s">
        <v>255</v>
      </c>
      <c r="M9" s="17" t="s">
        <v>20</v>
      </c>
      <c r="N9" s="17" t="s">
        <v>20</v>
      </c>
      <c r="O9" s="18" t="s">
        <v>20</v>
      </c>
      <c r="BF9" s="1"/>
      <c r="BH9" s="1"/>
      <c r="BJ9" s="4"/>
    </row>
    <row r="10" spans="2:6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BF10" s="1"/>
      <c r="BG10" s="3"/>
      <c r="BH10" s="1"/>
      <c r="BJ10" s="1"/>
    </row>
    <row r="11" spans="2:62" s="4" customFormat="1" ht="18" customHeight="1">
      <c r="B11" s="79" t="s">
        <v>32</v>
      </c>
      <c r="C11" s="80"/>
      <c r="D11" s="80"/>
      <c r="E11" s="80"/>
      <c r="F11" s="80"/>
      <c r="G11" s="80"/>
      <c r="H11" s="80"/>
      <c r="I11" s="88"/>
      <c r="J11" s="90"/>
      <c r="K11" s="88">
        <v>10.887907534999998</v>
      </c>
      <c r="L11" s="88">
        <v>58520.711424851994</v>
      </c>
      <c r="M11" s="80"/>
      <c r="N11" s="89">
        <f>L11/$L$11</f>
        <v>1</v>
      </c>
      <c r="O11" s="89">
        <f>L11/'סכום נכסי הקרן'!$C$42</f>
        <v>7.1600634163795904E-2</v>
      </c>
      <c r="BF11" s="1"/>
      <c r="BG11" s="3"/>
      <c r="BH11" s="1"/>
      <c r="BJ11" s="1"/>
    </row>
    <row r="12" spans="2:62" ht="20.25">
      <c r="B12" s="81" t="s">
        <v>246</v>
      </c>
      <c r="C12" s="82"/>
      <c r="D12" s="82"/>
      <c r="E12" s="82"/>
      <c r="F12" s="82"/>
      <c r="G12" s="82"/>
      <c r="H12" s="82"/>
      <c r="I12" s="91"/>
      <c r="J12" s="93"/>
      <c r="K12" s="91">
        <v>2.940885905</v>
      </c>
      <c r="L12" s="91">
        <v>41638.440706798014</v>
      </c>
      <c r="M12" s="82"/>
      <c r="N12" s="92">
        <f t="shared" ref="N12:N41" si="0">L12/$L$11</f>
        <v>0.71151631094346901</v>
      </c>
      <c r="O12" s="92">
        <f>L12/'סכום נכסי הקרן'!$C$42</f>
        <v>5.0945019081436983E-2</v>
      </c>
      <c r="BG12" s="4"/>
    </row>
    <row r="13" spans="2:62" s="141" customFormat="1">
      <c r="B13" s="102" t="s">
        <v>1186</v>
      </c>
      <c r="C13" s="82"/>
      <c r="D13" s="82"/>
      <c r="E13" s="82"/>
      <c r="F13" s="82"/>
      <c r="G13" s="82"/>
      <c r="H13" s="82"/>
      <c r="I13" s="91"/>
      <c r="J13" s="93"/>
      <c r="K13" s="91">
        <v>2.940885905</v>
      </c>
      <c r="L13" s="91">
        <v>30142.380579409004</v>
      </c>
      <c r="M13" s="82"/>
      <c r="N13" s="92">
        <f t="shared" si="0"/>
        <v>0.51507201203655284</v>
      </c>
      <c r="O13" s="92">
        <f>L13/'סכום נכסי הקרן'!$C$42</f>
        <v>3.6879482701839508E-2</v>
      </c>
    </row>
    <row r="14" spans="2:62" s="141" customFormat="1">
      <c r="B14" s="87" t="s">
        <v>1187</v>
      </c>
      <c r="C14" s="84" t="s">
        <v>1188</v>
      </c>
      <c r="D14" s="97" t="s">
        <v>132</v>
      </c>
      <c r="E14" s="97" t="s">
        <v>359</v>
      </c>
      <c r="F14" s="84" t="s">
        <v>1189</v>
      </c>
      <c r="G14" s="97" t="s">
        <v>202</v>
      </c>
      <c r="H14" s="97" t="s">
        <v>176</v>
      </c>
      <c r="I14" s="94">
        <v>4349.315216</v>
      </c>
      <c r="J14" s="96">
        <v>22840</v>
      </c>
      <c r="K14" s="84"/>
      <c r="L14" s="94">
        <v>993.38359660799995</v>
      </c>
      <c r="M14" s="95">
        <v>8.5697244651999725E-5</v>
      </c>
      <c r="N14" s="95">
        <f t="shared" si="0"/>
        <v>1.6974906360863885E-2</v>
      </c>
      <c r="O14" s="95">
        <f>L14/'סכום נכסי הקרן'!$C$42</f>
        <v>1.2154140603089071E-3</v>
      </c>
    </row>
    <row r="15" spans="2:62" s="141" customFormat="1">
      <c r="B15" s="87" t="s">
        <v>1190</v>
      </c>
      <c r="C15" s="84" t="s">
        <v>1191</v>
      </c>
      <c r="D15" s="97" t="s">
        <v>132</v>
      </c>
      <c r="E15" s="97" t="s">
        <v>359</v>
      </c>
      <c r="F15" s="84">
        <v>29389</v>
      </c>
      <c r="G15" s="97" t="s">
        <v>1047</v>
      </c>
      <c r="H15" s="97" t="s">
        <v>176</v>
      </c>
      <c r="I15" s="94">
        <v>319.96819599999998</v>
      </c>
      <c r="J15" s="96">
        <v>52150</v>
      </c>
      <c r="K15" s="94">
        <v>2.940885905</v>
      </c>
      <c r="L15" s="94">
        <v>169.80430023600002</v>
      </c>
      <c r="M15" s="95">
        <v>3.001012726749868E-6</v>
      </c>
      <c r="N15" s="95">
        <f t="shared" si="0"/>
        <v>2.9016103205452355E-3</v>
      </c>
      <c r="O15" s="95">
        <f>L15/'סכום נכסי הקרן'!$C$42</f>
        <v>2.0775713904725397E-4</v>
      </c>
    </row>
    <row r="16" spans="2:62" s="141" customFormat="1" ht="20.25">
      <c r="B16" s="87" t="s">
        <v>1192</v>
      </c>
      <c r="C16" s="84" t="s">
        <v>1193</v>
      </c>
      <c r="D16" s="97" t="s">
        <v>132</v>
      </c>
      <c r="E16" s="97" t="s">
        <v>359</v>
      </c>
      <c r="F16" s="84" t="s">
        <v>442</v>
      </c>
      <c r="G16" s="97" t="s">
        <v>409</v>
      </c>
      <c r="H16" s="97" t="s">
        <v>176</v>
      </c>
      <c r="I16" s="94">
        <v>7414.5953879999997</v>
      </c>
      <c r="J16" s="96">
        <v>6550</v>
      </c>
      <c r="K16" s="84"/>
      <c r="L16" s="94">
        <v>485.65599793299998</v>
      </c>
      <c r="M16" s="95">
        <v>5.6389305540165636E-5</v>
      </c>
      <c r="N16" s="95">
        <f t="shared" si="0"/>
        <v>8.298873785166536E-3</v>
      </c>
      <c r="O16" s="95">
        <f>L16/'סכום נכסי הקרן'!$C$42</f>
        <v>5.9420462586322526E-4</v>
      </c>
      <c r="BF16" s="142"/>
    </row>
    <row r="17" spans="2:15" s="141" customFormat="1">
      <c r="B17" s="87" t="s">
        <v>1194</v>
      </c>
      <c r="C17" s="84" t="s">
        <v>1195</v>
      </c>
      <c r="D17" s="97" t="s">
        <v>132</v>
      </c>
      <c r="E17" s="97" t="s">
        <v>359</v>
      </c>
      <c r="F17" s="84" t="s">
        <v>743</v>
      </c>
      <c r="G17" s="97" t="s">
        <v>744</v>
      </c>
      <c r="H17" s="97" t="s">
        <v>176</v>
      </c>
      <c r="I17" s="94">
        <v>2488.9854789999999</v>
      </c>
      <c r="J17" s="96">
        <v>53780</v>
      </c>
      <c r="K17" s="84"/>
      <c r="L17" s="94">
        <v>1338.576390512</v>
      </c>
      <c r="M17" s="95">
        <v>5.6360211808753759E-5</v>
      </c>
      <c r="N17" s="95">
        <f t="shared" si="0"/>
        <v>2.2873549516411837E-2</v>
      </c>
      <c r="O17" s="95">
        <f>L17/'סכום נכסי הקרן'!$C$42</f>
        <v>1.6377606509520746E-3</v>
      </c>
    </row>
    <row r="18" spans="2:15" s="141" customFormat="1">
      <c r="B18" s="87" t="s">
        <v>1196</v>
      </c>
      <c r="C18" s="84" t="s">
        <v>1197</v>
      </c>
      <c r="D18" s="97" t="s">
        <v>132</v>
      </c>
      <c r="E18" s="97" t="s">
        <v>359</v>
      </c>
      <c r="F18" s="84" t="s">
        <v>448</v>
      </c>
      <c r="G18" s="97" t="s">
        <v>409</v>
      </c>
      <c r="H18" s="97" t="s">
        <v>176</v>
      </c>
      <c r="I18" s="94">
        <v>18403.33223</v>
      </c>
      <c r="J18" s="96">
        <v>2387</v>
      </c>
      <c r="K18" s="84"/>
      <c r="L18" s="94">
        <v>439.28754034000002</v>
      </c>
      <c r="M18" s="95">
        <v>5.1099786724508408E-5</v>
      </c>
      <c r="N18" s="95">
        <f t="shared" si="0"/>
        <v>7.5065311006018934E-3</v>
      </c>
      <c r="O18" s="95">
        <f>L18/'סכום נכסי הקרן'!$C$42</f>
        <v>5.374723871733524E-4</v>
      </c>
    </row>
    <row r="19" spans="2:15" s="141" customFormat="1">
      <c r="B19" s="87" t="s">
        <v>1198</v>
      </c>
      <c r="C19" s="84" t="s">
        <v>1199</v>
      </c>
      <c r="D19" s="97" t="s">
        <v>132</v>
      </c>
      <c r="E19" s="97" t="s">
        <v>359</v>
      </c>
      <c r="F19" s="84" t="s">
        <v>1200</v>
      </c>
      <c r="G19" s="97" t="s">
        <v>935</v>
      </c>
      <c r="H19" s="97" t="s">
        <v>176</v>
      </c>
      <c r="I19" s="94">
        <v>1118.6024640000001</v>
      </c>
      <c r="J19" s="96">
        <v>3841</v>
      </c>
      <c r="K19" s="84"/>
      <c r="L19" s="94">
        <v>42.965520641999994</v>
      </c>
      <c r="M19" s="95">
        <v>7.2955395087519573E-6</v>
      </c>
      <c r="N19" s="95">
        <f t="shared" si="0"/>
        <v>7.3419340940810611E-4</v>
      </c>
      <c r="O19" s="95">
        <f>L19/'סכום נכסי הקרן'!$C$42</f>
        <v>5.2568713712499842E-5</v>
      </c>
    </row>
    <row r="20" spans="2:15" s="141" customFormat="1">
      <c r="B20" s="87" t="s">
        <v>1201</v>
      </c>
      <c r="C20" s="84" t="s">
        <v>1202</v>
      </c>
      <c r="D20" s="97" t="s">
        <v>132</v>
      </c>
      <c r="E20" s="97" t="s">
        <v>359</v>
      </c>
      <c r="F20" s="84" t="s">
        <v>457</v>
      </c>
      <c r="G20" s="97" t="s">
        <v>458</v>
      </c>
      <c r="H20" s="97" t="s">
        <v>176</v>
      </c>
      <c r="I20" s="94">
        <v>290113.62442200002</v>
      </c>
      <c r="J20" s="96">
        <v>270.89999999999998</v>
      </c>
      <c r="K20" s="84"/>
      <c r="L20" s="94">
        <v>785.91780855800005</v>
      </c>
      <c r="M20" s="95">
        <v>1.049051234877217E-4</v>
      </c>
      <c r="N20" s="95">
        <f t="shared" si="0"/>
        <v>1.3429737770143448E-2</v>
      </c>
      <c r="O20" s="95">
        <f>L20/'סכום נכסי הקרן'!$C$42</f>
        <v>9.6157774099575328E-4</v>
      </c>
    </row>
    <row r="21" spans="2:15" s="141" customFormat="1">
      <c r="B21" s="87" t="s">
        <v>1203</v>
      </c>
      <c r="C21" s="84" t="s">
        <v>1204</v>
      </c>
      <c r="D21" s="97" t="s">
        <v>132</v>
      </c>
      <c r="E21" s="97" t="s">
        <v>359</v>
      </c>
      <c r="F21" s="84" t="s">
        <v>404</v>
      </c>
      <c r="G21" s="97" t="s">
        <v>367</v>
      </c>
      <c r="H21" s="97" t="s">
        <v>176</v>
      </c>
      <c r="I21" s="94">
        <v>7334.4197089999998</v>
      </c>
      <c r="J21" s="96">
        <v>8960</v>
      </c>
      <c r="K21" s="84"/>
      <c r="L21" s="94">
        <v>657.16400590800004</v>
      </c>
      <c r="M21" s="95">
        <v>7.3102928185815526E-5</v>
      </c>
      <c r="N21" s="95">
        <f t="shared" si="0"/>
        <v>1.1229597007751382E-2</v>
      </c>
      <c r="O21" s="95">
        <f>L21/'סכום נכסי הקרן'!$C$42</f>
        <v>8.0404626715886382E-4</v>
      </c>
    </row>
    <row r="22" spans="2:15" s="141" customFormat="1">
      <c r="B22" s="87" t="s">
        <v>1205</v>
      </c>
      <c r="C22" s="84" t="s">
        <v>1206</v>
      </c>
      <c r="D22" s="97" t="s">
        <v>132</v>
      </c>
      <c r="E22" s="97" t="s">
        <v>359</v>
      </c>
      <c r="F22" s="84" t="s">
        <v>696</v>
      </c>
      <c r="G22" s="97" t="s">
        <v>623</v>
      </c>
      <c r="H22" s="97" t="s">
        <v>176</v>
      </c>
      <c r="I22" s="94">
        <v>126316.150102</v>
      </c>
      <c r="J22" s="96">
        <v>183</v>
      </c>
      <c r="K22" s="84"/>
      <c r="L22" s="94">
        <v>231.158554686</v>
      </c>
      <c r="M22" s="95">
        <v>3.940912638269677E-5</v>
      </c>
      <c r="N22" s="95">
        <f t="shared" si="0"/>
        <v>3.9500298109471357E-3</v>
      </c>
      <c r="O22" s="95">
        <f>L22/'סכום נכסי הקרן'!$C$42</f>
        <v>2.8282463942971376E-4</v>
      </c>
    </row>
    <row r="23" spans="2:15" s="141" customFormat="1">
      <c r="B23" s="87" t="s">
        <v>1207</v>
      </c>
      <c r="C23" s="84" t="s">
        <v>1208</v>
      </c>
      <c r="D23" s="97" t="s">
        <v>132</v>
      </c>
      <c r="E23" s="97" t="s">
        <v>359</v>
      </c>
      <c r="F23" s="84" t="s">
        <v>477</v>
      </c>
      <c r="G23" s="97" t="s">
        <v>367</v>
      </c>
      <c r="H23" s="97" t="s">
        <v>176</v>
      </c>
      <c r="I23" s="94">
        <v>92227.490172999998</v>
      </c>
      <c r="J23" s="96">
        <v>1457</v>
      </c>
      <c r="K23" s="84"/>
      <c r="L23" s="94">
        <v>1343.7545318279999</v>
      </c>
      <c r="M23" s="95">
        <v>7.9232082287135469E-5</v>
      </c>
      <c r="N23" s="95">
        <f t="shared" si="0"/>
        <v>2.296203342561122E-2</v>
      </c>
      <c r="O23" s="95">
        <f>L23/'סכום נכסי הקרן'!$C$42</f>
        <v>1.6440961549640423E-3</v>
      </c>
    </row>
    <row r="24" spans="2:15" s="141" customFormat="1">
      <c r="B24" s="87" t="s">
        <v>1209</v>
      </c>
      <c r="C24" s="84" t="s">
        <v>1210</v>
      </c>
      <c r="D24" s="97" t="s">
        <v>132</v>
      </c>
      <c r="E24" s="97" t="s">
        <v>359</v>
      </c>
      <c r="F24" s="84" t="s">
        <v>1211</v>
      </c>
      <c r="G24" s="97" t="s">
        <v>935</v>
      </c>
      <c r="H24" s="97" t="s">
        <v>176</v>
      </c>
      <c r="I24" s="94">
        <v>148676.29729799999</v>
      </c>
      <c r="J24" s="96">
        <v>1059</v>
      </c>
      <c r="K24" s="84"/>
      <c r="L24" s="94">
        <v>1574.481988498</v>
      </c>
      <c r="M24" s="95">
        <v>1.2666079104133482E-4</v>
      </c>
      <c r="N24" s="95">
        <f t="shared" si="0"/>
        <v>2.6904696647781431E-2</v>
      </c>
      <c r="O24" s="95">
        <f>L24/'סכום נכסי הקרן'!$C$42</f>
        <v>1.9263933419657044E-3</v>
      </c>
    </row>
    <row r="25" spans="2:15" s="141" customFormat="1">
      <c r="B25" s="87" t="s">
        <v>1212</v>
      </c>
      <c r="C25" s="84" t="s">
        <v>1213</v>
      </c>
      <c r="D25" s="97" t="s">
        <v>132</v>
      </c>
      <c r="E25" s="97" t="s">
        <v>359</v>
      </c>
      <c r="F25" s="84" t="s">
        <v>628</v>
      </c>
      <c r="G25" s="97" t="s">
        <v>490</v>
      </c>
      <c r="H25" s="97" t="s">
        <v>176</v>
      </c>
      <c r="I25" s="94">
        <v>20739.127798000001</v>
      </c>
      <c r="J25" s="96">
        <v>2180</v>
      </c>
      <c r="K25" s="84"/>
      <c r="L25" s="94">
        <v>452.11298601200002</v>
      </c>
      <c r="M25" s="95">
        <v>8.0974305221882031E-5</v>
      </c>
      <c r="N25" s="95">
        <f t="shared" si="0"/>
        <v>7.7256918961515078E-3</v>
      </c>
      <c r="O25" s="95">
        <f>L25/'סכום נכסי הקרן'!$C$42</f>
        <v>5.5316443911854684E-4</v>
      </c>
    </row>
    <row r="26" spans="2:15" s="141" customFormat="1">
      <c r="B26" s="87" t="s">
        <v>1214</v>
      </c>
      <c r="C26" s="84" t="s">
        <v>1215</v>
      </c>
      <c r="D26" s="97" t="s">
        <v>132</v>
      </c>
      <c r="E26" s="97" t="s">
        <v>359</v>
      </c>
      <c r="F26" s="84" t="s">
        <v>489</v>
      </c>
      <c r="G26" s="97" t="s">
        <v>490</v>
      </c>
      <c r="H26" s="97" t="s">
        <v>176</v>
      </c>
      <c r="I26" s="94">
        <v>17795.894237</v>
      </c>
      <c r="J26" s="96">
        <v>2716</v>
      </c>
      <c r="K26" s="84"/>
      <c r="L26" s="94">
        <v>483.33648747100005</v>
      </c>
      <c r="M26" s="95">
        <v>8.3011456721976857E-5</v>
      </c>
      <c r="N26" s="95">
        <f t="shared" si="0"/>
        <v>8.2592380663667319E-3</v>
      </c>
      <c r="O26" s="95">
        <f>L26/'סכום נכסי הקרן'!$C$42</f>
        <v>5.913666832616214E-4</v>
      </c>
    </row>
    <row r="27" spans="2:15" s="141" customFormat="1">
      <c r="B27" s="87" t="s">
        <v>1216</v>
      </c>
      <c r="C27" s="84" t="s">
        <v>1217</v>
      </c>
      <c r="D27" s="97" t="s">
        <v>132</v>
      </c>
      <c r="E27" s="97" t="s">
        <v>359</v>
      </c>
      <c r="F27" s="84" t="s">
        <v>1218</v>
      </c>
      <c r="G27" s="97" t="s">
        <v>1219</v>
      </c>
      <c r="H27" s="97" t="s">
        <v>176</v>
      </c>
      <c r="I27" s="94">
        <v>3673.8186300000002</v>
      </c>
      <c r="J27" s="96">
        <v>5749</v>
      </c>
      <c r="K27" s="84"/>
      <c r="L27" s="94">
        <v>211.207832846</v>
      </c>
      <c r="M27" s="95">
        <v>3.4565322666892776E-5</v>
      </c>
      <c r="N27" s="95">
        <f t="shared" si="0"/>
        <v>3.6091125296249622E-3</v>
      </c>
      <c r="O27" s="95">
        <f>L27/'סכום נכסי הקרן'!$C$42</f>
        <v>2.5841474588964892E-4</v>
      </c>
    </row>
    <row r="28" spans="2:15" s="141" customFormat="1">
      <c r="B28" s="87" t="s">
        <v>1220</v>
      </c>
      <c r="C28" s="84" t="s">
        <v>1221</v>
      </c>
      <c r="D28" s="97" t="s">
        <v>132</v>
      </c>
      <c r="E28" s="97" t="s">
        <v>359</v>
      </c>
      <c r="F28" s="84" t="s">
        <v>1222</v>
      </c>
      <c r="G28" s="97" t="s">
        <v>1223</v>
      </c>
      <c r="H28" s="97" t="s">
        <v>176</v>
      </c>
      <c r="I28" s="94">
        <v>8765.9088100000008</v>
      </c>
      <c r="J28" s="96">
        <v>3394</v>
      </c>
      <c r="K28" s="84"/>
      <c r="L28" s="94">
        <v>297.51494499799998</v>
      </c>
      <c r="M28" s="95">
        <v>8.02397606748359E-6</v>
      </c>
      <c r="N28" s="95">
        <f t="shared" si="0"/>
        <v>5.0839256351154728E-3</v>
      </c>
      <c r="O28" s="95">
        <f>L28/'סכום נכסי הקרן'!$C$42</f>
        <v>3.6401229951584673E-4</v>
      </c>
    </row>
    <row r="29" spans="2:15" s="141" customFormat="1">
      <c r="B29" s="87" t="s">
        <v>1224</v>
      </c>
      <c r="C29" s="84" t="s">
        <v>1225</v>
      </c>
      <c r="D29" s="97" t="s">
        <v>132</v>
      </c>
      <c r="E29" s="97" t="s">
        <v>359</v>
      </c>
      <c r="F29" s="84" t="s">
        <v>934</v>
      </c>
      <c r="G29" s="97" t="s">
        <v>935</v>
      </c>
      <c r="H29" s="97" t="s">
        <v>176</v>
      </c>
      <c r="I29" s="94">
        <v>1887712.398263</v>
      </c>
      <c r="J29" s="96">
        <v>75.900000000000006</v>
      </c>
      <c r="K29" s="84"/>
      <c r="L29" s="94">
        <v>1432.7737102880001</v>
      </c>
      <c r="M29" s="95">
        <v>3.6435895212251084E-4</v>
      </c>
      <c r="N29" s="95">
        <f t="shared" si="0"/>
        <v>2.4483190231339942E-2</v>
      </c>
      <c r="O29" s="95">
        <f>L29/'סכום נכסי הקרן'!$C$42</f>
        <v>1.7530119469167929E-3</v>
      </c>
    </row>
    <row r="30" spans="2:15" s="141" customFormat="1">
      <c r="B30" s="87" t="s">
        <v>1226</v>
      </c>
      <c r="C30" s="84" t="s">
        <v>1227</v>
      </c>
      <c r="D30" s="97" t="s">
        <v>132</v>
      </c>
      <c r="E30" s="97" t="s">
        <v>359</v>
      </c>
      <c r="F30" s="84" t="s">
        <v>788</v>
      </c>
      <c r="G30" s="97" t="s">
        <v>538</v>
      </c>
      <c r="H30" s="97" t="s">
        <v>176</v>
      </c>
      <c r="I30" s="94">
        <v>100326.818525</v>
      </c>
      <c r="J30" s="96">
        <v>1907</v>
      </c>
      <c r="K30" s="84"/>
      <c r="L30" s="94">
        <v>1913.2324292679998</v>
      </c>
      <c r="M30" s="95">
        <v>7.8361890684926479E-5</v>
      </c>
      <c r="N30" s="95">
        <f t="shared" si="0"/>
        <v>3.2693253083992881E-2</v>
      </c>
      <c r="O30" s="95">
        <f>L30/'סכום נכסי הקרן'!$C$42</f>
        <v>2.3408576536913667E-3</v>
      </c>
    </row>
    <row r="31" spans="2:15" s="141" customFormat="1">
      <c r="B31" s="87" t="s">
        <v>1228</v>
      </c>
      <c r="C31" s="84" t="s">
        <v>1229</v>
      </c>
      <c r="D31" s="97" t="s">
        <v>132</v>
      </c>
      <c r="E31" s="97" t="s">
        <v>359</v>
      </c>
      <c r="F31" s="84" t="s">
        <v>366</v>
      </c>
      <c r="G31" s="97" t="s">
        <v>367</v>
      </c>
      <c r="H31" s="97" t="s">
        <v>176</v>
      </c>
      <c r="I31" s="94">
        <v>152198.60506599999</v>
      </c>
      <c r="J31" s="96">
        <v>2530</v>
      </c>
      <c r="K31" s="84"/>
      <c r="L31" s="94">
        <v>3850.62470816</v>
      </c>
      <c r="M31" s="95">
        <v>1.0225161769487475E-4</v>
      </c>
      <c r="N31" s="95">
        <f t="shared" si="0"/>
        <v>6.5799348887012249E-2</v>
      </c>
      <c r="O31" s="95">
        <f>L31/'סכום נכסי הקרן'!$C$42</f>
        <v>4.7112751078749356E-3</v>
      </c>
    </row>
    <row r="32" spans="2:15" s="141" customFormat="1">
      <c r="B32" s="87" t="s">
        <v>1230</v>
      </c>
      <c r="C32" s="84" t="s">
        <v>1231</v>
      </c>
      <c r="D32" s="97" t="s">
        <v>132</v>
      </c>
      <c r="E32" s="97" t="s">
        <v>359</v>
      </c>
      <c r="F32" s="84" t="s">
        <v>372</v>
      </c>
      <c r="G32" s="97" t="s">
        <v>367</v>
      </c>
      <c r="H32" s="97" t="s">
        <v>176</v>
      </c>
      <c r="I32" s="94">
        <v>25196.959507</v>
      </c>
      <c r="J32" s="96">
        <v>8200</v>
      </c>
      <c r="K32" s="84"/>
      <c r="L32" s="94">
        <v>2066.1506795900004</v>
      </c>
      <c r="M32" s="95">
        <v>1.0748153937289896E-4</v>
      </c>
      <c r="N32" s="95">
        <f t="shared" si="0"/>
        <v>3.5306315136705055E-2</v>
      </c>
      <c r="O32" s="95">
        <f>L32/'סכום נכסי הקרן'!$C$42</f>
        <v>2.5279545537749085E-3</v>
      </c>
    </row>
    <row r="33" spans="2:15" s="141" customFormat="1">
      <c r="B33" s="87" t="s">
        <v>1232</v>
      </c>
      <c r="C33" s="84" t="s">
        <v>1233</v>
      </c>
      <c r="D33" s="97" t="s">
        <v>132</v>
      </c>
      <c r="E33" s="97" t="s">
        <v>359</v>
      </c>
      <c r="F33" s="84" t="s">
        <v>512</v>
      </c>
      <c r="G33" s="97" t="s">
        <v>409</v>
      </c>
      <c r="H33" s="97" t="s">
        <v>176</v>
      </c>
      <c r="I33" s="94">
        <v>4440.4473879999996</v>
      </c>
      <c r="J33" s="96">
        <v>19400</v>
      </c>
      <c r="K33" s="84"/>
      <c r="L33" s="94">
        <v>861.44679325999994</v>
      </c>
      <c r="M33" s="95">
        <v>9.9068952495556502E-5</v>
      </c>
      <c r="N33" s="95">
        <f t="shared" si="0"/>
        <v>1.4720374586802601E-2</v>
      </c>
      <c r="O33" s="95">
        <f>L33/'סכום נכסי הקרן'!$C$42</f>
        <v>1.0539881555436915E-3</v>
      </c>
    </row>
    <row r="34" spans="2:15" s="141" customFormat="1">
      <c r="B34" s="87" t="s">
        <v>1234</v>
      </c>
      <c r="C34" s="84" t="s">
        <v>1235</v>
      </c>
      <c r="D34" s="97" t="s">
        <v>132</v>
      </c>
      <c r="E34" s="97" t="s">
        <v>359</v>
      </c>
      <c r="F34" s="84" t="s">
        <v>1236</v>
      </c>
      <c r="G34" s="97" t="s">
        <v>204</v>
      </c>
      <c r="H34" s="97" t="s">
        <v>176</v>
      </c>
      <c r="I34" s="94">
        <v>781.35130600000002</v>
      </c>
      <c r="J34" s="96">
        <v>49460</v>
      </c>
      <c r="K34" s="84"/>
      <c r="L34" s="94">
        <v>386.45635574999994</v>
      </c>
      <c r="M34" s="95">
        <v>1.2548958982599208E-5</v>
      </c>
      <c r="N34" s="95">
        <f t="shared" si="0"/>
        <v>6.6037535487971444E-3</v>
      </c>
      <c r="O34" s="95">
        <f>L34/'סכום נכסי הקרן'!$C$42</f>
        <v>4.728329419552933E-4</v>
      </c>
    </row>
    <row r="35" spans="2:15" s="141" customFormat="1">
      <c r="B35" s="87" t="s">
        <v>1237</v>
      </c>
      <c r="C35" s="84" t="s">
        <v>1238</v>
      </c>
      <c r="D35" s="97" t="s">
        <v>132</v>
      </c>
      <c r="E35" s="97" t="s">
        <v>359</v>
      </c>
      <c r="F35" s="84" t="s">
        <v>393</v>
      </c>
      <c r="G35" s="97" t="s">
        <v>367</v>
      </c>
      <c r="H35" s="97" t="s">
        <v>176</v>
      </c>
      <c r="I35" s="94">
        <v>141063.94558500001</v>
      </c>
      <c r="J35" s="96">
        <v>2642</v>
      </c>
      <c r="K35" s="84"/>
      <c r="L35" s="94">
        <v>3726.9094423510001</v>
      </c>
      <c r="M35" s="95">
        <v>1.0565256865521162E-4</v>
      </c>
      <c r="N35" s="95">
        <f t="shared" si="0"/>
        <v>6.3685306477123463E-2</v>
      </c>
      <c r="O35" s="95">
        <f>L35/'סכום נכסי הקרן'!$C$42</f>
        <v>4.5599083306777392E-3</v>
      </c>
    </row>
    <row r="36" spans="2:15" s="141" customFormat="1">
      <c r="B36" s="87" t="s">
        <v>1239</v>
      </c>
      <c r="C36" s="84" t="s">
        <v>1240</v>
      </c>
      <c r="D36" s="97" t="s">
        <v>132</v>
      </c>
      <c r="E36" s="97" t="s">
        <v>359</v>
      </c>
      <c r="F36" s="84" t="s">
        <v>622</v>
      </c>
      <c r="G36" s="97" t="s">
        <v>623</v>
      </c>
      <c r="H36" s="97" t="s">
        <v>176</v>
      </c>
      <c r="I36" s="94">
        <v>2129.8862779999999</v>
      </c>
      <c r="J36" s="96">
        <v>50300</v>
      </c>
      <c r="K36" s="84"/>
      <c r="L36" s="94">
        <v>1071.332798035</v>
      </c>
      <c r="M36" s="95">
        <v>2.0948684568748794E-4</v>
      </c>
      <c r="N36" s="95">
        <f t="shared" si="0"/>
        <v>1.8306899761646386E-2</v>
      </c>
      <c r="O36" s="95">
        <f>L36/'סכום נכסי הקרן'!$C$42</f>
        <v>1.3107856325069254E-3</v>
      </c>
    </row>
    <row r="37" spans="2:15" s="141" customFormat="1">
      <c r="B37" s="87" t="s">
        <v>1241</v>
      </c>
      <c r="C37" s="84" t="s">
        <v>1242</v>
      </c>
      <c r="D37" s="97" t="s">
        <v>132</v>
      </c>
      <c r="E37" s="97" t="s">
        <v>359</v>
      </c>
      <c r="F37" s="84" t="s">
        <v>1243</v>
      </c>
      <c r="G37" s="97" t="s">
        <v>1223</v>
      </c>
      <c r="H37" s="97" t="s">
        <v>176</v>
      </c>
      <c r="I37" s="94">
        <v>2254.4273659999999</v>
      </c>
      <c r="J37" s="96">
        <v>17190</v>
      </c>
      <c r="K37" s="84"/>
      <c r="L37" s="94">
        <v>387.53606428400002</v>
      </c>
      <c r="M37" s="95">
        <v>1.6585890515072976E-5</v>
      </c>
      <c r="N37" s="95">
        <f t="shared" si="0"/>
        <v>6.6222035728606176E-3</v>
      </c>
      <c r="O37" s="95">
        <f>L37/'סכום נכסי הקרן'!$C$42</f>
        <v>4.7415397537857522E-4</v>
      </c>
    </row>
    <row r="38" spans="2:15" s="141" customFormat="1">
      <c r="B38" s="87" t="s">
        <v>1244</v>
      </c>
      <c r="C38" s="84" t="s">
        <v>1245</v>
      </c>
      <c r="D38" s="97" t="s">
        <v>132</v>
      </c>
      <c r="E38" s="97" t="s">
        <v>359</v>
      </c>
      <c r="F38" s="84" t="s">
        <v>425</v>
      </c>
      <c r="G38" s="97" t="s">
        <v>409</v>
      </c>
      <c r="H38" s="97" t="s">
        <v>176</v>
      </c>
      <c r="I38" s="94">
        <v>10207.839187</v>
      </c>
      <c r="J38" s="96">
        <v>23800</v>
      </c>
      <c r="K38" s="84"/>
      <c r="L38" s="94">
        <v>2429.465726554</v>
      </c>
      <c r="M38" s="95">
        <v>8.4172564284015639E-5</v>
      </c>
      <c r="N38" s="95">
        <f t="shared" si="0"/>
        <v>4.1514630758953466E-2</v>
      </c>
      <c r="O38" s="95">
        <f>L38/'סכום נכסי הקרן'!$C$42</f>
        <v>2.9724738894168958E-3</v>
      </c>
    </row>
    <row r="39" spans="2:15" s="141" customFormat="1">
      <c r="B39" s="87" t="s">
        <v>1246</v>
      </c>
      <c r="C39" s="84" t="s">
        <v>1247</v>
      </c>
      <c r="D39" s="97" t="s">
        <v>132</v>
      </c>
      <c r="E39" s="97" t="s">
        <v>359</v>
      </c>
      <c r="F39" s="84" t="s">
        <v>800</v>
      </c>
      <c r="G39" s="97" t="s">
        <v>163</v>
      </c>
      <c r="H39" s="97" t="s">
        <v>176</v>
      </c>
      <c r="I39" s="94">
        <v>28787.297826999999</v>
      </c>
      <c r="J39" s="96">
        <v>2385</v>
      </c>
      <c r="K39" s="84"/>
      <c r="L39" s="94">
        <v>686.57705317900002</v>
      </c>
      <c r="M39" s="95">
        <v>1.2087559222842855E-4</v>
      </c>
      <c r="N39" s="95">
        <f t="shared" si="0"/>
        <v>1.1732206196102929E-2</v>
      </c>
      <c r="O39" s="95">
        <f>L39/'סכום נכסי הקרן'!$C$42</f>
        <v>8.400334037813854E-4</v>
      </c>
    </row>
    <row r="40" spans="2:15" s="141" customFormat="1">
      <c r="B40" s="87" t="s">
        <v>1248</v>
      </c>
      <c r="C40" s="84" t="s">
        <v>1249</v>
      </c>
      <c r="D40" s="97" t="s">
        <v>132</v>
      </c>
      <c r="E40" s="97" t="s">
        <v>359</v>
      </c>
      <c r="F40" s="84" t="s">
        <v>760</v>
      </c>
      <c r="G40" s="97" t="s">
        <v>761</v>
      </c>
      <c r="H40" s="97" t="s">
        <v>176</v>
      </c>
      <c r="I40" s="94">
        <v>12237.934575999998</v>
      </c>
      <c r="J40" s="96">
        <v>10290</v>
      </c>
      <c r="K40" s="84"/>
      <c r="L40" s="94">
        <v>1259.283467903</v>
      </c>
      <c r="M40" s="95">
        <v>1.0587045627599015E-4</v>
      </c>
      <c r="N40" s="95">
        <f t="shared" si="0"/>
        <v>2.1518594652084493E-2</v>
      </c>
      <c r="O40" s="95">
        <f>L40/'סכום נכסי הקרן'!$C$42</f>
        <v>1.5407450234029168E-3</v>
      </c>
    </row>
    <row r="41" spans="2:15" s="141" customFormat="1">
      <c r="B41" s="87" t="s">
        <v>1250</v>
      </c>
      <c r="C41" s="84" t="s">
        <v>1251</v>
      </c>
      <c r="D41" s="97" t="s">
        <v>132</v>
      </c>
      <c r="E41" s="97" t="s">
        <v>359</v>
      </c>
      <c r="F41" s="84" t="s">
        <v>900</v>
      </c>
      <c r="G41" s="97" t="s">
        <v>901</v>
      </c>
      <c r="H41" s="97" t="s">
        <v>176</v>
      </c>
      <c r="I41" s="94">
        <v>42362.527306000004</v>
      </c>
      <c r="J41" s="96">
        <v>1332</v>
      </c>
      <c r="K41" s="84"/>
      <c r="L41" s="94">
        <v>564.26886371099999</v>
      </c>
      <c r="M41" s="95">
        <v>1.1942155375926673E-4</v>
      </c>
      <c r="N41" s="95">
        <f t="shared" si="0"/>
        <v>9.6422078606408033E-3</v>
      </c>
      <c r="O41" s="95">
        <f>L41/'סכום נכסי הקרן'!$C$42</f>
        <v>6.9038819756101941E-4</v>
      </c>
    </row>
    <row r="42" spans="2:15" s="141" customFormat="1">
      <c r="B42" s="83"/>
      <c r="C42" s="84"/>
      <c r="D42" s="84"/>
      <c r="E42" s="84"/>
      <c r="F42" s="84"/>
      <c r="G42" s="84"/>
      <c r="H42" s="84"/>
      <c r="I42" s="94"/>
      <c r="J42" s="96"/>
      <c r="K42" s="84"/>
      <c r="L42" s="84"/>
      <c r="M42" s="84"/>
      <c r="N42" s="95"/>
      <c r="O42" s="84"/>
    </row>
    <row r="43" spans="2:15" s="141" customFormat="1">
      <c r="B43" s="102" t="s">
        <v>1252</v>
      </c>
      <c r="C43" s="82"/>
      <c r="D43" s="82"/>
      <c r="E43" s="82"/>
      <c r="F43" s="82"/>
      <c r="G43" s="82"/>
      <c r="H43" s="82"/>
      <c r="I43" s="91"/>
      <c r="J43" s="93"/>
      <c r="K43" s="82"/>
      <c r="L43" s="91">
        <v>10125.471357091003</v>
      </c>
      <c r="M43" s="82"/>
      <c r="N43" s="92">
        <f t="shared" ref="N43:N81" si="1">L43/$L$11</f>
        <v>0.17302372289327669</v>
      </c>
      <c r="O43" s="92">
        <f>L43/'סכום נכסי הקרן'!$C$42</f>
        <v>1.2388608284539504E-2</v>
      </c>
    </row>
    <row r="44" spans="2:15" s="141" customFormat="1">
      <c r="B44" s="87" t="s">
        <v>1253</v>
      </c>
      <c r="C44" s="84" t="s">
        <v>1254</v>
      </c>
      <c r="D44" s="97" t="s">
        <v>132</v>
      </c>
      <c r="E44" s="97" t="s">
        <v>359</v>
      </c>
      <c r="F44" s="84" t="s">
        <v>1255</v>
      </c>
      <c r="G44" s="97" t="s">
        <v>1256</v>
      </c>
      <c r="H44" s="97" t="s">
        <v>176</v>
      </c>
      <c r="I44" s="94">
        <v>55964.112298</v>
      </c>
      <c r="J44" s="96">
        <v>370</v>
      </c>
      <c r="K44" s="84"/>
      <c r="L44" s="94">
        <v>207.06721550099999</v>
      </c>
      <c r="M44" s="95">
        <v>1.8852731176654926E-4</v>
      </c>
      <c r="N44" s="95">
        <f t="shared" si="1"/>
        <v>3.5383577960582473E-3</v>
      </c>
      <c r="O44" s="95">
        <f>L44/'סכום נכסי הקרן'!$C$42</f>
        <v>2.5334866209618173E-4</v>
      </c>
    </row>
    <row r="45" spans="2:15" s="141" customFormat="1">
      <c r="B45" s="87" t="s">
        <v>1257</v>
      </c>
      <c r="C45" s="84" t="s">
        <v>1258</v>
      </c>
      <c r="D45" s="97" t="s">
        <v>132</v>
      </c>
      <c r="E45" s="97" t="s">
        <v>359</v>
      </c>
      <c r="F45" s="84" t="s">
        <v>917</v>
      </c>
      <c r="G45" s="97" t="s">
        <v>623</v>
      </c>
      <c r="H45" s="97" t="s">
        <v>176</v>
      </c>
      <c r="I45" s="94">
        <v>25972.482854000005</v>
      </c>
      <c r="J45" s="96">
        <v>2944</v>
      </c>
      <c r="K45" s="84"/>
      <c r="L45" s="94">
        <v>764.62989523400006</v>
      </c>
      <c r="M45" s="95">
        <v>1.8948906268918827E-4</v>
      </c>
      <c r="N45" s="95">
        <f t="shared" si="1"/>
        <v>1.3065970604541979E-2</v>
      </c>
      <c r="O45" s="95">
        <f>L45/'סכום נכסי הקרן'!$C$42</f>
        <v>9.3553178125072142E-4</v>
      </c>
    </row>
    <row r="46" spans="2:15" s="141" customFormat="1">
      <c r="B46" s="87" t="s">
        <v>1259</v>
      </c>
      <c r="C46" s="84" t="s">
        <v>1260</v>
      </c>
      <c r="D46" s="97" t="s">
        <v>132</v>
      </c>
      <c r="E46" s="97" t="s">
        <v>359</v>
      </c>
      <c r="F46" s="84" t="s">
        <v>686</v>
      </c>
      <c r="G46" s="97" t="s">
        <v>687</v>
      </c>
      <c r="H46" s="97" t="s">
        <v>176</v>
      </c>
      <c r="I46" s="94">
        <v>24047.478418999999</v>
      </c>
      <c r="J46" s="96">
        <v>489.4</v>
      </c>
      <c r="K46" s="84"/>
      <c r="L46" s="94">
        <v>117.68835937200001</v>
      </c>
      <c r="M46" s="95">
        <v>1.1410952408268778E-4</v>
      </c>
      <c r="N46" s="95">
        <f t="shared" si="1"/>
        <v>2.0110548301027881E-3</v>
      </c>
      <c r="O46" s="95">
        <f>L46/'סכום נכסי הקרן'!$C$42</f>
        <v>1.4399280117352445E-4</v>
      </c>
    </row>
    <row r="47" spans="2:15" s="141" customFormat="1">
      <c r="B47" s="87" t="s">
        <v>1261</v>
      </c>
      <c r="C47" s="84" t="s">
        <v>1262</v>
      </c>
      <c r="D47" s="97" t="s">
        <v>132</v>
      </c>
      <c r="E47" s="97" t="s">
        <v>359</v>
      </c>
      <c r="F47" s="84" t="s">
        <v>910</v>
      </c>
      <c r="G47" s="97" t="s">
        <v>490</v>
      </c>
      <c r="H47" s="97" t="s">
        <v>176</v>
      </c>
      <c r="I47" s="94">
        <v>1582.1623010000001</v>
      </c>
      <c r="J47" s="96">
        <v>14220</v>
      </c>
      <c r="K47" s="84"/>
      <c r="L47" s="94">
        <v>224.98347917400002</v>
      </c>
      <c r="M47" s="95">
        <v>1.0781408387225193E-4</v>
      </c>
      <c r="N47" s="95">
        <f t="shared" si="1"/>
        <v>3.8445103228607756E-3</v>
      </c>
      <c r="O47" s="95">
        <f>L47/'סכום נכסי הקרן'!$C$42</f>
        <v>2.752693771660913E-4</v>
      </c>
    </row>
    <row r="48" spans="2:15" s="141" customFormat="1">
      <c r="B48" s="87" t="s">
        <v>1263</v>
      </c>
      <c r="C48" s="84" t="s">
        <v>1264</v>
      </c>
      <c r="D48" s="97" t="s">
        <v>132</v>
      </c>
      <c r="E48" s="97" t="s">
        <v>359</v>
      </c>
      <c r="F48" s="84" t="s">
        <v>1265</v>
      </c>
      <c r="G48" s="97" t="s">
        <v>901</v>
      </c>
      <c r="H48" s="97" t="s">
        <v>176</v>
      </c>
      <c r="I48" s="94">
        <v>22766.191862</v>
      </c>
      <c r="J48" s="96">
        <v>1245</v>
      </c>
      <c r="K48" s="84"/>
      <c r="L48" s="94">
        <v>283.43908868699998</v>
      </c>
      <c r="M48" s="95">
        <v>2.0921951158141451E-4</v>
      </c>
      <c r="N48" s="95">
        <f t="shared" si="1"/>
        <v>4.8433978635234413E-3</v>
      </c>
      <c r="O48" s="95">
        <f>L48/'סכום נכסי הקרן'!$C$42</f>
        <v>3.4679035853585262E-4</v>
      </c>
    </row>
    <row r="49" spans="2:15" s="141" customFormat="1">
      <c r="B49" s="87" t="s">
        <v>1266</v>
      </c>
      <c r="C49" s="84" t="s">
        <v>1267</v>
      </c>
      <c r="D49" s="97" t="s">
        <v>132</v>
      </c>
      <c r="E49" s="97" t="s">
        <v>359</v>
      </c>
      <c r="F49" s="84" t="s">
        <v>1268</v>
      </c>
      <c r="G49" s="97" t="s">
        <v>204</v>
      </c>
      <c r="H49" s="97" t="s">
        <v>176</v>
      </c>
      <c r="I49" s="94">
        <v>327.75614400000001</v>
      </c>
      <c r="J49" s="96">
        <v>2570</v>
      </c>
      <c r="K49" s="84"/>
      <c r="L49" s="94">
        <v>8.4233329010000002</v>
      </c>
      <c r="M49" s="95">
        <v>9.6693893170105111E-6</v>
      </c>
      <c r="N49" s="95">
        <f t="shared" si="1"/>
        <v>1.4393763670861429E-4</v>
      </c>
      <c r="O49" s="95">
        <f>L49/'סכום נכסי הקרן'!$C$42</f>
        <v>1.0306026068374853E-5</v>
      </c>
    </row>
    <row r="50" spans="2:15" s="141" customFormat="1">
      <c r="B50" s="87" t="s">
        <v>1269</v>
      </c>
      <c r="C50" s="84" t="s">
        <v>1270</v>
      </c>
      <c r="D50" s="97" t="s">
        <v>132</v>
      </c>
      <c r="E50" s="97" t="s">
        <v>359</v>
      </c>
      <c r="F50" s="84" t="s">
        <v>808</v>
      </c>
      <c r="G50" s="97" t="s">
        <v>732</v>
      </c>
      <c r="H50" s="97" t="s">
        <v>176</v>
      </c>
      <c r="I50" s="94">
        <v>719.73088299999984</v>
      </c>
      <c r="J50" s="96">
        <v>100300</v>
      </c>
      <c r="K50" s="84"/>
      <c r="L50" s="94">
        <v>721.89007585000013</v>
      </c>
      <c r="M50" s="95">
        <v>1.9920555985791327E-4</v>
      </c>
      <c r="N50" s="95">
        <f t="shared" si="1"/>
        <v>1.2335633970837803E-2</v>
      </c>
      <c r="O50" s="95">
        <f>L50/'סכום נכסי הקרן'!$C$42</f>
        <v>8.8323921512445044E-4</v>
      </c>
    </row>
    <row r="51" spans="2:15" s="141" customFormat="1">
      <c r="B51" s="87" t="s">
        <v>1271</v>
      </c>
      <c r="C51" s="84" t="s">
        <v>1272</v>
      </c>
      <c r="D51" s="97" t="s">
        <v>132</v>
      </c>
      <c r="E51" s="97" t="s">
        <v>359</v>
      </c>
      <c r="F51" s="84" t="s">
        <v>1273</v>
      </c>
      <c r="G51" s="97" t="s">
        <v>202</v>
      </c>
      <c r="H51" s="97" t="s">
        <v>176</v>
      </c>
      <c r="I51" s="94">
        <v>89868.860669000002</v>
      </c>
      <c r="J51" s="96">
        <v>283.60000000000002</v>
      </c>
      <c r="K51" s="84"/>
      <c r="L51" s="94">
        <v>254.86808886099996</v>
      </c>
      <c r="M51" s="95">
        <v>1.3487996493580738E-4</v>
      </c>
      <c r="N51" s="95">
        <f t="shared" si="1"/>
        <v>4.355177554331049E-3</v>
      </c>
      <c r="O51" s="95">
        <f>L51/'סכום נכסי הקרן'!$C$42</f>
        <v>3.1183347478603278E-4</v>
      </c>
    </row>
    <row r="52" spans="2:15" s="141" customFormat="1">
      <c r="B52" s="87" t="s">
        <v>1274</v>
      </c>
      <c r="C52" s="84" t="s">
        <v>1275</v>
      </c>
      <c r="D52" s="97" t="s">
        <v>132</v>
      </c>
      <c r="E52" s="97" t="s">
        <v>359</v>
      </c>
      <c r="F52" s="84" t="s">
        <v>1276</v>
      </c>
      <c r="G52" s="97" t="s">
        <v>202</v>
      </c>
      <c r="H52" s="97" t="s">
        <v>176</v>
      </c>
      <c r="I52" s="94">
        <v>44561.044238000002</v>
      </c>
      <c r="J52" s="96">
        <v>754.9</v>
      </c>
      <c r="K52" s="84"/>
      <c r="L52" s="94">
        <v>336.391322957</v>
      </c>
      <c r="M52" s="95">
        <v>1.1040330884539948E-4</v>
      </c>
      <c r="N52" s="95">
        <f t="shared" si="1"/>
        <v>5.7482439082950842E-3</v>
      </c>
      <c r="O52" s="95">
        <f>L52/'סכום נכסי הקרן'!$C$42</f>
        <v>4.115779091621047E-4</v>
      </c>
    </row>
    <row r="53" spans="2:15" s="141" customFormat="1">
      <c r="B53" s="87" t="s">
        <v>1277</v>
      </c>
      <c r="C53" s="84" t="s">
        <v>1278</v>
      </c>
      <c r="D53" s="97" t="s">
        <v>132</v>
      </c>
      <c r="E53" s="97" t="s">
        <v>359</v>
      </c>
      <c r="F53" s="84" t="s">
        <v>1279</v>
      </c>
      <c r="G53" s="97" t="s">
        <v>494</v>
      </c>
      <c r="H53" s="97" t="s">
        <v>176</v>
      </c>
      <c r="I53" s="94">
        <v>685.02239499999996</v>
      </c>
      <c r="J53" s="96">
        <v>17130</v>
      </c>
      <c r="K53" s="84"/>
      <c r="L53" s="94">
        <v>117.34433623700001</v>
      </c>
      <c r="M53" s="95">
        <v>1.3544957209221024E-4</v>
      </c>
      <c r="N53" s="95">
        <f t="shared" si="1"/>
        <v>2.0051761740402796E-3</v>
      </c>
      <c r="O53" s="95">
        <f>L53/'סכום נכסי הקרן'!$C$42</f>
        <v>1.4357188567141801E-4</v>
      </c>
    </row>
    <row r="54" spans="2:15" s="141" customFormat="1">
      <c r="B54" s="87" t="s">
        <v>1280</v>
      </c>
      <c r="C54" s="84" t="s">
        <v>1281</v>
      </c>
      <c r="D54" s="97" t="s">
        <v>132</v>
      </c>
      <c r="E54" s="97" t="s">
        <v>359</v>
      </c>
      <c r="F54" s="84" t="s">
        <v>1282</v>
      </c>
      <c r="G54" s="97" t="s">
        <v>732</v>
      </c>
      <c r="H54" s="97" t="s">
        <v>176</v>
      </c>
      <c r="I54" s="94">
        <v>1464.7902489999999</v>
      </c>
      <c r="J54" s="96">
        <v>11130</v>
      </c>
      <c r="K54" s="84"/>
      <c r="L54" s="94">
        <v>163.03115477399999</v>
      </c>
      <c r="M54" s="95">
        <v>4.0317876117876842E-5</v>
      </c>
      <c r="N54" s="95">
        <f t="shared" si="1"/>
        <v>2.7858710327428714E-3</v>
      </c>
      <c r="O54" s="95">
        <f>L54/'סכום נכסי הקרן'!$C$42</f>
        <v>1.9947013264293864E-4</v>
      </c>
    </row>
    <row r="55" spans="2:15" s="141" customFormat="1">
      <c r="B55" s="87" t="s">
        <v>1283</v>
      </c>
      <c r="C55" s="84" t="s">
        <v>1284</v>
      </c>
      <c r="D55" s="97" t="s">
        <v>132</v>
      </c>
      <c r="E55" s="97" t="s">
        <v>359</v>
      </c>
      <c r="F55" s="84" t="s">
        <v>1285</v>
      </c>
      <c r="G55" s="97" t="s">
        <v>1286</v>
      </c>
      <c r="H55" s="97" t="s">
        <v>176</v>
      </c>
      <c r="I55" s="94">
        <v>3793.8644159999994</v>
      </c>
      <c r="J55" s="96">
        <v>4793</v>
      </c>
      <c r="K55" s="84"/>
      <c r="L55" s="94">
        <v>181.83992145900001</v>
      </c>
      <c r="M55" s="95">
        <v>1.5340690399409185E-4</v>
      </c>
      <c r="N55" s="95">
        <f t="shared" si="1"/>
        <v>3.1072746217807945E-3</v>
      </c>
      <c r="O55" s="95">
        <f>L55/'סכום נכסי הקרן'!$C$42</f>
        <v>2.2248283344057396E-4</v>
      </c>
    </row>
    <row r="56" spans="2:15" s="141" customFormat="1">
      <c r="B56" s="87" t="s">
        <v>1287</v>
      </c>
      <c r="C56" s="84" t="s">
        <v>1288</v>
      </c>
      <c r="D56" s="97" t="s">
        <v>132</v>
      </c>
      <c r="E56" s="97" t="s">
        <v>359</v>
      </c>
      <c r="F56" s="84" t="s">
        <v>474</v>
      </c>
      <c r="G56" s="97" t="s">
        <v>409</v>
      </c>
      <c r="H56" s="97" t="s">
        <v>176</v>
      </c>
      <c r="I56" s="94">
        <v>477.05043799999999</v>
      </c>
      <c r="J56" s="96">
        <v>189700</v>
      </c>
      <c r="K56" s="84"/>
      <c r="L56" s="94">
        <v>904.96468164500004</v>
      </c>
      <c r="M56" s="95">
        <v>2.2325930581653021E-4</v>
      </c>
      <c r="N56" s="95">
        <f t="shared" si="1"/>
        <v>1.5464006838110458E-2</v>
      </c>
      <c r="O56" s="95">
        <f>L56/'סכום נכסי הקרן'!$C$42</f>
        <v>1.1072326963219852E-3</v>
      </c>
    </row>
    <row r="57" spans="2:15" s="141" customFormat="1">
      <c r="B57" s="87" t="s">
        <v>1289</v>
      </c>
      <c r="C57" s="84" t="s">
        <v>1290</v>
      </c>
      <c r="D57" s="97" t="s">
        <v>132</v>
      </c>
      <c r="E57" s="97" t="s">
        <v>359</v>
      </c>
      <c r="F57" s="84" t="s">
        <v>1291</v>
      </c>
      <c r="G57" s="97" t="s">
        <v>687</v>
      </c>
      <c r="H57" s="97" t="s">
        <v>176</v>
      </c>
      <c r="I57" s="94">
        <v>1769.2608190000001</v>
      </c>
      <c r="J57" s="96">
        <v>7106</v>
      </c>
      <c r="K57" s="84"/>
      <c r="L57" s="94">
        <v>125.72367381199999</v>
      </c>
      <c r="M57" s="95">
        <v>9.8647370855253685E-5</v>
      </c>
      <c r="N57" s="95">
        <f t="shared" si="1"/>
        <v>2.148362020059259E-3</v>
      </c>
      <c r="O57" s="95">
        <f>L57/'סכום נכסי הקרן'!$C$42</f>
        <v>1.5382408304965656E-4</v>
      </c>
    </row>
    <row r="58" spans="2:15" s="141" customFormat="1">
      <c r="B58" s="87" t="s">
        <v>1292</v>
      </c>
      <c r="C58" s="84" t="s">
        <v>1293</v>
      </c>
      <c r="D58" s="97" t="s">
        <v>132</v>
      </c>
      <c r="E58" s="97" t="s">
        <v>359</v>
      </c>
      <c r="F58" s="84" t="s">
        <v>1294</v>
      </c>
      <c r="G58" s="97" t="s">
        <v>390</v>
      </c>
      <c r="H58" s="97" t="s">
        <v>176</v>
      </c>
      <c r="I58" s="94">
        <v>1415.5206339999997</v>
      </c>
      <c r="J58" s="96">
        <v>23190</v>
      </c>
      <c r="K58" s="84"/>
      <c r="L58" s="94">
        <v>328.25923493199997</v>
      </c>
      <c r="M58" s="95">
        <v>2.6853951049309239E-4</v>
      </c>
      <c r="N58" s="95">
        <f t="shared" si="1"/>
        <v>5.6092830544879207E-3</v>
      </c>
      <c r="O58" s="95">
        <f>L58/'סכום נכסי הקרן'!$C$42</f>
        <v>4.0162822390556928E-4</v>
      </c>
    </row>
    <row r="59" spans="2:15" s="141" customFormat="1">
      <c r="B59" s="87" t="s">
        <v>1295</v>
      </c>
      <c r="C59" s="84" t="s">
        <v>1296</v>
      </c>
      <c r="D59" s="97" t="s">
        <v>132</v>
      </c>
      <c r="E59" s="97" t="s">
        <v>359</v>
      </c>
      <c r="F59" s="84" t="s">
        <v>1297</v>
      </c>
      <c r="G59" s="97" t="s">
        <v>901</v>
      </c>
      <c r="H59" s="97" t="s">
        <v>176</v>
      </c>
      <c r="I59" s="94">
        <v>1581.456653</v>
      </c>
      <c r="J59" s="96">
        <v>6526</v>
      </c>
      <c r="K59" s="84"/>
      <c r="L59" s="94">
        <v>103.20586116200001</v>
      </c>
      <c r="M59" s="95">
        <v>1.1260874824842847E-4</v>
      </c>
      <c r="N59" s="95">
        <f t="shared" si="1"/>
        <v>1.7635783750600744E-3</v>
      </c>
      <c r="O59" s="95">
        <f>L59/'סכום נכסי הקרן'!$C$42</f>
        <v>1.2627333005185804E-4</v>
      </c>
    </row>
    <row r="60" spans="2:15" s="141" customFormat="1">
      <c r="B60" s="87" t="s">
        <v>1298</v>
      </c>
      <c r="C60" s="84" t="s">
        <v>1299</v>
      </c>
      <c r="D60" s="97" t="s">
        <v>132</v>
      </c>
      <c r="E60" s="97" t="s">
        <v>359</v>
      </c>
      <c r="F60" s="84" t="s">
        <v>1300</v>
      </c>
      <c r="G60" s="97" t="s">
        <v>1301</v>
      </c>
      <c r="H60" s="97" t="s">
        <v>176</v>
      </c>
      <c r="I60" s="94">
        <v>1058.682538</v>
      </c>
      <c r="J60" s="96">
        <v>19970</v>
      </c>
      <c r="K60" s="84"/>
      <c r="L60" s="94">
        <v>211.41890275899999</v>
      </c>
      <c r="M60" s="95">
        <v>1.5583949783142974E-4</v>
      </c>
      <c r="N60" s="95">
        <f t="shared" si="1"/>
        <v>3.6127192853847761E-3</v>
      </c>
      <c r="O60" s="95">
        <f>L60/'סכום נכסי הקרן'!$C$42</f>
        <v>2.5867299188932555E-4</v>
      </c>
    </row>
    <row r="61" spans="2:15" s="141" customFormat="1">
      <c r="B61" s="87" t="s">
        <v>1302</v>
      </c>
      <c r="C61" s="84" t="s">
        <v>1303</v>
      </c>
      <c r="D61" s="97" t="s">
        <v>132</v>
      </c>
      <c r="E61" s="97" t="s">
        <v>359</v>
      </c>
      <c r="F61" s="84" t="s">
        <v>1304</v>
      </c>
      <c r="G61" s="97" t="s">
        <v>1301</v>
      </c>
      <c r="H61" s="97" t="s">
        <v>176</v>
      </c>
      <c r="I61" s="94">
        <v>3812.0493120000001</v>
      </c>
      <c r="J61" s="96">
        <v>11620</v>
      </c>
      <c r="K61" s="84"/>
      <c r="L61" s="94">
        <v>442.96013005399999</v>
      </c>
      <c r="M61" s="95">
        <v>1.6955495611132074E-4</v>
      </c>
      <c r="N61" s="95">
        <f t="shared" si="1"/>
        <v>7.5692881933401802E-3</v>
      </c>
      <c r="O61" s="95">
        <f>L61/'סכום נכסי הקרן'!$C$42</f>
        <v>5.4196583481168987E-4</v>
      </c>
    </row>
    <row r="62" spans="2:15" s="141" customFormat="1">
      <c r="B62" s="87" t="s">
        <v>1305</v>
      </c>
      <c r="C62" s="84" t="s">
        <v>1306</v>
      </c>
      <c r="D62" s="97" t="s">
        <v>132</v>
      </c>
      <c r="E62" s="97" t="s">
        <v>359</v>
      </c>
      <c r="F62" s="84" t="s">
        <v>785</v>
      </c>
      <c r="G62" s="97" t="s">
        <v>361</v>
      </c>
      <c r="H62" s="97" t="s">
        <v>176</v>
      </c>
      <c r="I62" s="94">
        <v>20128.32</v>
      </c>
      <c r="J62" s="96">
        <v>1217</v>
      </c>
      <c r="K62" s="84"/>
      <c r="L62" s="94">
        <v>244.96165439999999</v>
      </c>
      <c r="M62" s="95">
        <v>1.006416E-4</v>
      </c>
      <c r="N62" s="95">
        <f t="shared" si="1"/>
        <v>4.1858967267436892E-3</v>
      </c>
      <c r="O62" s="95">
        <f>L62/'סכום נכסי הקרן'!$C$42</f>
        <v>2.9971286017900565E-4</v>
      </c>
    </row>
    <row r="63" spans="2:15" s="141" customFormat="1">
      <c r="B63" s="87" t="s">
        <v>1307</v>
      </c>
      <c r="C63" s="84" t="s">
        <v>1308</v>
      </c>
      <c r="D63" s="97" t="s">
        <v>132</v>
      </c>
      <c r="E63" s="97" t="s">
        <v>359</v>
      </c>
      <c r="F63" s="84" t="s">
        <v>582</v>
      </c>
      <c r="G63" s="97" t="s">
        <v>409</v>
      </c>
      <c r="H63" s="97" t="s">
        <v>176</v>
      </c>
      <c r="I63" s="94">
        <v>286.88177300000001</v>
      </c>
      <c r="J63" s="96">
        <v>56440</v>
      </c>
      <c r="K63" s="84"/>
      <c r="L63" s="94">
        <v>161.916072568</v>
      </c>
      <c r="M63" s="95">
        <v>5.308795228479601E-5</v>
      </c>
      <c r="N63" s="95">
        <f t="shared" si="1"/>
        <v>2.7668165445309178E-3</v>
      </c>
      <c r="O63" s="95">
        <f>L63/'סכום נכסי הקרן'!$C$42</f>
        <v>1.9810581920329617E-4</v>
      </c>
    </row>
    <row r="64" spans="2:15" s="141" customFormat="1">
      <c r="B64" s="87" t="s">
        <v>1309</v>
      </c>
      <c r="C64" s="84" t="s">
        <v>1310</v>
      </c>
      <c r="D64" s="97" t="s">
        <v>132</v>
      </c>
      <c r="E64" s="97" t="s">
        <v>359</v>
      </c>
      <c r="F64" s="84" t="s">
        <v>1311</v>
      </c>
      <c r="G64" s="97" t="s">
        <v>490</v>
      </c>
      <c r="H64" s="97" t="s">
        <v>176</v>
      </c>
      <c r="I64" s="94">
        <v>5631.3231759999999</v>
      </c>
      <c r="J64" s="96">
        <v>6080</v>
      </c>
      <c r="K64" s="84"/>
      <c r="L64" s="94">
        <v>342.38444909899999</v>
      </c>
      <c r="M64" s="95">
        <v>1.0132130214169353E-4</v>
      </c>
      <c r="N64" s="95">
        <f t="shared" si="1"/>
        <v>5.8506542515065797E-3</v>
      </c>
      <c r="O64" s="95">
        <f>L64/'סכום נכסי הקרן'!$C$42</f>
        <v>4.1891055468097979E-4</v>
      </c>
    </row>
    <row r="65" spans="2:15" s="141" customFormat="1">
      <c r="B65" s="87" t="s">
        <v>1312</v>
      </c>
      <c r="C65" s="84" t="s">
        <v>1313</v>
      </c>
      <c r="D65" s="97" t="s">
        <v>132</v>
      </c>
      <c r="E65" s="97" t="s">
        <v>359</v>
      </c>
      <c r="F65" s="84" t="s">
        <v>1314</v>
      </c>
      <c r="G65" s="97" t="s">
        <v>1301</v>
      </c>
      <c r="H65" s="97" t="s">
        <v>176</v>
      </c>
      <c r="I65" s="94">
        <v>11477.299939</v>
      </c>
      <c r="J65" s="96">
        <v>5282</v>
      </c>
      <c r="K65" s="84"/>
      <c r="L65" s="94">
        <v>606.230982789</v>
      </c>
      <c r="M65" s="95">
        <v>1.8486270496018115E-4</v>
      </c>
      <c r="N65" s="95">
        <f t="shared" si="1"/>
        <v>1.0359255176989388E-2</v>
      </c>
      <c r="O65" s="95">
        <f>L65/'סכום נכסי הקרן'!$C$42</f>
        <v>7.4172924013702593E-4</v>
      </c>
    </row>
    <row r="66" spans="2:15" s="141" customFormat="1">
      <c r="B66" s="87" t="s">
        <v>1315</v>
      </c>
      <c r="C66" s="84" t="s">
        <v>1316</v>
      </c>
      <c r="D66" s="97" t="s">
        <v>132</v>
      </c>
      <c r="E66" s="97" t="s">
        <v>359</v>
      </c>
      <c r="F66" s="84" t="s">
        <v>1317</v>
      </c>
      <c r="G66" s="97" t="s">
        <v>1286</v>
      </c>
      <c r="H66" s="97" t="s">
        <v>176</v>
      </c>
      <c r="I66" s="94">
        <v>22459.185540999999</v>
      </c>
      <c r="J66" s="96">
        <v>2500</v>
      </c>
      <c r="K66" s="84"/>
      <c r="L66" s="94">
        <v>561.47963851899999</v>
      </c>
      <c r="M66" s="95">
        <v>2.0860473287989415E-4</v>
      </c>
      <c r="N66" s="95">
        <f t="shared" si="1"/>
        <v>9.5945456719201197E-3</v>
      </c>
      <c r="O66" s="95">
        <f>L66/'סכום נכסי הקרן'!$C$42</f>
        <v>6.8697555462298387E-4</v>
      </c>
    </row>
    <row r="67" spans="2:15" s="141" customFormat="1">
      <c r="B67" s="87" t="s">
        <v>1318</v>
      </c>
      <c r="C67" s="84" t="s">
        <v>1319</v>
      </c>
      <c r="D67" s="97" t="s">
        <v>132</v>
      </c>
      <c r="E67" s="97" t="s">
        <v>359</v>
      </c>
      <c r="F67" s="84" t="s">
        <v>523</v>
      </c>
      <c r="G67" s="97" t="s">
        <v>490</v>
      </c>
      <c r="H67" s="97" t="s">
        <v>176</v>
      </c>
      <c r="I67" s="94">
        <v>5192.7410110000001</v>
      </c>
      <c r="J67" s="96">
        <v>5655</v>
      </c>
      <c r="K67" s="84"/>
      <c r="L67" s="94">
        <v>293.64950418300003</v>
      </c>
      <c r="M67" s="95">
        <v>8.2070215479910044E-5</v>
      </c>
      <c r="N67" s="95">
        <f t="shared" si="1"/>
        <v>5.0178731090800765E-3</v>
      </c>
      <c r="O67" s="95">
        <f>L67/'סכום נכסי הקרן'!$C$42</f>
        <v>3.5928289676359171E-4</v>
      </c>
    </row>
    <row r="68" spans="2:15" s="141" customFormat="1">
      <c r="B68" s="87" t="s">
        <v>1320</v>
      </c>
      <c r="C68" s="84" t="s">
        <v>1321</v>
      </c>
      <c r="D68" s="97" t="s">
        <v>132</v>
      </c>
      <c r="E68" s="97" t="s">
        <v>359</v>
      </c>
      <c r="F68" s="84" t="s">
        <v>1322</v>
      </c>
      <c r="G68" s="97" t="s">
        <v>1219</v>
      </c>
      <c r="H68" s="97" t="s">
        <v>176</v>
      </c>
      <c r="I68" s="94">
        <v>415.69607999999999</v>
      </c>
      <c r="J68" s="96">
        <v>9030</v>
      </c>
      <c r="K68" s="84"/>
      <c r="L68" s="94">
        <v>37.537356023999997</v>
      </c>
      <c r="M68" s="95">
        <v>1.4880908473531225E-5</v>
      </c>
      <c r="N68" s="95">
        <f t="shared" si="1"/>
        <v>6.4143711021358166E-4</v>
      </c>
      <c r="O68" s="95">
        <f>L68/'סכום נכסי הקרן'!$C$42</f>
        <v>4.5927303867485098E-5</v>
      </c>
    </row>
    <row r="69" spans="2:15" s="141" customFormat="1">
      <c r="B69" s="87" t="s">
        <v>1323</v>
      </c>
      <c r="C69" s="84" t="s">
        <v>1324</v>
      </c>
      <c r="D69" s="97" t="s">
        <v>132</v>
      </c>
      <c r="E69" s="97" t="s">
        <v>359</v>
      </c>
      <c r="F69" s="84" t="s">
        <v>1325</v>
      </c>
      <c r="G69" s="97" t="s">
        <v>935</v>
      </c>
      <c r="H69" s="97" t="s">
        <v>176</v>
      </c>
      <c r="I69" s="94">
        <v>15111.183727</v>
      </c>
      <c r="J69" s="96">
        <v>2252</v>
      </c>
      <c r="K69" s="84"/>
      <c r="L69" s="94">
        <v>340.30385753899998</v>
      </c>
      <c r="M69" s="95">
        <v>1.5391666057567043E-4</v>
      </c>
      <c r="N69" s="95">
        <f t="shared" si="1"/>
        <v>5.8151011710784349E-3</v>
      </c>
      <c r="O69" s="95">
        <f>L69/'סכום נכסי הקרן'!$C$42</f>
        <v>4.1636493157584816E-4</v>
      </c>
    </row>
    <row r="70" spans="2:15" s="141" customFormat="1">
      <c r="B70" s="87" t="s">
        <v>1326</v>
      </c>
      <c r="C70" s="84" t="s">
        <v>1327</v>
      </c>
      <c r="D70" s="97" t="s">
        <v>132</v>
      </c>
      <c r="E70" s="97" t="s">
        <v>359</v>
      </c>
      <c r="F70" s="84" t="s">
        <v>671</v>
      </c>
      <c r="G70" s="97" t="s">
        <v>458</v>
      </c>
      <c r="H70" s="97" t="s">
        <v>176</v>
      </c>
      <c r="I70" s="94">
        <v>4782.8890849999998</v>
      </c>
      <c r="J70" s="96">
        <v>1027</v>
      </c>
      <c r="K70" s="84"/>
      <c r="L70" s="94">
        <v>49.120270901000005</v>
      </c>
      <c r="M70" s="95">
        <v>4.1161994198649081E-5</v>
      </c>
      <c r="N70" s="95">
        <f t="shared" si="1"/>
        <v>8.3936558023695008E-4</v>
      </c>
      <c r="O70" s="95">
        <f>L70/'סכום נכסי הקרן'!$C$42</f>
        <v>6.0099107840228136E-5</v>
      </c>
    </row>
    <row r="71" spans="2:15" s="141" customFormat="1">
      <c r="B71" s="87" t="s">
        <v>1328</v>
      </c>
      <c r="C71" s="84" t="s">
        <v>1329</v>
      </c>
      <c r="D71" s="97" t="s">
        <v>132</v>
      </c>
      <c r="E71" s="97" t="s">
        <v>359</v>
      </c>
      <c r="F71" s="84" t="s">
        <v>1330</v>
      </c>
      <c r="G71" s="97" t="s">
        <v>163</v>
      </c>
      <c r="H71" s="97" t="s">
        <v>176</v>
      </c>
      <c r="I71" s="94">
        <v>1951.8894620000001</v>
      </c>
      <c r="J71" s="96">
        <v>8361</v>
      </c>
      <c r="K71" s="84"/>
      <c r="L71" s="94">
        <v>163.197477951</v>
      </c>
      <c r="M71" s="95">
        <v>1.7917315918527407E-4</v>
      </c>
      <c r="N71" s="95">
        <f t="shared" si="1"/>
        <v>2.7887131577435833E-3</v>
      </c>
      <c r="O71" s="95">
        <f>L71/'סכום נכסי הקרן'!$C$42</f>
        <v>1.9967363059536237E-4</v>
      </c>
    </row>
    <row r="72" spans="2:15" s="141" customFormat="1">
      <c r="B72" s="87" t="s">
        <v>1331</v>
      </c>
      <c r="C72" s="84" t="s">
        <v>1332</v>
      </c>
      <c r="D72" s="97" t="s">
        <v>132</v>
      </c>
      <c r="E72" s="97" t="s">
        <v>359</v>
      </c>
      <c r="F72" s="84" t="s">
        <v>1333</v>
      </c>
      <c r="G72" s="97" t="s">
        <v>538</v>
      </c>
      <c r="H72" s="97" t="s">
        <v>176</v>
      </c>
      <c r="I72" s="94">
        <v>1237.9055619999999</v>
      </c>
      <c r="J72" s="96">
        <v>15180</v>
      </c>
      <c r="K72" s="84"/>
      <c r="L72" s="94">
        <v>187.91406425099999</v>
      </c>
      <c r="M72" s="95">
        <v>1.2965138210224074E-4</v>
      </c>
      <c r="N72" s="95">
        <f t="shared" si="1"/>
        <v>3.2110693748538146E-3</v>
      </c>
      <c r="O72" s="95">
        <f>L72/'סכום נכסי הקרן'!$C$42</f>
        <v>2.299146035834768E-4</v>
      </c>
    </row>
    <row r="73" spans="2:15" s="141" customFormat="1">
      <c r="B73" s="87" t="s">
        <v>1334</v>
      </c>
      <c r="C73" s="84" t="s">
        <v>1335</v>
      </c>
      <c r="D73" s="97" t="s">
        <v>132</v>
      </c>
      <c r="E73" s="97" t="s">
        <v>359</v>
      </c>
      <c r="F73" s="84" t="s">
        <v>890</v>
      </c>
      <c r="G73" s="97" t="s">
        <v>458</v>
      </c>
      <c r="H73" s="97" t="s">
        <v>176</v>
      </c>
      <c r="I73" s="94">
        <v>11697.857741</v>
      </c>
      <c r="J73" s="96">
        <v>1565</v>
      </c>
      <c r="K73" s="84"/>
      <c r="L73" s="94">
        <v>183.07147364399998</v>
      </c>
      <c r="M73" s="95">
        <v>7.1342155105244616E-5</v>
      </c>
      <c r="N73" s="95">
        <f t="shared" si="1"/>
        <v>3.1283193451789619E-3</v>
      </c>
      <c r="O73" s="95">
        <f>L73/'סכום נכסי הקרן'!$C$42</f>
        <v>2.239896489816844E-4</v>
      </c>
    </row>
    <row r="74" spans="2:15" s="141" customFormat="1">
      <c r="B74" s="87" t="s">
        <v>1336</v>
      </c>
      <c r="C74" s="84" t="s">
        <v>1337</v>
      </c>
      <c r="D74" s="97" t="s">
        <v>132</v>
      </c>
      <c r="E74" s="97" t="s">
        <v>359</v>
      </c>
      <c r="F74" s="84" t="s">
        <v>1338</v>
      </c>
      <c r="G74" s="97" t="s">
        <v>901</v>
      </c>
      <c r="H74" s="97" t="s">
        <v>176</v>
      </c>
      <c r="I74" s="94">
        <v>303.55820199999999</v>
      </c>
      <c r="J74" s="96">
        <v>30370</v>
      </c>
      <c r="K74" s="84"/>
      <c r="L74" s="94">
        <v>92.190625826000016</v>
      </c>
      <c r="M74" s="95">
        <v>1.2974668643054305E-4</v>
      </c>
      <c r="N74" s="95">
        <f t="shared" si="1"/>
        <v>1.5753503944391457E-3</v>
      </c>
      <c r="O74" s="95">
        <f>L74/'סכום נכסי הקרן'!$C$42</f>
        <v>1.1279608727202886E-4</v>
      </c>
    </row>
    <row r="75" spans="2:15" s="141" customFormat="1">
      <c r="B75" s="87" t="s">
        <v>1339</v>
      </c>
      <c r="C75" s="84" t="s">
        <v>1340</v>
      </c>
      <c r="D75" s="97" t="s">
        <v>132</v>
      </c>
      <c r="E75" s="97" t="s">
        <v>359</v>
      </c>
      <c r="F75" s="84" t="s">
        <v>1341</v>
      </c>
      <c r="G75" s="97" t="s">
        <v>1342</v>
      </c>
      <c r="H75" s="97" t="s">
        <v>176</v>
      </c>
      <c r="I75" s="94">
        <v>2807.9584799999998</v>
      </c>
      <c r="J75" s="96">
        <v>1957</v>
      </c>
      <c r="K75" s="84"/>
      <c r="L75" s="94">
        <v>54.951747453999999</v>
      </c>
      <c r="M75" s="95">
        <v>6.9732578313041175E-5</v>
      </c>
      <c r="N75" s="95">
        <f t="shared" si="1"/>
        <v>9.3901366056639633E-4</v>
      </c>
      <c r="O75" s="95">
        <f>L75/'סכום נכסי הקרן'!$C$42</f>
        <v>6.723397358502137E-5</v>
      </c>
    </row>
    <row r="76" spans="2:15" s="141" customFormat="1">
      <c r="B76" s="87" t="s">
        <v>1343</v>
      </c>
      <c r="C76" s="84" t="s">
        <v>1344</v>
      </c>
      <c r="D76" s="97" t="s">
        <v>132</v>
      </c>
      <c r="E76" s="97" t="s">
        <v>359</v>
      </c>
      <c r="F76" s="84" t="s">
        <v>1345</v>
      </c>
      <c r="G76" s="97" t="s">
        <v>761</v>
      </c>
      <c r="H76" s="97" t="s">
        <v>176</v>
      </c>
      <c r="I76" s="94">
        <v>2127.3204959999998</v>
      </c>
      <c r="J76" s="96">
        <v>9256</v>
      </c>
      <c r="K76" s="84"/>
      <c r="L76" s="94">
        <v>196.90478511000001</v>
      </c>
      <c r="M76" s="95">
        <v>1.6913653312326565E-4</v>
      </c>
      <c r="N76" s="95">
        <f t="shared" si="1"/>
        <v>3.3647025184041154E-3</v>
      </c>
      <c r="O76" s="95">
        <f>L76/'סכום נכסי הקרן'!$C$42</f>
        <v>2.4091483409025585E-4</v>
      </c>
    </row>
    <row r="77" spans="2:15" s="141" customFormat="1">
      <c r="B77" s="87" t="s">
        <v>1346</v>
      </c>
      <c r="C77" s="84" t="s">
        <v>1347</v>
      </c>
      <c r="D77" s="97" t="s">
        <v>132</v>
      </c>
      <c r="E77" s="97" t="s">
        <v>359</v>
      </c>
      <c r="F77" s="84" t="s">
        <v>1348</v>
      </c>
      <c r="G77" s="97" t="s">
        <v>1342</v>
      </c>
      <c r="H77" s="97" t="s">
        <v>176</v>
      </c>
      <c r="I77" s="94">
        <v>11577.821232</v>
      </c>
      <c r="J77" s="96">
        <v>230.6</v>
      </c>
      <c r="K77" s="84"/>
      <c r="L77" s="94">
        <v>26.698455761000002</v>
      </c>
      <c r="M77" s="95">
        <v>4.0811968777917662E-5</v>
      </c>
      <c r="N77" s="95">
        <f t="shared" si="1"/>
        <v>4.5622233754427611E-4</v>
      </c>
      <c r="O77" s="95">
        <f>L77/'סכום נכסי הקרן'!$C$42</f>
        <v>3.2665808687859522E-5</v>
      </c>
    </row>
    <row r="78" spans="2:15" s="141" customFormat="1">
      <c r="B78" s="87" t="s">
        <v>1349</v>
      </c>
      <c r="C78" s="84" t="s">
        <v>1350</v>
      </c>
      <c r="D78" s="97" t="s">
        <v>132</v>
      </c>
      <c r="E78" s="97" t="s">
        <v>359</v>
      </c>
      <c r="F78" s="84" t="s">
        <v>530</v>
      </c>
      <c r="G78" s="97" t="s">
        <v>409</v>
      </c>
      <c r="H78" s="97" t="s">
        <v>176</v>
      </c>
      <c r="I78" s="94">
        <v>19354.254220999999</v>
      </c>
      <c r="J78" s="96">
        <v>1874</v>
      </c>
      <c r="K78" s="84"/>
      <c r="L78" s="94">
        <v>362.69872409799996</v>
      </c>
      <c r="M78" s="95">
        <v>1.086975744034222E-4</v>
      </c>
      <c r="N78" s="95">
        <f t="shared" si="1"/>
        <v>6.1977839173016731E-3</v>
      </c>
      <c r="O78" s="95">
        <f>L78/'סכום נכסי הקרן'!$C$42</f>
        <v>4.4376525888897497E-4</v>
      </c>
    </row>
    <row r="79" spans="2:15" s="141" customFormat="1">
      <c r="B79" s="87" t="s">
        <v>1351</v>
      </c>
      <c r="C79" s="84" t="s">
        <v>1352</v>
      </c>
      <c r="D79" s="97" t="s">
        <v>132</v>
      </c>
      <c r="E79" s="97" t="s">
        <v>359</v>
      </c>
      <c r="F79" s="84" t="s">
        <v>1353</v>
      </c>
      <c r="G79" s="97" t="s">
        <v>163</v>
      </c>
      <c r="H79" s="97" t="s">
        <v>176</v>
      </c>
      <c r="I79" s="94">
        <v>904.49960599999986</v>
      </c>
      <c r="J79" s="96">
        <v>18660</v>
      </c>
      <c r="K79" s="84"/>
      <c r="L79" s="94">
        <v>168.779626554</v>
      </c>
      <c r="M79" s="95">
        <v>6.5659624423880999E-5</v>
      </c>
      <c r="N79" s="95">
        <f t="shared" si="1"/>
        <v>2.8841007302300901E-3</v>
      </c>
      <c r="O79" s="95">
        <f>L79/'סכום נכסי הקרן'!$C$42</f>
        <v>2.065034412767413E-4</v>
      </c>
    </row>
    <row r="80" spans="2:15" s="141" customFormat="1">
      <c r="B80" s="87" t="s">
        <v>1354</v>
      </c>
      <c r="C80" s="84" t="s">
        <v>1355</v>
      </c>
      <c r="D80" s="97" t="s">
        <v>132</v>
      </c>
      <c r="E80" s="97" t="s">
        <v>359</v>
      </c>
      <c r="F80" s="84" t="s">
        <v>1356</v>
      </c>
      <c r="G80" s="97" t="s">
        <v>935</v>
      </c>
      <c r="H80" s="97" t="s">
        <v>176</v>
      </c>
      <c r="I80" s="94">
        <v>144113.297338</v>
      </c>
      <c r="J80" s="96">
        <v>269.89999999999998</v>
      </c>
      <c r="K80" s="84"/>
      <c r="L80" s="94">
        <v>388.96178951300004</v>
      </c>
      <c r="M80" s="95">
        <v>1.2823552543147264E-4</v>
      </c>
      <c r="N80" s="95">
        <f t="shared" si="1"/>
        <v>6.6465663188745791E-3</v>
      </c>
      <c r="O80" s="95">
        <f>L80/'סכום נכסי הקרן'!$C$42</f>
        <v>4.7589836344314639E-4</v>
      </c>
    </row>
    <row r="81" spans="2:15" s="141" customFormat="1">
      <c r="B81" s="87" t="s">
        <v>1357</v>
      </c>
      <c r="C81" s="84" t="s">
        <v>1358</v>
      </c>
      <c r="D81" s="97" t="s">
        <v>132</v>
      </c>
      <c r="E81" s="97" t="s">
        <v>359</v>
      </c>
      <c r="F81" s="84" t="s">
        <v>938</v>
      </c>
      <c r="G81" s="97" t="s">
        <v>935</v>
      </c>
      <c r="H81" s="97" t="s">
        <v>176</v>
      </c>
      <c r="I81" s="94">
        <v>15363.555657999999</v>
      </c>
      <c r="J81" s="96">
        <v>1070</v>
      </c>
      <c r="K81" s="84"/>
      <c r="L81" s="94">
        <v>164.390045536</v>
      </c>
      <c r="M81" s="95">
        <v>1.7360817740764804E-4</v>
      </c>
      <c r="N81" s="95">
        <f t="shared" si="1"/>
        <v>2.8090917135738798E-3</v>
      </c>
      <c r="O81" s="95">
        <f>L81/'סכום נכסי הקרן'!$C$42</f>
        <v>2.011327481161539E-4</v>
      </c>
    </row>
    <row r="82" spans="2:15" s="141" customFormat="1">
      <c r="B82" s="83"/>
      <c r="C82" s="84"/>
      <c r="D82" s="84"/>
      <c r="E82" s="84"/>
      <c r="F82" s="84"/>
      <c r="G82" s="84"/>
      <c r="H82" s="84"/>
      <c r="I82" s="94"/>
      <c r="J82" s="96"/>
      <c r="K82" s="84"/>
      <c r="L82" s="84"/>
      <c r="M82" s="84"/>
      <c r="N82" s="95"/>
      <c r="O82" s="84"/>
    </row>
    <row r="83" spans="2:15" s="141" customFormat="1">
      <c r="B83" s="102" t="s">
        <v>31</v>
      </c>
      <c r="C83" s="82"/>
      <c r="D83" s="82"/>
      <c r="E83" s="82"/>
      <c r="F83" s="82"/>
      <c r="G83" s="82"/>
      <c r="H83" s="82"/>
      <c r="I83" s="91"/>
      <c r="J83" s="93"/>
      <c r="K83" s="82"/>
      <c r="L83" s="91">
        <v>1370.5887702979999</v>
      </c>
      <c r="M83" s="82"/>
      <c r="N83" s="92">
        <f t="shared" ref="N83:N117" si="2">L83/$L$11</f>
        <v>2.3420576013639366E-2</v>
      </c>
      <c r="O83" s="92">
        <f>L83/'סכום נכסי הקרן'!$C$42</f>
        <v>1.6769280950579659E-3</v>
      </c>
    </row>
    <row r="84" spans="2:15" s="141" customFormat="1">
      <c r="B84" s="87" t="s">
        <v>1359</v>
      </c>
      <c r="C84" s="84" t="s">
        <v>1360</v>
      </c>
      <c r="D84" s="97" t="s">
        <v>132</v>
      </c>
      <c r="E84" s="97" t="s">
        <v>359</v>
      </c>
      <c r="F84" s="84" t="s">
        <v>1361</v>
      </c>
      <c r="G84" s="97" t="s">
        <v>1286</v>
      </c>
      <c r="H84" s="97" t="s">
        <v>176</v>
      </c>
      <c r="I84" s="94">
        <v>772.62671999999986</v>
      </c>
      <c r="J84" s="96">
        <v>3627</v>
      </c>
      <c r="K84" s="84"/>
      <c r="L84" s="94">
        <v>28.023171134000002</v>
      </c>
      <c r="M84" s="95">
        <v>1.565095406545097E-4</v>
      </c>
      <c r="N84" s="95">
        <f t="shared" si="2"/>
        <v>4.7885903044745623E-4</v>
      </c>
      <c r="O84" s="95">
        <f>L84/'סכום נכסי הקרן'!$C$42</f>
        <v>3.4286610255098323E-5</v>
      </c>
    </row>
    <row r="85" spans="2:15" s="141" customFormat="1">
      <c r="B85" s="87" t="s">
        <v>1362</v>
      </c>
      <c r="C85" s="84" t="s">
        <v>1363</v>
      </c>
      <c r="D85" s="97" t="s">
        <v>132</v>
      </c>
      <c r="E85" s="97" t="s">
        <v>359</v>
      </c>
      <c r="F85" s="84" t="s">
        <v>1364</v>
      </c>
      <c r="G85" s="97" t="s">
        <v>390</v>
      </c>
      <c r="H85" s="97" t="s">
        <v>176</v>
      </c>
      <c r="I85" s="94">
        <v>10099.058342</v>
      </c>
      <c r="J85" s="96">
        <v>354.6</v>
      </c>
      <c r="K85" s="84"/>
      <c r="L85" s="94">
        <v>35.811260873000002</v>
      </c>
      <c r="M85" s="95">
        <v>1.8365964770431314E-4</v>
      </c>
      <c r="N85" s="95">
        <f t="shared" si="2"/>
        <v>6.1194165281100855E-4</v>
      </c>
      <c r="O85" s="95">
        <f>L85/'סכום נכסי הקרן'!$C$42</f>
        <v>4.3815410412509634E-5</v>
      </c>
    </row>
    <row r="86" spans="2:15" s="141" customFormat="1">
      <c r="B86" s="87" t="s">
        <v>1365</v>
      </c>
      <c r="C86" s="84" t="s">
        <v>1366</v>
      </c>
      <c r="D86" s="97" t="s">
        <v>132</v>
      </c>
      <c r="E86" s="97" t="s">
        <v>359</v>
      </c>
      <c r="F86" s="84" t="s">
        <v>1367</v>
      </c>
      <c r="G86" s="97" t="s">
        <v>390</v>
      </c>
      <c r="H86" s="97" t="s">
        <v>176</v>
      </c>
      <c r="I86" s="94">
        <v>3214.6592829999995</v>
      </c>
      <c r="J86" s="96">
        <v>1928</v>
      </c>
      <c r="K86" s="84"/>
      <c r="L86" s="94">
        <v>61.978630979999998</v>
      </c>
      <c r="M86" s="95">
        <v>2.421634883765778E-4</v>
      </c>
      <c r="N86" s="95">
        <f t="shared" si="2"/>
        <v>1.0590888160952796E-3</v>
      </c>
      <c r="O86" s="95">
        <f>L86/'סכום נכסי הקרן'!$C$42</f>
        <v>7.5831430868205833E-5</v>
      </c>
    </row>
    <row r="87" spans="2:15" s="141" customFormat="1">
      <c r="B87" s="87" t="s">
        <v>1368</v>
      </c>
      <c r="C87" s="84" t="s">
        <v>1369</v>
      </c>
      <c r="D87" s="97" t="s">
        <v>132</v>
      </c>
      <c r="E87" s="97" t="s">
        <v>359</v>
      </c>
      <c r="F87" s="84" t="s">
        <v>1370</v>
      </c>
      <c r="G87" s="97" t="s">
        <v>163</v>
      </c>
      <c r="H87" s="97" t="s">
        <v>176</v>
      </c>
      <c r="I87" s="94">
        <v>347.10709400000002</v>
      </c>
      <c r="J87" s="96">
        <v>6666</v>
      </c>
      <c r="K87" s="84"/>
      <c r="L87" s="94">
        <v>23.138158912999998</v>
      </c>
      <c r="M87" s="95">
        <v>3.4589645640259094E-5</v>
      </c>
      <c r="N87" s="95">
        <f t="shared" si="2"/>
        <v>3.953841016220783E-4</v>
      </c>
      <c r="O87" s="95">
        <f>L87/'סכום נכסי הקרן'!$C$42</f>
        <v>2.8309752414423531E-5</v>
      </c>
    </row>
    <row r="88" spans="2:15" s="141" customFormat="1">
      <c r="B88" s="87" t="s">
        <v>1371</v>
      </c>
      <c r="C88" s="84" t="s">
        <v>1372</v>
      </c>
      <c r="D88" s="97" t="s">
        <v>132</v>
      </c>
      <c r="E88" s="97" t="s">
        <v>359</v>
      </c>
      <c r="F88" s="84" t="s">
        <v>1373</v>
      </c>
      <c r="G88" s="97" t="s">
        <v>1374</v>
      </c>
      <c r="H88" s="97" t="s">
        <v>176</v>
      </c>
      <c r="I88" s="94">
        <v>47418.70807700001</v>
      </c>
      <c r="J88" s="96">
        <v>121.1</v>
      </c>
      <c r="K88" s="84"/>
      <c r="L88" s="94">
        <v>57.424055486</v>
      </c>
      <c r="M88" s="95">
        <v>1.4197102667546299E-4</v>
      </c>
      <c r="N88" s="95">
        <f t="shared" si="2"/>
        <v>9.8126037923752449E-4</v>
      </c>
      <c r="O88" s="95">
        <f>L88/'סכום נכסי הקרן'!$C$42</f>
        <v>7.0258865433213622E-5</v>
      </c>
    </row>
    <row r="89" spans="2:15" s="141" customFormat="1">
      <c r="B89" s="87" t="s">
        <v>1375</v>
      </c>
      <c r="C89" s="84" t="s">
        <v>1376</v>
      </c>
      <c r="D89" s="97" t="s">
        <v>132</v>
      </c>
      <c r="E89" s="97" t="s">
        <v>359</v>
      </c>
      <c r="F89" s="84" t="s">
        <v>1377</v>
      </c>
      <c r="G89" s="97" t="s">
        <v>494</v>
      </c>
      <c r="H89" s="97" t="s">
        <v>176</v>
      </c>
      <c r="I89" s="94">
        <v>5059.9519389999996</v>
      </c>
      <c r="J89" s="96">
        <v>232.2</v>
      </c>
      <c r="K89" s="84"/>
      <c r="L89" s="94">
        <v>11.749208394</v>
      </c>
      <c r="M89" s="95">
        <v>2.6212836677556666E-4</v>
      </c>
      <c r="N89" s="95">
        <f t="shared" si="2"/>
        <v>2.0077008819497131E-4</v>
      </c>
      <c r="O89" s="95">
        <f>L89/'סכום נכסי הקרן'!$C$42</f>
        <v>1.437526563588118E-5</v>
      </c>
    </row>
    <row r="90" spans="2:15" s="141" customFormat="1">
      <c r="B90" s="87" t="s">
        <v>1378</v>
      </c>
      <c r="C90" s="84" t="s">
        <v>1379</v>
      </c>
      <c r="D90" s="97" t="s">
        <v>132</v>
      </c>
      <c r="E90" s="97" t="s">
        <v>359</v>
      </c>
      <c r="F90" s="84" t="s">
        <v>1380</v>
      </c>
      <c r="G90" s="97" t="s">
        <v>201</v>
      </c>
      <c r="H90" s="97" t="s">
        <v>176</v>
      </c>
      <c r="I90" s="94">
        <v>3036.9694359999999</v>
      </c>
      <c r="J90" s="96">
        <v>591.9</v>
      </c>
      <c r="K90" s="84"/>
      <c r="L90" s="94">
        <v>17.975822099000002</v>
      </c>
      <c r="M90" s="95">
        <v>7.0519830564010831E-5</v>
      </c>
      <c r="N90" s="95">
        <f t="shared" si="2"/>
        <v>3.0717025923519803E-4</v>
      </c>
      <c r="O90" s="95">
        <f>L90/'סכום נכסי הקרן'!$C$42</f>
        <v>2.1993585357497765E-5</v>
      </c>
    </row>
    <row r="91" spans="2:15" s="141" customFormat="1">
      <c r="B91" s="87" t="s">
        <v>1381</v>
      </c>
      <c r="C91" s="84" t="s">
        <v>1382</v>
      </c>
      <c r="D91" s="97" t="s">
        <v>132</v>
      </c>
      <c r="E91" s="97" t="s">
        <v>359</v>
      </c>
      <c r="F91" s="84" t="s">
        <v>1383</v>
      </c>
      <c r="G91" s="97" t="s">
        <v>732</v>
      </c>
      <c r="H91" s="97" t="s">
        <v>176</v>
      </c>
      <c r="I91" s="94">
        <v>3183.6501020000001</v>
      </c>
      <c r="J91" s="96">
        <v>1890</v>
      </c>
      <c r="K91" s="84"/>
      <c r="L91" s="94">
        <v>60.170986935000002</v>
      </c>
      <c r="M91" s="95">
        <v>1.1372707738513571E-4</v>
      </c>
      <c r="N91" s="95">
        <f t="shared" si="2"/>
        <v>1.0281998538631434E-3</v>
      </c>
      <c r="O91" s="95">
        <f>L91/'סכום נכסי הקרן'!$C$42</f>
        <v>7.3619761583723333E-5</v>
      </c>
    </row>
    <row r="92" spans="2:15" s="141" customFormat="1">
      <c r="B92" s="87" t="s">
        <v>1384</v>
      </c>
      <c r="C92" s="84" t="s">
        <v>1385</v>
      </c>
      <c r="D92" s="97" t="s">
        <v>132</v>
      </c>
      <c r="E92" s="97" t="s">
        <v>359</v>
      </c>
      <c r="F92" s="84" t="s">
        <v>1386</v>
      </c>
      <c r="G92" s="97" t="s">
        <v>390</v>
      </c>
      <c r="H92" s="97" t="s">
        <v>176</v>
      </c>
      <c r="I92" s="94">
        <v>1699.5613060000001</v>
      </c>
      <c r="J92" s="96">
        <v>1973</v>
      </c>
      <c r="K92" s="84"/>
      <c r="L92" s="94">
        <v>33.532344558999995</v>
      </c>
      <c r="M92" s="95">
        <v>2.5548054103700766E-4</v>
      </c>
      <c r="N92" s="95">
        <f t="shared" si="2"/>
        <v>5.7299960548257817E-4</v>
      </c>
      <c r="O92" s="95">
        <f>L92/'סכום נכסי הקרן'!$C$42</f>
        <v>4.1027135128157462E-5</v>
      </c>
    </row>
    <row r="93" spans="2:15" s="141" customFormat="1">
      <c r="B93" s="87" t="s">
        <v>1387</v>
      </c>
      <c r="C93" s="84" t="s">
        <v>1388</v>
      </c>
      <c r="D93" s="97" t="s">
        <v>132</v>
      </c>
      <c r="E93" s="97" t="s">
        <v>359</v>
      </c>
      <c r="F93" s="84" t="s">
        <v>1389</v>
      </c>
      <c r="G93" s="97" t="s">
        <v>901</v>
      </c>
      <c r="H93" s="97" t="s">
        <v>176</v>
      </c>
      <c r="I93" s="94">
        <v>282.46973800000001</v>
      </c>
      <c r="J93" s="96">
        <v>0</v>
      </c>
      <c r="K93" s="84"/>
      <c r="L93" s="94">
        <v>2.7799999999999997E-7</v>
      </c>
      <c r="M93" s="95">
        <v>1.7867303380096917E-4</v>
      </c>
      <c r="N93" s="95">
        <f t="shared" si="2"/>
        <v>4.7504548941956589E-12</v>
      </c>
      <c r="O93" s="95">
        <f>L93/'סכום נכסי הקרן'!$C$42</f>
        <v>3.4013558299091719E-13</v>
      </c>
    </row>
    <row r="94" spans="2:15" s="141" customFormat="1">
      <c r="B94" s="87" t="s">
        <v>1390</v>
      </c>
      <c r="C94" s="84" t="s">
        <v>1391</v>
      </c>
      <c r="D94" s="97" t="s">
        <v>132</v>
      </c>
      <c r="E94" s="97" t="s">
        <v>359</v>
      </c>
      <c r="F94" s="84" t="s">
        <v>1392</v>
      </c>
      <c r="G94" s="97" t="s">
        <v>1374</v>
      </c>
      <c r="H94" s="97" t="s">
        <v>176</v>
      </c>
      <c r="I94" s="94">
        <v>3164.5491129999996</v>
      </c>
      <c r="J94" s="96">
        <v>466.5</v>
      </c>
      <c r="K94" s="84"/>
      <c r="L94" s="94">
        <v>14.762621633</v>
      </c>
      <c r="M94" s="95">
        <v>1.1685637748783993E-4</v>
      </c>
      <c r="N94" s="95">
        <f t="shared" si="2"/>
        <v>2.522631949195812E-4</v>
      </c>
      <c r="O94" s="95">
        <f>L94/'סכום נכסי הקרן'!$C$42</f>
        <v>1.8062204732427271E-5</v>
      </c>
    </row>
    <row r="95" spans="2:15" s="141" customFormat="1">
      <c r="B95" s="87" t="s">
        <v>1393</v>
      </c>
      <c r="C95" s="84" t="s">
        <v>1394</v>
      </c>
      <c r="D95" s="97" t="s">
        <v>132</v>
      </c>
      <c r="E95" s="97" t="s">
        <v>359</v>
      </c>
      <c r="F95" s="84" t="s">
        <v>1395</v>
      </c>
      <c r="G95" s="97" t="s">
        <v>199</v>
      </c>
      <c r="H95" s="97" t="s">
        <v>176</v>
      </c>
      <c r="I95" s="94">
        <v>1957.6642079999999</v>
      </c>
      <c r="J95" s="96">
        <v>654.5</v>
      </c>
      <c r="K95" s="84"/>
      <c r="L95" s="94">
        <v>12.812912253</v>
      </c>
      <c r="M95" s="95">
        <v>3.2451718677891115E-4</v>
      </c>
      <c r="N95" s="95">
        <f t="shared" si="2"/>
        <v>2.1894662489627118E-4</v>
      </c>
      <c r="O95" s="95">
        <f>L95/'סכום נכסי הקרן'!$C$42</f>
        <v>1.5676717190595761E-5</v>
      </c>
    </row>
    <row r="96" spans="2:15" s="141" customFormat="1">
      <c r="B96" s="87" t="s">
        <v>1396</v>
      </c>
      <c r="C96" s="84" t="s">
        <v>1397</v>
      </c>
      <c r="D96" s="97" t="s">
        <v>132</v>
      </c>
      <c r="E96" s="97" t="s">
        <v>359</v>
      </c>
      <c r="F96" s="84" t="s">
        <v>1398</v>
      </c>
      <c r="G96" s="97" t="s">
        <v>202</v>
      </c>
      <c r="H96" s="97" t="s">
        <v>176</v>
      </c>
      <c r="I96" s="94">
        <v>4473.2306600000002</v>
      </c>
      <c r="J96" s="96">
        <v>376.6</v>
      </c>
      <c r="K96" s="84"/>
      <c r="L96" s="94">
        <v>16.846186677999999</v>
      </c>
      <c r="M96" s="95">
        <v>2.9003012773310771E-4</v>
      </c>
      <c r="N96" s="95">
        <f t="shared" si="2"/>
        <v>2.8786708616201012E-4</v>
      </c>
      <c r="O96" s="95">
        <f>L96/'סכום נכסי הקרן'!$C$42</f>
        <v>2.0611465924084002E-5</v>
      </c>
    </row>
    <row r="97" spans="2:15" s="141" customFormat="1">
      <c r="B97" s="87" t="s">
        <v>1399</v>
      </c>
      <c r="C97" s="84" t="s">
        <v>1400</v>
      </c>
      <c r="D97" s="97" t="s">
        <v>132</v>
      </c>
      <c r="E97" s="97" t="s">
        <v>359</v>
      </c>
      <c r="F97" s="84" t="s">
        <v>1401</v>
      </c>
      <c r="G97" s="97" t="s">
        <v>538</v>
      </c>
      <c r="H97" s="97" t="s">
        <v>176</v>
      </c>
      <c r="I97" s="94">
        <v>6262.1858140000004</v>
      </c>
      <c r="J97" s="96">
        <v>700.1</v>
      </c>
      <c r="K97" s="84"/>
      <c r="L97" s="94">
        <v>43.841562921999994</v>
      </c>
      <c r="M97" s="95">
        <v>1.8293454806604309E-4</v>
      </c>
      <c r="N97" s="95">
        <f t="shared" si="2"/>
        <v>7.4916319119425114E-4</v>
      </c>
      <c r="O97" s="95">
        <f>L97/'סכום נכסי הקרן'!$C$42</f>
        <v>5.3640559581681469E-5</v>
      </c>
    </row>
    <row r="98" spans="2:15" s="141" customFormat="1">
      <c r="B98" s="87" t="s">
        <v>1402</v>
      </c>
      <c r="C98" s="84" t="s">
        <v>1403</v>
      </c>
      <c r="D98" s="97" t="s">
        <v>132</v>
      </c>
      <c r="E98" s="97" t="s">
        <v>359</v>
      </c>
      <c r="F98" s="84" t="s">
        <v>1404</v>
      </c>
      <c r="G98" s="97" t="s">
        <v>538</v>
      </c>
      <c r="H98" s="97" t="s">
        <v>176</v>
      </c>
      <c r="I98" s="94">
        <v>3909.634646</v>
      </c>
      <c r="J98" s="96">
        <v>1734</v>
      </c>
      <c r="K98" s="84"/>
      <c r="L98" s="94">
        <v>67.793064768999997</v>
      </c>
      <c r="M98" s="95">
        <v>2.575556427183632E-4</v>
      </c>
      <c r="N98" s="95">
        <f t="shared" si="2"/>
        <v>1.1584456702317244E-3</v>
      </c>
      <c r="O98" s="95">
        <f>L98/'סכום נכסי הקרן'!$C$42</f>
        <v>8.294544463289505E-5</v>
      </c>
    </row>
    <row r="99" spans="2:15" s="141" customFormat="1">
      <c r="B99" s="87" t="s">
        <v>1405</v>
      </c>
      <c r="C99" s="84" t="s">
        <v>1406</v>
      </c>
      <c r="D99" s="97" t="s">
        <v>132</v>
      </c>
      <c r="E99" s="97" t="s">
        <v>359</v>
      </c>
      <c r="F99" s="84" t="s">
        <v>1407</v>
      </c>
      <c r="G99" s="97" t="s">
        <v>935</v>
      </c>
      <c r="H99" s="97" t="s">
        <v>176</v>
      </c>
      <c r="I99" s="94">
        <v>3679.7808</v>
      </c>
      <c r="J99" s="96">
        <v>916.7</v>
      </c>
      <c r="K99" s="84"/>
      <c r="L99" s="94">
        <v>33.732550594000003</v>
      </c>
      <c r="M99" s="95">
        <v>1.8397984100794961E-4</v>
      </c>
      <c r="N99" s="95">
        <f t="shared" si="2"/>
        <v>5.7642071965097132E-4</v>
      </c>
      <c r="O99" s="95">
        <f>L99/'סכום נכסי הקרן'!$C$42</f>
        <v>4.1272089072161153E-5</v>
      </c>
    </row>
    <row r="100" spans="2:15" s="141" customFormat="1">
      <c r="B100" s="87" t="s">
        <v>1408</v>
      </c>
      <c r="C100" s="84" t="s">
        <v>1409</v>
      </c>
      <c r="D100" s="97" t="s">
        <v>132</v>
      </c>
      <c r="E100" s="97" t="s">
        <v>359</v>
      </c>
      <c r="F100" s="84" t="s">
        <v>1410</v>
      </c>
      <c r="G100" s="97" t="s">
        <v>761</v>
      </c>
      <c r="H100" s="97" t="s">
        <v>176</v>
      </c>
      <c r="I100" s="94">
        <v>2712.1060320000001</v>
      </c>
      <c r="J100" s="96">
        <v>1494</v>
      </c>
      <c r="K100" s="84"/>
      <c r="L100" s="94">
        <v>40.518864117999996</v>
      </c>
      <c r="M100" s="95">
        <v>1.8769753282208058E-4</v>
      </c>
      <c r="N100" s="95">
        <f t="shared" si="2"/>
        <v>6.9238502286547471E-4</v>
      </c>
      <c r="O100" s="95">
        <f>L100/'סכום נכסי הקרן'!$C$42</f>
        <v>4.957520672268232E-5</v>
      </c>
    </row>
    <row r="101" spans="2:15" s="141" customFormat="1">
      <c r="B101" s="87" t="s">
        <v>1411</v>
      </c>
      <c r="C101" s="84" t="s">
        <v>1412</v>
      </c>
      <c r="D101" s="97" t="s">
        <v>132</v>
      </c>
      <c r="E101" s="97" t="s">
        <v>359</v>
      </c>
      <c r="F101" s="84" t="s">
        <v>1413</v>
      </c>
      <c r="G101" s="97" t="s">
        <v>901</v>
      </c>
      <c r="H101" s="97" t="s">
        <v>176</v>
      </c>
      <c r="I101" s="94">
        <v>2024.307456</v>
      </c>
      <c r="J101" s="96">
        <v>1316</v>
      </c>
      <c r="K101" s="84"/>
      <c r="L101" s="94">
        <v>26.639886121</v>
      </c>
      <c r="M101" s="95">
        <v>1.6470505317114844E-4</v>
      </c>
      <c r="N101" s="95">
        <f t="shared" si="2"/>
        <v>4.552215014543866E-4</v>
      </c>
      <c r="O101" s="95">
        <f>L101/'סכום נכסי הקרן'!$C$42</f>
        <v>3.2594148189129418E-5</v>
      </c>
    </row>
    <row r="102" spans="2:15" s="141" customFormat="1">
      <c r="B102" s="87" t="s">
        <v>1414</v>
      </c>
      <c r="C102" s="84" t="s">
        <v>1415</v>
      </c>
      <c r="D102" s="97" t="s">
        <v>132</v>
      </c>
      <c r="E102" s="97" t="s">
        <v>359</v>
      </c>
      <c r="F102" s="84" t="s">
        <v>1416</v>
      </c>
      <c r="G102" s="97" t="s">
        <v>390</v>
      </c>
      <c r="H102" s="97" t="s">
        <v>176</v>
      </c>
      <c r="I102" s="94">
        <v>2714.3548510000001</v>
      </c>
      <c r="J102" s="96">
        <v>612.5</v>
      </c>
      <c r="K102" s="84"/>
      <c r="L102" s="94">
        <v>16.625423474999998</v>
      </c>
      <c r="M102" s="95">
        <v>2.3552548036925291E-4</v>
      </c>
      <c r="N102" s="95">
        <f t="shared" si="2"/>
        <v>2.840946917801768E-4</v>
      </c>
      <c r="O102" s="95">
        <f>L102/'סכום נכסי הקרן'!$C$42</f>
        <v>2.0341360094028794E-5</v>
      </c>
    </row>
    <row r="103" spans="2:15" s="141" customFormat="1">
      <c r="B103" s="87" t="s">
        <v>1417</v>
      </c>
      <c r="C103" s="84" t="s">
        <v>1418</v>
      </c>
      <c r="D103" s="97" t="s">
        <v>132</v>
      </c>
      <c r="E103" s="97" t="s">
        <v>359</v>
      </c>
      <c r="F103" s="84" t="s">
        <v>1419</v>
      </c>
      <c r="G103" s="97" t="s">
        <v>687</v>
      </c>
      <c r="H103" s="97" t="s">
        <v>176</v>
      </c>
      <c r="I103" s="94">
        <v>1138.591968</v>
      </c>
      <c r="J103" s="96">
        <v>15460</v>
      </c>
      <c r="K103" s="84"/>
      <c r="L103" s="94">
        <v>176.026318253</v>
      </c>
      <c r="M103" s="95">
        <v>3.1192659673792499E-4</v>
      </c>
      <c r="N103" s="95">
        <f t="shared" si="2"/>
        <v>3.0079319606194483E-3</v>
      </c>
      <c r="O103" s="95">
        <f>L103/'סכום נכסי הקרן'!$C$42</f>
        <v>2.1536983590190247E-4</v>
      </c>
    </row>
    <row r="104" spans="2:15" s="141" customFormat="1">
      <c r="B104" s="87" t="s">
        <v>1420</v>
      </c>
      <c r="C104" s="84" t="s">
        <v>1421</v>
      </c>
      <c r="D104" s="97" t="s">
        <v>132</v>
      </c>
      <c r="E104" s="97" t="s">
        <v>359</v>
      </c>
      <c r="F104" s="84" t="s">
        <v>1422</v>
      </c>
      <c r="G104" s="97" t="s">
        <v>163</v>
      </c>
      <c r="H104" s="97" t="s">
        <v>176</v>
      </c>
      <c r="I104" s="94">
        <v>2814.3671519999998</v>
      </c>
      <c r="J104" s="96">
        <v>1636</v>
      </c>
      <c r="K104" s="84"/>
      <c r="L104" s="94">
        <v>46.043046606999994</v>
      </c>
      <c r="M104" s="95">
        <v>1.9551254785055952E-4</v>
      </c>
      <c r="N104" s="95">
        <f t="shared" si="2"/>
        <v>7.8678207229461146E-4</v>
      </c>
      <c r="O104" s="95">
        <f>L104/'סכום נכסי הקרן'!$C$42</f>
        <v>5.6334095324999697E-5</v>
      </c>
    </row>
    <row r="105" spans="2:15" s="141" customFormat="1">
      <c r="B105" s="87" t="s">
        <v>1423</v>
      </c>
      <c r="C105" s="84" t="s">
        <v>1424</v>
      </c>
      <c r="D105" s="97" t="s">
        <v>132</v>
      </c>
      <c r="E105" s="97" t="s">
        <v>359</v>
      </c>
      <c r="F105" s="84" t="s">
        <v>1425</v>
      </c>
      <c r="G105" s="97" t="s">
        <v>163</v>
      </c>
      <c r="H105" s="97" t="s">
        <v>176</v>
      </c>
      <c r="I105" s="94">
        <v>7355.5428769999999</v>
      </c>
      <c r="J105" s="96">
        <v>728.9</v>
      </c>
      <c r="K105" s="84"/>
      <c r="L105" s="94">
        <v>53.614552035999992</v>
      </c>
      <c r="M105" s="95">
        <v>1.8565176709391522E-4</v>
      </c>
      <c r="N105" s="95">
        <f t="shared" si="2"/>
        <v>9.1616370906303605E-4</v>
      </c>
      <c r="O105" s="95">
        <f>L105/'סכום נכסי הקרן'!$C$42</f>
        <v>6.5597902566768789E-5</v>
      </c>
    </row>
    <row r="106" spans="2:15" s="141" customFormat="1">
      <c r="B106" s="87" t="s">
        <v>1426</v>
      </c>
      <c r="C106" s="84" t="s">
        <v>1427</v>
      </c>
      <c r="D106" s="97" t="s">
        <v>132</v>
      </c>
      <c r="E106" s="97" t="s">
        <v>359</v>
      </c>
      <c r="F106" s="84" t="s">
        <v>1428</v>
      </c>
      <c r="G106" s="97" t="s">
        <v>163</v>
      </c>
      <c r="H106" s="97" t="s">
        <v>176</v>
      </c>
      <c r="I106" s="94">
        <v>12032.482963</v>
      </c>
      <c r="J106" s="96">
        <v>86.7</v>
      </c>
      <c r="K106" s="84"/>
      <c r="L106" s="94">
        <v>10.432162720000001</v>
      </c>
      <c r="M106" s="95">
        <v>6.8818085571774497E-5</v>
      </c>
      <c r="N106" s="95">
        <f t="shared" si="2"/>
        <v>1.7826445485708456E-4</v>
      </c>
      <c r="O106" s="95">
        <f>L106/'סכום נכסי הקרן'!$C$42</f>
        <v>1.2763848016630622E-5</v>
      </c>
    </row>
    <row r="107" spans="2:15" s="141" customFormat="1">
      <c r="B107" s="87" t="s">
        <v>1429</v>
      </c>
      <c r="C107" s="84" t="s">
        <v>1430</v>
      </c>
      <c r="D107" s="97" t="s">
        <v>132</v>
      </c>
      <c r="E107" s="97" t="s">
        <v>359</v>
      </c>
      <c r="F107" s="84" t="s">
        <v>1431</v>
      </c>
      <c r="G107" s="97" t="s">
        <v>390</v>
      </c>
      <c r="H107" s="97" t="s">
        <v>176</v>
      </c>
      <c r="I107" s="94">
        <v>30461.190758000001</v>
      </c>
      <c r="J107" s="96">
        <v>146.9</v>
      </c>
      <c r="K107" s="84"/>
      <c r="L107" s="94">
        <v>44.747489233000003</v>
      </c>
      <c r="M107" s="95">
        <v>8.7031973594285718E-5</v>
      </c>
      <c r="N107" s="95">
        <f t="shared" si="2"/>
        <v>7.6464363032328214E-4</v>
      </c>
      <c r="O107" s="95">
        <f>L107/'סכום נכסי הקרן'!$C$42</f>
        <v>5.4748968840454123E-5</v>
      </c>
    </row>
    <row r="108" spans="2:15" s="141" customFormat="1">
      <c r="B108" s="87" t="s">
        <v>1432</v>
      </c>
      <c r="C108" s="84" t="s">
        <v>1433</v>
      </c>
      <c r="D108" s="97" t="s">
        <v>132</v>
      </c>
      <c r="E108" s="97" t="s">
        <v>359</v>
      </c>
      <c r="F108" s="84" t="s">
        <v>1434</v>
      </c>
      <c r="G108" s="97" t="s">
        <v>1256</v>
      </c>
      <c r="H108" s="97" t="s">
        <v>176</v>
      </c>
      <c r="I108" s="94">
        <v>1351.0791460000003</v>
      </c>
      <c r="J108" s="96">
        <v>2340</v>
      </c>
      <c r="K108" s="84"/>
      <c r="L108" s="94">
        <v>31.615252010999999</v>
      </c>
      <c r="M108" s="95">
        <v>1.2829854623756879E-4</v>
      </c>
      <c r="N108" s="95">
        <f t="shared" si="2"/>
        <v>5.4024039081612988E-4</v>
      </c>
      <c r="O108" s="95">
        <f>L108/'סכום נכסי הקרן'!$C$42</f>
        <v>3.8681554583331845E-5</v>
      </c>
    </row>
    <row r="109" spans="2:15" s="141" customFormat="1">
      <c r="B109" s="87" t="s">
        <v>1435</v>
      </c>
      <c r="C109" s="84" t="s">
        <v>1436</v>
      </c>
      <c r="D109" s="97" t="s">
        <v>132</v>
      </c>
      <c r="E109" s="97" t="s">
        <v>359</v>
      </c>
      <c r="F109" s="84" t="s">
        <v>1437</v>
      </c>
      <c r="G109" s="97" t="s">
        <v>687</v>
      </c>
      <c r="H109" s="97" t="s">
        <v>176</v>
      </c>
      <c r="I109" s="94">
        <v>35.381954</v>
      </c>
      <c r="J109" s="96">
        <v>70.3</v>
      </c>
      <c r="K109" s="84"/>
      <c r="L109" s="94">
        <v>2.4873513999999999E-2</v>
      </c>
      <c r="M109" s="95">
        <v>5.1610272648518297E-6</v>
      </c>
      <c r="N109" s="95">
        <f t="shared" si="2"/>
        <v>4.2503779250771312E-7</v>
      </c>
      <c r="O109" s="95">
        <f>L109/'סכום נכסי הקרן'!$C$42</f>
        <v>3.0432975487132162E-8</v>
      </c>
    </row>
    <row r="110" spans="2:15" s="141" customFormat="1">
      <c r="B110" s="87" t="s">
        <v>1438</v>
      </c>
      <c r="C110" s="84" t="s">
        <v>1439</v>
      </c>
      <c r="D110" s="97" t="s">
        <v>132</v>
      </c>
      <c r="E110" s="97" t="s">
        <v>359</v>
      </c>
      <c r="F110" s="84" t="s">
        <v>1440</v>
      </c>
      <c r="G110" s="97" t="s">
        <v>538</v>
      </c>
      <c r="H110" s="97" t="s">
        <v>176</v>
      </c>
      <c r="I110" s="94">
        <v>1708.1470750000001</v>
      </c>
      <c r="J110" s="96">
        <v>603</v>
      </c>
      <c r="K110" s="84"/>
      <c r="L110" s="94">
        <v>10.300126862999999</v>
      </c>
      <c r="M110" s="95">
        <v>1.3014084056887375E-4</v>
      </c>
      <c r="N110" s="95">
        <f t="shared" si="2"/>
        <v>1.7600823045746234E-4</v>
      </c>
      <c r="O110" s="95">
        <f>L110/'סכום נכסי הקרן'!$C$42</f>
        <v>1.2602300918801842E-5</v>
      </c>
    </row>
    <row r="111" spans="2:15" s="141" customFormat="1">
      <c r="B111" s="87" t="s">
        <v>1441</v>
      </c>
      <c r="C111" s="84" t="s">
        <v>1442</v>
      </c>
      <c r="D111" s="97" t="s">
        <v>132</v>
      </c>
      <c r="E111" s="97" t="s">
        <v>359</v>
      </c>
      <c r="F111" s="84" t="s">
        <v>1443</v>
      </c>
      <c r="G111" s="97" t="s">
        <v>538</v>
      </c>
      <c r="H111" s="97" t="s">
        <v>176</v>
      </c>
      <c r="I111" s="94">
        <v>3747.6086110000006</v>
      </c>
      <c r="J111" s="96">
        <v>1730</v>
      </c>
      <c r="K111" s="84"/>
      <c r="L111" s="94">
        <v>64.833628973999993</v>
      </c>
      <c r="M111" s="95">
        <v>1.4567687721519132E-4</v>
      </c>
      <c r="N111" s="95">
        <f t="shared" si="2"/>
        <v>1.1078749283021719E-3</v>
      </c>
      <c r="O111" s="95">
        <f>L111/'סכום נכסי הקרן'!$C$42</f>
        <v>7.9324547440605422E-5</v>
      </c>
    </row>
    <row r="112" spans="2:15" s="141" customFormat="1">
      <c r="B112" s="87" t="s">
        <v>1444</v>
      </c>
      <c r="C112" s="84" t="s">
        <v>1445</v>
      </c>
      <c r="D112" s="97" t="s">
        <v>132</v>
      </c>
      <c r="E112" s="97" t="s">
        <v>359</v>
      </c>
      <c r="F112" s="84" t="s">
        <v>1446</v>
      </c>
      <c r="G112" s="97" t="s">
        <v>361</v>
      </c>
      <c r="H112" s="97" t="s">
        <v>176</v>
      </c>
      <c r="I112" s="94">
        <v>28794.359951999999</v>
      </c>
      <c r="J112" s="96">
        <v>251.1</v>
      </c>
      <c r="K112" s="84"/>
      <c r="L112" s="94">
        <v>72.302637851</v>
      </c>
      <c r="M112" s="95">
        <v>1.828651939710009E-4</v>
      </c>
      <c r="N112" s="95">
        <f t="shared" si="2"/>
        <v>1.2355051073472637E-3</v>
      </c>
      <c r="O112" s="95">
        <f>L112/'סכום נכסי הקרן'!$C$42</f>
        <v>8.8462949198672808E-5</v>
      </c>
    </row>
    <row r="113" spans="2:15" s="141" customFormat="1">
      <c r="B113" s="87" t="s">
        <v>1447</v>
      </c>
      <c r="C113" s="84" t="s">
        <v>1448</v>
      </c>
      <c r="D113" s="97" t="s">
        <v>132</v>
      </c>
      <c r="E113" s="97" t="s">
        <v>359</v>
      </c>
      <c r="F113" s="84" t="s">
        <v>1449</v>
      </c>
      <c r="G113" s="97" t="s">
        <v>458</v>
      </c>
      <c r="H113" s="97" t="s">
        <v>176</v>
      </c>
      <c r="I113" s="94">
        <v>1661.85888</v>
      </c>
      <c r="J113" s="96">
        <v>1459</v>
      </c>
      <c r="K113" s="84"/>
      <c r="L113" s="94">
        <v>24.246521058999999</v>
      </c>
      <c r="M113" s="95">
        <v>1.8788619912947713E-4</v>
      </c>
      <c r="N113" s="95">
        <f t="shared" si="2"/>
        <v>4.1432375766886571E-4</v>
      </c>
      <c r="O113" s="95">
        <f>L113/'סכום נכסי הקרן'!$C$42</f>
        <v>2.9665843798217684E-5</v>
      </c>
    </row>
    <row r="114" spans="2:15" s="141" customFormat="1">
      <c r="B114" s="87" t="s">
        <v>1450</v>
      </c>
      <c r="C114" s="84" t="s">
        <v>1451</v>
      </c>
      <c r="D114" s="97" t="s">
        <v>132</v>
      </c>
      <c r="E114" s="97" t="s">
        <v>359</v>
      </c>
      <c r="F114" s="84" t="s">
        <v>1452</v>
      </c>
      <c r="G114" s="97" t="s">
        <v>199</v>
      </c>
      <c r="H114" s="97" t="s">
        <v>176</v>
      </c>
      <c r="I114" s="94">
        <v>869.95519899999999</v>
      </c>
      <c r="J114" s="96">
        <v>5692</v>
      </c>
      <c r="K114" s="84"/>
      <c r="L114" s="94">
        <v>49.517849896999998</v>
      </c>
      <c r="M114" s="95">
        <v>1.0547941638992049E-4</v>
      </c>
      <c r="N114" s="95">
        <f t="shared" si="2"/>
        <v>8.4615939709802046E-4</v>
      </c>
      <c r="O114" s="95">
        <f>L114/'סכום נכסי הקרן'!$C$42</f>
        <v>6.058554943587347E-5</v>
      </c>
    </row>
    <row r="115" spans="2:15" s="141" customFormat="1">
      <c r="B115" s="87" t="s">
        <v>1453</v>
      </c>
      <c r="C115" s="84" t="s">
        <v>1454</v>
      </c>
      <c r="D115" s="97" t="s">
        <v>132</v>
      </c>
      <c r="E115" s="97" t="s">
        <v>359</v>
      </c>
      <c r="F115" s="84" t="s">
        <v>1455</v>
      </c>
      <c r="G115" s="97" t="s">
        <v>538</v>
      </c>
      <c r="H115" s="97" t="s">
        <v>176</v>
      </c>
      <c r="I115" s="94">
        <v>19156.011091</v>
      </c>
      <c r="J115" s="96">
        <v>704.9</v>
      </c>
      <c r="K115" s="84"/>
      <c r="L115" s="94">
        <v>135.03072218599999</v>
      </c>
      <c r="M115" s="95">
        <v>2.2742933012235029E-4</v>
      </c>
      <c r="N115" s="95">
        <f t="shared" si="2"/>
        <v>2.3074005578246695E-3</v>
      </c>
      <c r="O115" s="95">
        <f>L115/'סכום נכסי הקרן'!$C$42</f>
        <v>1.6521134321014275E-4</v>
      </c>
    </row>
    <row r="116" spans="2:15" s="141" customFormat="1">
      <c r="B116" s="87" t="s">
        <v>1456</v>
      </c>
      <c r="C116" s="84" t="s">
        <v>1457</v>
      </c>
      <c r="D116" s="97" t="s">
        <v>132</v>
      </c>
      <c r="E116" s="97" t="s">
        <v>359</v>
      </c>
      <c r="F116" s="84" t="s">
        <v>1458</v>
      </c>
      <c r="G116" s="97" t="s">
        <v>538</v>
      </c>
      <c r="H116" s="97" t="s">
        <v>176</v>
      </c>
      <c r="I116" s="94">
        <v>4536.0256509999999</v>
      </c>
      <c r="J116" s="96">
        <v>1001</v>
      </c>
      <c r="K116" s="84"/>
      <c r="L116" s="94">
        <v>45.405616768999998</v>
      </c>
      <c r="M116" s="95">
        <v>2.700524027889778E-4</v>
      </c>
      <c r="N116" s="95">
        <f t="shared" si="2"/>
        <v>7.7588969210168541E-4</v>
      </c>
      <c r="O116" s="95">
        <f>L116/'סכום נכסי הקרן'!$C$42</f>
        <v>5.5554193995633024E-5</v>
      </c>
    </row>
    <row r="117" spans="2:15" s="141" customFormat="1">
      <c r="B117" s="87" t="s">
        <v>1459</v>
      </c>
      <c r="C117" s="84" t="s">
        <v>1460</v>
      </c>
      <c r="D117" s="97" t="s">
        <v>132</v>
      </c>
      <c r="E117" s="97" t="s">
        <v>359</v>
      </c>
      <c r="F117" s="84" t="s">
        <v>1461</v>
      </c>
      <c r="G117" s="97" t="s">
        <v>901</v>
      </c>
      <c r="H117" s="97" t="s">
        <v>176</v>
      </c>
      <c r="I117" s="94">
        <v>23444.733724999995</v>
      </c>
      <c r="J117" s="96">
        <v>13.1</v>
      </c>
      <c r="K117" s="84"/>
      <c r="L117" s="94">
        <v>3.071260111</v>
      </c>
      <c r="M117" s="95">
        <v>5.6938634461443326E-5</v>
      </c>
      <c r="N117" s="95">
        <f t="shared" si="2"/>
        <v>5.2481592178589403E-5</v>
      </c>
      <c r="O117" s="95">
        <f>L117/'סכום נכסי הקרן'!$C$42</f>
        <v>3.7577152819127126E-6</v>
      </c>
    </row>
    <row r="118" spans="2:15" s="141" customFormat="1">
      <c r="B118" s="83"/>
      <c r="C118" s="84"/>
      <c r="D118" s="84"/>
      <c r="E118" s="84"/>
      <c r="F118" s="84"/>
      <c r="G118" s="84"/>
      <c r="H118" s="84"/>
      <c r="I118" s="94"/>
      <c r="J118" s="96"/>
      <c r="K118" s="84"/>
      <c r="L118" s="84"/>
      <c r="M118" s="84"/>
      <c r="N118" s="95"/>
      <c r="O118" s="84"/>
    </row>
    <row r="119" spans="2:15" s="141" customFormat="1">
      <c r="B119" s="81" t="s">
        <v>245</v>
      </c>
      <c r="C119" s="82"/>
      <c r="D119" s="82"/>
      <c r="E119" s="82"/>
      <c r="F119" s="82"/>
      <c r="G119" s="82"/>
      <c r="H119" s="82"/>
      <c r="I119" s="91"/>
      <c r="J119" s="93"/>
      <c r="K119" s="91">
        <v>7.9470216299999992</v>
      </c>
      <c r="L119" s="91">
        <v>16882.270718054002</v>
      </c>
      <c r="M119" s="82"/>
      <c r="N119" s="92">
        <f t="shared" ref="N119:N141" si="3">L119/$L$11</f>
        <v>0.28848368905653132</v>
      </c>
      <c r="O119" s="92">
        <f>L119/'סכום נכסי הקרן'!$C$42</f>
        <v>2.0655615082358952E-2</v>
      </c>
    </row>
    <row r="120" spans="2:15" s="141" customFormat="1">
      <c r="B120" s="102" t="s">
        <v>69</v>
      </c>
      <c r="C120" s="82"/>
      <c r="D120" s="82"/>
      <c r="E120" s="82"/>
      <c r="F120" s="82"/>
      <c r="G120" s="82"/>
      <c r="H120" s="82"/>
      <c r="I120" s="91"/>
      <c r="J120" s="93"/>
      <c r="K120" s="91">
        <v>0.74691859900000013</v>
      </c>
      <c r="L120" s="91">
        <f>SUM(L121:L141)</f>
        <v>4206.5369794079998</v>
      </c>
      <c r="M120" s="82"/>
      <c r="N120" s="92">
        <f t="shared" si="3"/>
        <v>7.1881166120301293E-2</v>
      </c>
      <c r="O120" s="92">
        <f>L120/'סכום נכסי הקרן'!$C$42</f>
        <v>5.1467370786467334E-3</v>
      </c>
    </row>
    <row r="121" spans="2:15" s="141" customFormat="1">
      <c r="B121" s="87" t="s">
        <v>1462</v>
      </c>
      <c r="C121" s="84" t="s">
        <v>1463</v>
      </c>
      <c r="D121" s="97" t="s">
        <v>1464</v>
      </c>
      <c r="E121" s="97" t="s">
        <v>945</v>
      </c>
      <c r="F121" s="84" t="s">
        <v>1268</v>
      </c>
      <c r="G121" s="97" t="s">
        <v>204</v>
      </c>
      <c r="H121" s="97" t="s">
        <v>175</v>
      </c>
      <c r="I121" s="94">
        <v>4662.8826529999997</v>
      </c>
      <c r="J121" s="96">
        <v>721</v>
      </c>
      <c r="K121" s="84"/>
      <c r="L121" s="94">
        <v>119.88672307399999</v>
      </c>
      <c r="M121" s="95">
        <v>1.3756333340128574E-4</v>
      </c>
      <c r="N121" s="95">
        <f t="shared" si="3"/>
        <v>2.0486203970358379E-3</v>
      </c>
      <c r="O121" s="95">
        <f>L121/'סכום נכסי הקרן'!$C$42</f>
        <v>1.4668251958865336E-4</v>
      </c>
    </row>
    <row r="122" spans="2:15" s="141" customFormat="1">
      <c r="B122" s="87" t="s">
        <v>1465</v>
      </c>
      <c r="C122" s="84" t="s">
        <v>1466</v>
      </c>
      <c r="D122" s="97" t="s">
        <v>1464</v>
      </c>
      <c r="E122" s="97" t="s">
        <v>945</v>
      </c>
      <c r="F122" s="84" t="s">
        <v>1467</v>
      </c>
      <c r="G122" s="97" t="s">
        <v>961</v>
      </c>
      <c r="H122" s="97" t="s">
        <v>175</v>
      </c>
      <c r="I122" s="94">
        <v>681.72306200000003</v>
      </c>
      <c r="J122" s="96">
        <v>11561</v>
      </c>
      <c r="K122" s="84"/>
      <c r="L122" s="94">
        <v>281.05073557700001</v>
      </c>
      <c r="M122" s="95">
        <v>4.4779641694585617E-6</v>
      </c>
      <c r="N122" s="95">
        <f t="shared" si="3"/>
        <v>4.802585763809532E-3</v>
      </c>
      <c r="O122" s="95">
        <f>L122/'סכום נכסי הקרן'!$C$42</f>
        <v>3.4386818631478066E-4</v>
      </c>
    </row>
    <row r="123" spans="2:15" s="141" customFormat="1">
      <c r="B123" s="87" t="s">
        <v>1468</v>
      </c>
      <c r="C123" s="84" t="s">
        <v>1469</v>
      </c>
      <c r="D123" s="97" t="s">
        <v>1464</v>
      </c>
      <c r="E123" s="97" t="s">
        <v>945</v>
      </c>
      <c r="F123" s="84" t="s">
        <v>1470</v>
      </c>
      <c r="G123" s="97" t="s">
        <v>961</v>
      </c>
      <c r="H123" s="97" t="s">
        <v>175</v>
      </c>
      <c r="I123" s="94">
        <v>307.7088</v>
      </c>
      <c r="J123" s="96">
        <v>12784</v>
      </c>
      <c r="K123" s="84"/>
      <c r="L123" s="94">
        <v>140.27750000900002</v>
      </c>
      <c r="M123" s="95">
        <v>8.1818062890844894E-6</v>
      </c>
      <c r="N123" s="95">
        <f t="shared" si="3"/>
        <v>2.3970573254075028E-3</v>
      </c>
      <c r="O123" s="95">
        <f>L123/'סכום נכסי הקרן'!$C$42</f>
        <v>1.7163082462614971E-4</v>
      </c>
    </row>
    <row r="124" spans="2:15" s="141" customFormat="1">
      <c r="B124" s="87" t="s">
        <v>1471</v>
      </c>
      <c r="C124" s="84" t="s">
        <v>1472</v>
      </c>
      <c r="D124" s="97" t="s">
        <v>135</v>
      </c>
      <c r="E124" s="97" t="s">
        <v>945</v>
      </c>
      <c r="F124" s="84" t="s">
        <v>1200</v>
      </c>
      <c r="G124" s="97" t="s">
        <v>935</v>
      </c>
      <c r="H124" s="97" t="s">
        <v>178</v>
      </c>
      <c r="I124" s="94">
        <v>6196.4986849999996</v>
      </c>
      <c r="J124" s="96">
        <v>831</v>
      </c>
      <c r="K124" s="84"/>
      <c r="L124" s="94">
        <v>232.83031505700001</v>
      </c>
      <c r="M124" s="95">
        <v>4.0413643297988522E-5</v>
      </c>
      <c r="N124" s="95">
        <f t="shared" si="3"/>
        <v>3.9785967974087875E-3</v>
      </c>
      <c r="O124" s="95">
        <f>L124/'סכום נכסי הקרן'!$C$42</f>
        <v>2.8487005377651666E-4</v>
      </c>
    </row>
    <row r="125" spans="2:15" s="141" customFormat="1">
      <c r="B125" s="87" t="s">
        <v>1473</v>
      </c>
      <c r="C125" s="84" t="s">
        <v>1474</v>
      </c>
      <c r="D125" s="97" t="s">
        <v>1464</v>
      </c>
      <c r="E125" s="97" t="s">
        <v>945</v>
      </c>
      <c r="F125" s="84" t="s">
        <v>1475</v>
      </c>
      <c r="G125" s="97" t="s">
        <v>1342</v>
      </c>
      <c r="H125" s="97" t="s">
        <v>175</v>
      </c>
      <c r="I125" s="94">
        <v>1687.060925</v>
      </c>
      <c r="J125" s="96">
        <v>434</v>
      </c>
      <c r="K125" s="84"/>
      <c r="L125" s="94">
        <v>26.109697172000001</v>
      </c>
      <c r="M125" s="95">
        <v>5.0666490306396862E-5</v>
      </c>
      <c r="N125" s="95">
        <f t="shared" si="3"/>
        <v>4.4616165006005026E-4</v>
      </c>
      <c r="O125" s="95">
        <f>L125/'סכום נכסי הקרן'!$C$42</f>
        <v>3.194545708386519E-5</v>
      </c>
    </row>
    <row r="126" spans="2:15" s="141" customFormat="1">
      <c r="B126" s="87" t="s">
        <v>1476</v>
      </c>
      <c r="C126" s="84" t="s">
        <v>1477</v>
      </c>
      <c r="D126" s="97" t="s">
        <v>1478</v>
      </c>
      <c r="E126" s="97" t="s">
        <v>945</v>
      </c>
      <c r="F126" s="84">
        <v>29389</v>
      </c>
      <c r="G126" s="97" t="s">
        <v>1047</v>
      </c>
      <c r="H126" s="97" t="s">
        <v>175</v>
      </c>
      <c r="I126" s="94">
        <v>770.42880000000002</v>
      </c>
      <c r="J126" s="96">
        <v>14509</v>
      </c>
      <c r="K126" s="94">
        <v>1.8068152000000001E-2</v>
      </c>
      <c r="L126" s="94">
        <v>398.63094918700006</v>
      </c>
      <c r="M126" s="95">
        <v>7.2211134088860639E-6</v>
      </c>
      <c r="N126" s="95">
        <f t="shared" si="3"/>
        <v>6.8117926026735453E-3</v>
      </c>
      <c r="O126" s="95">
        <f>L126/'סכום נכסי הקרן'!$C$42</f>
        <v>4.8772867014367969E-4</v>
      </c>
    </row>
    <row r="127" spans="2:15" s="141" customFormat="1">
      <c r="B127" s="87" t="s">
        <v>1479</v>
      </c>
      <c r="C127" s="84" t="s">
        <v>1480</v>
      </c>
      <c r="D127" s="97" t="s">
        <v>1464</v>
      </c>
      <c r="E127" s="97" t="s">
        <v>945</v>
      </c>
      <c r="F127" s="84" t="s">
        <v>1481</v>
      </c>
      <c r="G127" s="97" t="s">
        <v>390</v>
      </c>
      <c r="H127" s="97" t="s">
        <v>175</v>
      </c>
      <c r="I127" s="94">
        <v>851.61996499999998</v>
      </c>
      <c r="J127" s="96">
        <v>3009</v>
      </c>
      <c r="K127" s="94">
        <v>0.72885044700000001</v>
      </c>
      <c r="L127" s="94">
        <v>92.108473198000013</v>
      </c>
      <c r="M127" s="95">
        <v>3.6277074742525495E-5</v>
      </c>
      <c r="N127" s="95">
        <f t="shared" si="3"/>
        <v>1.5739465730227659E-3</v>
      </c>
      <c r="O127" s="95">
        <f>L127/'סכום נכסי הקרן'!$C$42</f>
        <v>1.1269557276836333E-4</v>
      </c>
    </row>
    <row r="128" spans="2:15" s="141" customFormat="1">
      <c r="B128" s="87" t="s">
        <v>1482</v>
      </c>
      <c r="C128" s="84" t="s">
        <v>1483</v>
      </c>
      <c r="D128" s="97" t="s">
        <v>1464</v>
      </c>
      <c r="E128" s="97" t="s">
        <v>945</v>
      </c>
      <c r="F128" s="84" t="s">
        <v>1341</v>
      </c>
      <c r="G128" s="97" t="s">
        <v>1342</v>
      </c>
      <c r="H128" s="97" t="s">
        <v>175</v>
      </c>
      <c r="I128" s="94">
        <v>1068.128966</v>
      </c>
      <c r="J128" s="96">
        <v>552</v>
      </c>
      <c r="K128" s="84"/>
      <c r="L128" s="94">
        <v>21.025392371999999</v>
      </c>
      <c r="M128" s="95">
        <v>2.6525814858210686E-5</v>
      </c>
      <c r="N128" s="95">
        <f t="shared" si="3"/>
        <v>3.5928121617248733E-4</v>
      </c>
      <c r="O128" s="95">
        <f>L128/'סכום נכסי הקרן'!$C$42</f>
        <v>2.572476292108994E-5</v>
      </c>
    </row>
    <row r="129" spans="2:15" s="141" customFormat="1">
      <c r="B129" s="87" t="s">
        <v>1484</v>
      </c>
      <c r="C129" s="84" t="s">
        <v>1485</v>
      </c>
      <c r="D129" s="97" t="s">
        <v>1464</v>
      </c>
      <c r="E129" s="97" t="s">
        <v>945</v>
      </c>
      <c r="F129" s="84" t="s">
        <v>1486</v>
      </c>
      <c r="G129" s="97" t="s">
        <v>30</v>
      </c>
      <c r="H129" s="97" t="s">
        <v>175</v>
      </c>
      <c r="I129" s="94">
        <v>2271.0135650000002</v>
      </c>
      <c r="J129" s="96">
        <v>3166</v>
      </c>
      <c r="K129" s="84"/>
      <c r="L129" s="94">
        <v>256.39643222199999</v>
      </c>
      <c r="M129" s="95">
        <v>5.7199826185097887E-5</v>
      </c>
      <c r="N129" s="95">
        <f t="shared" si="3"/>
        <v>4.3812938356234008E-3</v>
      </c>
      <c r="O129" s="95">
        <f>L129/'סכום נכסי הקרן'!$C$42</f>
        <v>3.1370341708856532E-4</v>
      </c>
    </row>
    <row r="130" spans="2:15" s="141" customFormat="1">
      <c r="B130" s="87" t="s">
        <v>1487</v>
      </c>
      <c r="C130" s="84" t="s">
        <v>1488</v>
      </c>
      <c r="D130" s="97" t="s">
        <v>1464</v>
      </c>
      <c r="E130" s="97" t="s">
        <v>945</v>
      </c>
      <c r="F130" s="84" t="s">
        <v>1489</v>
      </c>
      <c r="G130" s="97" t="s">
        <v>1151</v>
      </c>
      <c r="H130" s="97" t="s">
        <v>175</v>
      </c>
      <c r="I130" s="94">
        <v>4416.921523</v>
      </c>
      <c r="J130" s="96">
        <v>338</v>
      </c>
      <c r="K130" s="84"/>
      <c r="L130" s="94">
        <v>53.237508460999997</v>
      </c>
      <c r="M130" s="95">
        <v>1.6251325242406419E-4</v>
      </c>
      <c r="N130" s="95">
        <f t="shared" si="3"/>
        <v>9.097208008033823E-4</v>
      </c>
      <c r="O130" s="95">
        <f>L130/'סכום נכסי הקרן'!$C$42</f>
        <v>6.5136586249518421E-5</v>
      </c>
    </row>
    <row r="131" spans="2:15" s="141" customFormat="1">
      <c r="B131" s="87" t="s">
        <v>1490</v>
      </c>
      <c r="C131" s="84" t="s">
        <v>1491</v>
      </c>
      <c r="D131" s="97" t="s">
        <v>1464</v>
      </c>
      <c r="E131" s="97" t="s">
        <v>945</v>
      </c>
      <c r="F131" s="84" t="s">
        <v>1236</v>
      </c>
      <c r="G131" s="97" t="s">
        <v>204</v>
      </c>
      <c r="H131" s="97" t="s">
        <v>175</v>
      </c>
      <c r="I131" s="94">
        <v>2623.5529919999999</v>
      </c>
      <c r="J131" s="96">
        <v>13700</v>
      </c>
      <c r="K131" s="84"/>
      <c r="L131" s="94">
        <v>1281.715825818</v>
      </c>
      <c r="M131" s="95">
        <v>4.2135795553765194E-5</v>
      </c>
      <c r="N131" s="95">
        <f t="shared" si="3"/>
        <v>2.1901918049371041E-2</v>
      </c>
      <c r="O131" s="95">
        <f>L131/'סכום נכסי הקרן'!$C$42</f>
        <v>1.5681912217384545E-3</v>
      </c>
    </row>
    <row r="132" spans="2:15" s="141" customFormat="1">
      <c r="B132" s="87" t="s">
        <v>1492</v>
      </c>
      <c r="C132" s="84" t="s">
        <v>1493</v>
      </c>
      <c r="D132" s="97" t="s">
        <v>1464</v>
      </c>
      <c r="E132" s="97" t="s">
        <v>945</v>
      </c>
      <c r="F132" s="84" t="s">
        <v>1322</v>
      </c>
      <c r="G132" s="97" t="s">
        <v>1219</v>
      </c>
      <c r="H132" s="97" t="s">
        <v>175</v>
      </c>
      <c r="I132" s="94">
        <v>1881.701779</v>
      </c>
      <c r="J132" s="96">
        <v>2559</v>
      </c>
      <c r="K132" s="84"/>
      <c r="L132" s="94">
        <v>171.71270126000002</v>
      </c>
      <c r="M132" s="95">
        <v>6.7360346404469053E-5</v>
      </c>
      <c r="N132" s="95">
        <f t="shared" si="3"/>
        <v>2.9342210147342601E-3</v>
      </c>
      <c r="O132" s="95">
        <f>L132/'סכום נכסי הקרן'!$C$42</f>
        <v>2.1009208543170974E-4</v>
      </c>
    </row>
    <row r="133" spans="2:15" s="141" customFormat="1">
      <c r="B133" s="87" t="s">
        <v>1496</v>
      </c>
      <c r="C133" s="84" t="s">
        <v>1497</v>
      </c>
      <c r="D133" s="97" t="s">
        <v>1464</v>
      </c>
      <c r="E133" s="97" t="s">
        <v>945</v>
      </c>
      <c r="F133" s="84" t="s">
        <v>890</v>
      </c>
      <c r="G133" s="97" t="s">
        <v>458</v>
      </c>
      <c r="H133" s="97" t="s">
        <v>175</v>
      </c>
      <c r="I133" s="94">
        <v>171.10691499999996</v>
      </c>
      <c r="J133" s="96">
        <v>420</v>
      </c>
      <c r="K133" s="84"/>
      <c r="L133" s="94">
        <v>2.5627024889999999</v>
      </c>
      <c r="M133" s="95">
        <v>1.043536033672638E-6</v>
      </c>
      <c r="N133" s="95">
        <f t="shared" si="3"/>
        <v>4.379137619150161E-5</v>
      </c>
      <c r="O133" s="95">
        <f>L133/'סכום נכסי הקרן'!$C$42</f>
        <v>3.1354903062168689E-6</v>
      </c>
    </row>
    <row r="134" spans="2:15" s="141" customFormat="1">
      <c r="B134" s="87" t="s">
        <v>1500</v>
      </c>
      <c r="C134" s="84" t="s">
        <v>1501</v>
      </c>
      <c r="D134" s="97" t="s">
        <v>135</v>
      </c>
      <c r="E134" s="97" t="s">
        <v>945</v>
      </c>
      <c r="F134" s="84" t="s">
        <v>1437</v>
      </c>
      <c r="G134" s="97" t="s">
        <v>687</v>
      </c>
      <c r="H134" s="97" t="s">
        <v>178</v>
      </c>
      <c r="I134" s="94">
        <v>43.396194999999999</v>
      </c>
      <c r="J134" s="96">
        <v>22.5</v>
      </c>
      <c r="K134" s="84"/>
      <c r="L134" s="94">
        <v>4.4149595999999999E-2</v>
      </c>
      <c r="M134" s="95">
        <v>6.3300332589270408E-6</v>
      </c>
      <c r="N134" s="95">
        <f t="shared" si="3"/>
        <v>7.544268503415867E-7</v>
      </c>
      <c r="O134" s="95">
        <f>L134/'סכום נכסי הקרן'!$C$42</f>
        <v>5.4017440914652753E-8</v>
      </c>
    </row>
    <row r="135" spans="2:15" s="141" customFormat="1">
      <c r="B135" s="87" t="s">
        <v>1502</v>
      </c>
      <c r="C135" s="84" t="s">
        <v>1503</v>
      </c>
      <c r="D135" s="97" t="s">
        <v>1464</v>
      </c>
      <c r="E135" s="97" t="s">
        <v>945</v>
      </c>
      <c r="F135" s="84" t="s">
        <v>1348</v>
      </c>
      <c r="G135" s="97" t="s">
        <v>1342</v>
      </c>
      <c r="H135" s="97" t="s">
        <v>175</v>
      </c>
      <c r="I135" s="94">
        <v>902.10503000000017</v>
      </c>
      <c r="J135" s="96">
        <v>650</v>
      </c>
      <c r="K135" s="84"/>
      <c r="L135" s="94">
        <v>20.909892509000002</v>
      </c>
      <c r="M135" s="95">
        <v>3.1799318128566457E-5</v>
      </c>
      <c r="N135" s="95">
        <f t="shared" si="3"/>
        <v>3.5730755829670581E-4</v>
      </c>
      <c r="O135" s="95">
        <f>L135/'סכום נכסי הקרן'!$C$42</f>
        <v>2.5583447765561613E-5</v>
      </c>
    </row>
    <row r="136" spans="2:15" s="141" customFormat="1">
      <c r="B136" s="87" t="s">
        <v>1504</v>
      </c>
      <c r="C136" s="84" t="s">
        <v>1505</v>
      </c>
      <c r="D136" s="97" t="s">
        <v>1464</v>
      </c>
      <c r="E136" s="97" t="s">
        <v>945</v>
      </c>
      <c r="F136" s="84" t="s">
        <v>1506</v>
      </c>
      <c r="G136" s="97" t="s">
        <v>1033</v>
      </c>
      <c r="H136" s="97" t="s">
        <v>175</v>
      </c>
      <c r="I136" s="94">
        <v>1058.659402</v>
      </c>
      <c r="J136" s="96">
        <v>6246</v>
      </c>
      <c r="K136" s="84"/>
      <c r="L136" s="94">
        <v>235.797706952</v>
      </c>
      <c r="M136" s="95">
        <v>2.2265213021503802E-5</v>
      </c>
      <c r="N136" s="95">
        <f t="shared" si="3"/>
        <v>4.0293034929145405E-3</v>
      </c>
      <c r="O136" s="95">
        <f>L136/'סכום נכסי הקרן'!$C$42</f>
        <v>2.8850068533107902E-4</v>
      </c>
    </row>
    <row r="137" spans="2:15" s="141" customFormat="1">
      <c r="B137" s="87" t="s">
        <v>1507</v>
      </c>
      <c r="C137" s="84" t="s">
        <v>1508</v>
      </c>
      <c r="D137" s="97" t="s">
        <v>1464</v>
      </c>
      <c r="E137" s="97" t="s">
        <v>945</v>
      </c>
      <c r="F137" s="84" t="s">
        <v>1222</v>
      </c>
      <c r="G137" s="97" t="s">
        <v>1223</v>
      </c>
      <c r="H137" s="97" t="s">
        <v>175</v>
      </c>
      <c r="I137" s="94">
        <v>7664.4940800000004</v>
      </c>
      <c r="J137" s="96">
        <v>923</v>
      </c>
      <c r="K137" s="84"/>
      <c r="L137" s="94">
        <v>252.270537749</v>
      </c>
      <c r="M137" s="95">
        <v>7.0213522367537714E-6</v>
      </c>
      <c r="N137" s="95">
        <f t="shared" si="3"/>
        <v>4.3107906860111794E-3</v>
      </c>
      <c r="O137" s="95">
        <f>L137/'סכום נכסי הקרן'!$C$42</f>
        <v>3.0865534686578525E-4</v>
      </c>
    </row>
    <row r="138" spans="2:15" s="141" customFormat="1">
      <c r="B138" s="87" t="s">
        <v>1509</v>
      </c>
      <c r="C138" s="84" t="s">
        <v>1510</v>
      </c>
      <c r="D138" s="97" t="s">
        <v>1464</v>
      </c>
      <c r="E138" s="97" t="s">
        <v>945</v>
      </c>
      <c r="F138" s="84" t="s">
        <v>1218</v>
      </c>
      <c r="G138" s="97" t="s">
        <v>1219</v>
      </c>
      <c r="H138" s="97" t="s">
        <v>175</v>
      </c>
      <c r="I138" s="94">
        <v>2378.5658880000001</v>
      </c>
      <c r="J138" s="96">
        <v>1577</v>
      </c>
      <c r="K138" s="84"/>
      <c r="L138" s="94">
        <v>133.76060314600002</v>
      </c>
      <c r="M138" s="95">
        <v>2.2378866700663537E-5</v>
      </c>
      <c r="N138" s="95">
        <f t="shared" si="3"/>
        <v>2.2856968052715077E-3</v>
      </c>
      <c r="O138" s="95">
        <f>L138/'סכום נכסי הקרן'!$C$42</f>
        <v>1.6365734076360228E-4</v>
      </c>
    </row>
    <row r="139" spans="2:15" s="141" customFormat="1">
      <c r="B139" s="87" t="s">
        <v>1511</v>
      </c>
      <c r="C139" s="84" t="s">
        <v>1512</v>
      </c>
      <c r="D139" s="97" t="s">
        <v>1464</v>
      </c>
      <c r="E139" s="97" t="s">
        <v>945</v>
      </c>
      <c r="F139" s="84" t="s">
        <v>1513</v>
      </c>
      <c r="G139" s="97" t="s">
        <v>1058</v>
      </c>
      <c r="H139" s="97" t="s">
        <v>175</v>
      </c>
      <c r="I139" s="94">
        <v>817.39950699999997</v>
      </c>
      <c r="J139" s="96">
        <v>3594</v>
      </c>
      <c r="K139" s="84"/>
      <c r="L139" s="94">
        <v>104.75958834699999</v>
      </c>
      <c r="M139" s="95">
        <v>3.9314223085504635E-5</v>
      </c>
      <c r="N139" s="95">
        <f t="shared" si="3"/>
        <v>1.790128414305499E-3</v>
      </c>
      <c r="O139" s="95">
        <f>L139/'סכום נכסי הקרן'!$C$42</f>
        <v>1.2817432969890411E-4</v>
      </c>
    </row>
    <row r="140" spans="2:15" s="141" customFormat="1">
      <c r="B140" s="87" t="s">
        <v>1514</v>
      </c>
      <c r="C140" s="84" t="s">
        <v>1515</v>
      </c>
      <c r="D140" s="97" t="s">
        <v>1464</v>
      </c>
      <c r="E140" s="97" t="s">
        <v>945</v>
      </c>
      <c r="F140" s="84" t="s">
        <v>1516</v>
      </c>
      <c r="G140" s="97" t="s">
        <v>961</v>
      </c>
      <c r="H140" s="97" t="s">
        <v>175</v>
      </c>
      <c r="I140" s="94">
        <v>784.31039999999996</v>
      </c>
      <c r="J140" s="96">
        <v>5378</v>
      </c>
      <c r="K140" s="84"/>
      <c r="L140" s="94">
        <v>150.414640671</v>
      </c>
      <c r="M140" s="95">
        <v>1.1924444510394852E-5</v>
      </c>
      <c r="N140" s="95">
        <f t="shared" si="3"/>
        <v>2.5702804530008398E-3</v>
      </c>
      <c r="O140" s="95">
        <f>L140/'סכום נכסי הקרן'!$C$42</f>
        <v>1.8403371041366873E-4</v>
      </c>
    </row>
    <row r="141" spans="2:15" s="141" customFormat="1">
      <c r="B141" s="87" t="s">
        <v>1517</v>
      </c>
      <c r="C141" s="84" t="s">
        <v>1518</v>
      </c>
      <c r="D141" s="97" t="s">
        <v>1464</v>
      </c>
      <c r="E141" s="97" t="s">
        <v>945</v>
      </c>
      <c r="F141" s="84" t="s">
        <v>1519</v>
      </c>
      <c r="G141" s="97" t="s">
        <v>961</v>
      </c>
      <c r="H141" s="97" t="s">
        <v>175</v>
      </c>
      <c r="I141" s="94">
        <v>455.934211</v>
      </c>
      <c r="J141" s="96">
        <v>14210</v>
      </c>
      <c r="K141" s="84"/>
      <c r="L141" s="94">
        <v>231.03490454199999</v>
      </c>
      <c r="M141" s="95">
        <v>9.1869200688110946E-6</v>
      </c>
      <c r="N141" s="95">
        <f t="shared" si="3"/>
        <v>3.9479168813365863E-3</v>
      </c>
      <c r="O141" s="95">
        <f>L141/'סכום נכסי הקרן'!$C$42</f>
        <v>2.8267335232965492E-4</v>
      </c>
    </row>
    <row r="142" spans="2:15" s="141" customFormat="1">
      <c r="B142" s="83"/>
      <c r="C142" s="84"/>
      <c r="D142" s="84"/>
      <c r="E142" s="84"/>
      <c r="F142" s="84"/>
      <c r="G142" s="84"/>
      <c r="H142" s="84"/>
      <c r="I142" s="94"/>
      <c r="J142" s="96"/>
      <c r="K142" s="84"/>
      <c r="L142" s="84"/>
      <c r="M142" s="84"/>
      <c r="N142" s="95"/>
      <c r="O142" s="84"/>
    </row>
    <row r="143" spans="2:15" s="141" customFormat="1">
      <c r="B143" s="102" t="s">
        <v>68</v>
      </c>
      <c r="C143" s="82"/>
      <c r="D143" s="82"/>
      <c r="E143" s="82"/>
      <c r="F143" s="82"/>
      <c r="G143" s="82"/>
      <c r="H143" s="82"/>
      <c r="I143" s="91"/>
      <c r="J143" s="93"/>
      <c r="K143" s="91">
        <v>7.2001030310000003</v>
      </c>
      <c r="L143" s="91">
        <f>SUM(L144:L208)</f>
        <v>12675.733738645997</v>
      </c>
      <c r="M143" s="82"/>
      <c r="N143" s="92">
        <f t="shared" ref="N143:N208" si="4">L143/$L$11</f>
        <v>0.21660252293622992</v>
      </c>
      <c r="O143" s="92">
        <f>L143/'סכום נכסי הקרן'!$C$42</f>
        <v>1.5508878003712211E-2</v>
      </c>
    </row>
    <row r="144" spans="2:15" s="141" customFormat="1">
      <c r="B144" s="87" t="s">
        <v>1520</v>
      </c>
      <c r="C144" s="84" t="s">
        <v>1521</v>
      </c>
      <c r="D144" s="97" t="s">
        <v>30</v>
      </c>
      <c r="E144" s="97" t="s">
        <v>945</v>
      </c>
      <c r="F144" s="84"/>
      <c r="G144" s="97" t="s">
        <v>1105</v>
      </c>
      <c r="H144" s="97" t="s">
        <v>177</v>
      </c>
      <c r="I144" s="94">
        <v>347.59885000000003</v>
      </c>
      <c r="J144" s="96">
        <v>27090</v>
      </c>
      <c r="K144" s="84"/>
      <c r="L144" s="94">
        <v>382.45864865500005</v>
      </c>
      <c r="M144" s="95">
        <v>1.7343851159806026E-6</v>
      </c>
      <c r="N144" s="95">
        <f t="shared" si="4"/>
        <v>6.53544086090145E-3</v>
      </c>
      <c r="O144" s="95">
        <f>L144/'סכום נכסי הקרן'!$C$42</f>
        <v>4.6794171018052808E-4</v>
      </c>
    </row>
    <row r="145" spans="2:15" s="141" customFormat="1">
      <c r="B145" s="87" t="s">
        <v>1522</v>
      </c>
      <c r="C145" s="84" t="s">
        <v>1523</v>
      </c>
      <c r="D145" s="97" t="s">
        <v>30</v>
      </c>
      <c r="E145" s="97" t="s">
        <v>945</v>
      </c>
      <c r="F145" s="84"/>
      <c r="G145" s="97" t="s">
        <v>989</v>
      </c>
      <c r="H145" s="97" t="s">
        <v>177</v>
      </c>
      <c r="I145" s="94">
        <v>776.40218500000003</v>
      </c>
      <c r="J145" s="96">
        <v>12468</v>
      </c>
      <c r="K145" s="84"/>
      <c r="L145" s="94">
        <v>393.17029003900001</v>
      </c>
      <c r="M145" s="95">
        <v>9.9782220390567618E-7</v>
      </c>
      <c r="N145" s="95">
        <f t="shared" si="4"/>
        <v>6.7184810380147286E-3</v>
      </c>
      <c r="O145" s="95">
        <f>L145/'סכום נכסי הקרן'!$C$42</f>
        <v>4.8104750293929234E-4</v>
      </c>
    </row>
    <row r="146" spans="2:15" s="141" customFormat="1">
      <c r="B146" s="87" t="s">
        <v>1524</v>
      </c>
      <c r="C146" s="84" t="s">
        <v>1525</v>
      </c>
      <c r="D146" s="97" t="s">
        <v>1478</v>
      </c>
      <c r="E146" s="97" t="s">
        <v>945</v>
      </c>
      <c r="F146" s="84"/>
      <c r="G146" s="97" t="s">
        <v>1133</v>
      </c>
      <c r="H146" s="97" t="s">
        <v>175</v>
      </c>
      <c r="I146" s="94">
        <v>122.26643199999998</v>
      </c>
      <c r="J146" s="96">
        <v>14109</v>
      </c>
      <c r="K146" s="94">
        <v>0.43600210700000003</v>
      </c>
      <c r="L146" s="94">
        <v>61.951538014999997</v>
      </c>
      <c r="M146" s="95">
        <v>1.0364283185231876E-6</v>
      </c>
      <c r="N146" s="95">
        <f t="shared" si="4"/>
        <v>1.0586258523967813E-3</v>
      </c>
      <c r="O146" s="95">
        <f>L146/'סכום נכסי הקרן'!$C$42</f>
        <v>7.5798282373798533E-5</v>
      </c>
    </row>
    <row r="147" spans="2:15" s="141" customFormat="1">
      <c r="B147" s="87" t="s">
        <v>1526</v>
      </c>
      <c r="C147" s="84" t="s">
        <v>1527</v>
      </c>
      <c r="D147" s="97" t="s">
        <v>1478</v>
      </c>
      <c r="E147" s="97" t="s">
        <v>945</v>
      </c>
      <c r="F147" s="84"/>
      <c r="G147" s="97" t="s">
        <v>1528</v>
      </c>
      <c r="H147" s="97" t="s">
        <v>175</v>
      </c>
      <c r="I147" s="94">
        <v>583.20672100000002</v>
      </c>
      <c r="J147" s="96">
        <v>16945</v>
      </c>
      <c r="K147" s="84"/>
      <c r="L147" s="94">
        <v>352.40773489900005</v>
      </c>
      <c r="M147" s="95">
        <v>2.2400261892916241E-7</v>
      </c>
      <c r="N147" s="95">
        <f t="shared" si="4"/>
        <v>6.0219318309473425E-3</v>
      </c>
      <c r="O147" s="95">
        <f>L147/'סכום נכסי הקרן'!$C$42</f>
        <v>4.3117413798697833E-4</v>
      </c>
    </row>
    <row r="148" spans="2:15" s="141" customFormat="1">
      <c r="B148" s="87" t="s">
        <v>1529</v>
      </c>
      <c r="C148" s="84" t="s">
        <v>1530</v>
      </c>
      <c r="D148" s="97" t="s">
        <v>1464</v>
      </c>
      <c r="E148" s="97" t="s">
        <v>945</v>
      </c>
      <c r="F148" s="84"/>
      <c r="G148" s="97" t="s">
        <v>961</v>
      </c>
      <c r="H148" s="97" t="s">
        <v>175</v>
      </c>
      <c r="I148" s="94">
        <v>129.294478</v>
      </c>
      <c r="J148" s="96">
        <v>108091</v>
      </c>
      <c r="K148" s="84"/>
      <c r="L148" s="94">
        <v>498.36880742200003</v>
      </c>
      <c r="M148" s="95">
        <v>3.7125473967258146E-7</v>
      </c>
      <c r="N148" s="95">
        <f t="shared" si="4"/>
        <v>8.516109857310411E-3</v>
      </c>
      <c r="O148" s="95">
        <f>L148/'סכום נכסי הקרן'!$C$42</f>
        <v>6.0975886639197884E-4</v>
      </c>
    </row>
    <row r="149" spans="2:15" s="141" customFormat="1">
      <c r="B149" s="87" t="s">
        <v>1531</v>
      </c>
      <c r="C149" s="84" t="s">
        <v>1532</v>
      </c>
      <c r="D149" s="97" t="s">
        <v>1464</v>
      </c>
      <c r="E149" s="97" t="s">
        <v>945</v>
      </c>
      <c r="F149" s="84"/>
      <c r="G149" s="97" t="s">
        <v>1528</v>
      </c>
      <c r="H149" s="97" t="s">
        <v>175</v>
      </c>
      <c r="I149" s="94">
        <v>98.030415000000005</v>
      </c>
      <c r="J149" s="96">
        <v>189363</v>
      </c>
      <c r="K149" s="84"/>
      <c r="L149" s="94">
        <v>661.96847386000002</v>
      </c>
      <c r="M149" s="95">
        <v>1.991145397854637E-7</v>
      </c>
      <c r="N149" s="95">
        <f t="shared" si="4"/>
        <v>1.131169559874629E-2</v>
      </c>
      <c r="O149" s="95">
        <f>L149/'סכום נכסי הקרן'!$C$42</f>
        <v>8.099245783380534E-4</v>
      </c>
    </row>
    <row r="150" spans="2:15" s="141" customFormat="1">
      <c r="B150" s="87" t="s">
        <v>1533</v>
      </c>
      <c r="C150" s="84" t="s">
        <v>1534</v>
      </c>
      <c r="D150" s="97" t="s">
        <v>30</v>
      </c>
      <c r="E150" s="97" t="s">
        <v>945</v>
      </c>
      <c r="F150" s="84"/>
      <c r="G150" s="97" t="s">
        <v>1033</v>
      </c>
      <c r="H150" s="97" t="s">
        <v>177</v>
      </c>
      <c r="I150" s="94">
        <v>142.97929400000001</v>
      </c>
      <c r="J150" s="96">
        <v>18374</v>
      </c>
      <c r="K150" s="84"/>
      <c r="L150" s="94">
        <v>106.70235665099999</v>
      </c>
      <c r="M150" s="95">
        <v>3.3590069656981512E-7</v>
      </c>
      <c r="N150" s="95">
        <f t="shared" si="4"/>
        <v>1.8233263754494737E-3</v>
      </c>
      <c r="O150" s="95">
        <f>L150/'סכום נכסי הקרן'!$C$42</f>
        <v>1.3055132476975774E-4</v>
      </c>
    </row>
    <row r="151" spans="2:15" s="141" customFormat="1">
      <c r="B151" s="87" t="s">
        <v>1535</v>
      </c>
      <c r="C151" s="84" t="s">
        <v>1536</v>
      </c>
      <c r="D151" s="97" t="s">
        <v>135</v>
      </c>
      <c r="E151" s="97" t="s">
        <v>945</v>
      </c>
      <c r="F151" s="84"/>
      <c r="G151" s="97" t="s">
        <v>989</v>
      </c>
      <c r="H151" s="97" t="s">
        <v>178</v>
      </c>
      <c r="I151" s="94">
        <v>3022.9491469999998</v>
      </c>
      <c r="J151" s="96">
        <v>495.4</v>
      </c>
      <c r="K151" s="84"/>
      <c r="L151" s="94">
        <v>67.71408022</v>
      </c>
      <c r="M151" s="95">
        <v>9.4377921564070288E-7</v>
      </c>
      <c r="N151" s="95">
        <f t="shared" si="4"/>
        <v>1.1570959848455269E-3</v>
      </c>
      <c r="O151" s="95">
        <f>L151/'סכום נכסי הקרן'!$C$42</f>
        <v>8.2848806303321707E-5</v>
      </c>
    </row>
    <row r="152" spans="2:15" s="141" customFormat="1">
      <c r="B152" s="87" t="s">
        <v>1537</v>
      </c>
      <c r="C152" s="84" t="s">
        <v>1538</v>
      </c>
      <c r="D152" s="97" t="s">
        <v>1478</v>
      </c>
      <c r="E152" s="97" t="s">
        <v>945</v>
      </c>
      <c r="F152" s="84"/>
      <c r="G152" s="97" t="s">
        <v>986</v>
      </c>
      <c r="H152" s="97" t="s">
        <v>175</v>
      </c>
      <c r="I152" s="94">
        <v>1389.0549060000003</v>
      </c>
      <c r="J152" s="96">
        <v>2900</v>
      </c>
      <c r="K152" s="84"/>
      <c r="L152" s="94">
        <v>143.64772407699999</v>
      </c>
      <c r="M152" s="95">
        <v>1.4609015753579788E-7</v>
      </c>
      <c r="N152" s="95">
        <f t="shared" si="4"/>
        <v>2.4546476038908357E-3</v>
      </c>
      <c r="O152" s="95">
        <f>L152/'סכום נכסי הקרן'!$C$42</f>
        <v>1.7575432508722594E-4</v>
      </c>
    </row>
    <row r="153" spans="2:15" s="141" customFormat="1">
      <c r="B153" s="87" t="s">
        <v>1539</v>
      </c>
      <c r="C153" s="84" t="s">
        <v>1540</v>
      </c>
      <c r="D153" s="97" t="s">
        <v>1478</v>
      </c>
      <c r="E153" s="97" t="s">
        <v>945</v>
      </c>
      <c r="F153" s="84"/>
      <c r="G153" s="97" t="s">
        <v>1151</v>
      </c>
      <c r="H153" s="97" t="s">
        <v>175</v>
      </c>
      <c r="I153" s="94">
        <v>139.169603</v>
      </c>
      <c r="J153" s="96">
        <v>25201</v>
      </c>
      <c r="K153" s="84"/>
      <c r="L153" s="94">
        <v>125.067221172</v>
      </c>
      <c r="M153" s="95">
        <v>5.1595529283756983E-7</v>
      </c>
      <c r="N153" s="95">
        <f t="shared" si="4"/>
        <v>2.1371445788488431E-3</v>
      </c>
      <c r="O153" s="95">
        <f>L153/'סכום נכסי הקרן'!$C$42</f>
        <v>1.530209071452957E-4</v>
      </c>
    </row>
    <row r="154" spans="2:15" s="141" customFormat="1">
      <c r="B154" s="87" t="s">
        <v>1541</v>
      </c>
      <c r="C154" s="84" t="s">
        <v>1542</v>
      </c>
      <c r="D154" s="97" t="s">
        <v>1478</v>
      </c>
      <c r="E154" s="97" t="s">
        <v>945</v>
      </c>
      <c r="F154" s="84"/>
      <c r="G154" s="97" t="s">
        <v>1003</v>
      </c>
      <c r="H154" s="97" t="s">
        <v>175</v>
      </c>
      <c r="I154" s="94">
        <v>52.951971999999998</v>
      </c>
      <c r="J154" s="96">
        <v>46930</v>
      </c>
      <c r="K154" s="84"/>
      <c r="L154" s="94">
        <v>88.616385398000006</v>
      </c>
      <c r="M154" s="95">
        <v>3.4268293531335211E-7</v>
      </c>
      <c r="N154" s="95">
        <f t="shared" si="4"/>
        <v>1.5142738910786256E-3</v>
      </c>
      <c r="O154" s="95">
        <f>L154/'סכום נכסי הקרן'!$C$42</f>
        <v>1.084229708989084E-4</v>
      </c>
    </row>
    <row r="155" spans="2:15" s="141" customFormat="1">
      <c r="B155" s="87" t="s">
        <v>1543</v>
      </c>
      <c r="C155" s="84" t="s">
        <v>1544</v>
      </c>
      <c r="D155" s="97" t="s">
        <v>1478</v>
      </c>
      <c r="E155" s="97" t="s">
        <v>945</v>
      </c>
      <c r="F155" s="84"/>
      <c r="G155" s="97" t="s">
        <v>989</v>
      </c>
      <c r="H155" s="97" t="s">
        <v>175</v>
      </c>
      <c r="I155" s="94">
        <v>161.237908</v>
      </c>
      <c r="J155" s="96">
        <v>36401</v>
      </c>
      <c r="K155" s="84"/>
      <c r="L155" s="94">
        <v>209.296423492</v>
      </c>
      <c r="M155" s="95">
        <v>2.8657872274354419E-7</v>
      </c>
      <c r="N155" s="95">
        <f t="shared" si="4"/>
        <v>3.5764504291914347E-3</v>
      </c>
      <c r="O155" s="95">
        <f>L155/'סכום נכסי הקרן'!$C$42</f>
        <v>2.5607611878548676E-4</v>
      </c>
    </row>
    <row r="156" spans="2:15" s="141" customFormat="1">
      <c r="B156" s="87" t="s">
        <v>1545</v>
      </c>
      <c r="C156" s="84" t="s">
        <v>1546</v>
      </c>
      <c r="D156" s="97" t="s">
        <v>1478</v>
      </c>
      <c r="E156" s="97" t="s">
        <v>945</v>
      </c>
      <c r="F156" s="84"/>
      <c r="G156" s="97" t="s">
        <v>1133</v>
      </c>
      <c r="H156" s="97" t="s">
        <v>175</v>
      </c>
      <c r="I156" s="94">
        <v>121.698342</v>
      </c>
      <c r="J156" s="96">
        <v>12900</v>
      </c>
      <c r="K156" s="94">
        <v>0.41227747100000001</v>
      </c>
      <c r="L156" s="94">
        <v>56.395218650000004</v>
      </c>
      <c r="M156" s="95">
        <v>7.8759025853937598E-7</v>
      </c>
      <c r="N156" s="95">
        <f t="shared" si="4"/>
        <v>9.6367964908319014E-4</v>
      </c>
      <c r="O156" s="95">
        <f>L156/'סכום נכסי הקרן'!$C$42</f>
        <v>6.900007400510071E-5</v>
      </c>
    </row>
    <row r="157" spans="2:15" s="141" customFormat="1">
      <c r="B157" s="87" t="s">
        <v>1547</v>
      </c>
      <c r="C157" s="84" t="s">
        <v>1548</v>
      </c>
      <c r="D157" s="97" t="s">
        <v>135</v>
      </c>
      <c r="E157" s="97" t="s">
        <v>945</v>
      </c>
      <c r="F157" s="84"/>
      <c r="G157" s="97" t="s">
        <v>947</v>
      </c>
      <c r="H157" s="97" t="s">
        <v>178</v>
      </c>
      <c r="I157" s="94">
        <v>5823.9519909999999</v>
      </c>
      <c r="J157" s="96">
        <v>548.6</v>
      </c>
      <c r="K157" s="84"/>
      <c r="L157" s="94">
        <v>144.46602716299998</v>
      </c>
      <c r="M157" s="95">
        <v>2.8566824671696075E-7</v>
      </c>
      <c r="N157" s="95">
        <f t="shared" si="4"/>
        <v>2.4686307402211377E-3</v>
      </c>
      <c r="O157" s="95">
        <f>L157/'סכום נכסי הקרן'!$C$42</f>
        <v>1.7675552651607438E-4</v>
      </c>
    </row>
    <row r="158" spans="2:15" s="141" customFormat="1">
      <c r="B158" s="87" t="s">
        <v>1549</v>
      </c>
      <c r="C158" s="84" t="s">
        <v>1550</v>
      </c>
      <c r="D158" s="97" t="s">
        <v>1478</v>
      </c>
      <c r="E158" s="97" t="s">
        <v>945</v>
      </c>
      <c r="F158" s="84"/>
      <c r="G158" s="97" t="s">
        <v>947</v>
      </c>
      <c r="H158" s="97" t="s">
        <v>175</v>
      </c>
      <c r="I158" s="94">
        <v>379.77816100000001</v>
      </c>
      <c r="J158" s="96">
        <v>6845</v>
      </c>
      <c r="K158" s="84"/>
      <c r="L158" s="94">
        <v>92.701076698000008</v>
      </c>
      <c r="M158" s="95">
        <v>1.4753592484922268E-6</v>
      </c>
      <c r="N158" s="95">
        <f t="shared" si="4"/>
        <v>1.5840729622202208E-3</v>
      </c>
      <c r="O158" s="95">
        <f>L158/'סכום נכסי הקרן'!$C$42</f>
        <v>1.1342062865669052E-4</v>
      </c>
    </row>
    <row r="159" spans="2:15" s="141" customFormat="1">
      <c r="B159" s="87" t="s">
        <v>1551</v>
      </c>
      <c r="C159" s="84" t="s">
        <v>1552</v>
      </c>
      <c r="D159" s="97" t="s">
        <v>1464</v>
      </c>
      <c r="E159" s="97" t="s">
        <v>945</v>
      </c>
      <c r="F159" s="84"/>
      <c r="G159" s="97" t="s">
        <v>1010</v>
      </c>
      <c r="H159" s="97" t="s">
        <v>175</v>
      </c>
      <c r="I159" s="94">
        <v>965.44660499999998</v>
      </c>
      <c r="J159" s="96">
        <v>5473</v>
      </c>
      <c r="K159" s="84"/>
      <c r="L159" s="94">
        <v>188.42349135999999</v>
      </c>
      <c r="M159" s="95">
        <v>2.2553301109780401E-7</v>
      </c>
      <c r="N159" s="95">
        <f t="shared" si="4"/>
        <v>3.2197744486062788E-3</v>
      </c>
      <c r="O159" s="95">
        <f>L159/'סכום נכסי הקרן'!$C$42</f>
        <v>2.3053789238459586E-4</v>
      </c>
    </row>
    <row r="160" spans="2:15" s="141" customFormat="1">
      <c r="B160" s="87" t="s">
        <v>1553</v>
      </c>
      <c r="C160" s="84" t="s">
        <v>1554</v>
      </c>
      <c r="D160" s="97" t="s">
        <v>1478</v>
      </c>
      <c r="E160" s="97" t="s">
        <v>945</v>
      </c>
      <c r="F160" s="84"/>
      <c r="G160" s="97" t="s">
        <v>986</v>
      </c>
      <c r="H160" s="97" t="s">
        <v>175</v>
      </c>
      <c r="I160" s="94">
        <v>308.60744199999999</v>
      </c>
      <c r="J160" s="96">
        <v>7003</v>
      </c>
      <c r="K160" s="84"/>
      <c r="L160" s="94">
        <v>77.067604383000003</v>
      </c>
      <c r="M160" s="95">
        <v>1.3345372962289233E-7</v>
      </c>
      <c r="N160" s="95">
        <f t="shared" si="4"/>
        <v>1.3169286993710691E-3</v>
      </c>
      <c r="O160" s="95">
        <f>L160/'סכום נכסי הקרן'!$C$42</f>
        <v>9.4292930023471481E-5</v>
      </c>
    </row>
    <row r="161" spans="2:15" s="141" customFormat="1">
      <c r="B161" s="87" t="s">
        <v>1555</v>
      </c>
      <c r="C161" s="84" t="s">
        <v>1556</v>
      </c>
      <c r="D161" s="97" t="s">
        <v>30</v>
      </c>
      <c r="E161" s="97" t="s">
        <v>945</v>
      </c>
      <c r="F161" s="84"/>
      <c r="G161" s="97" t="s">
        <v>979</v>
      </c>
      <c r="H161" s="97" t="s">
        <v>177</v>
      </c>
      <c r="I161" s="94">
        <v>524.06057399999997</v>
      </c>
      <c r="J161" s="96">
        <v>4885</v>
      </c>
      <c r="K161" s="84"/>
      <c r="L161" s="94">
        <v>103.978418261</v>
      </c>
      <c r="M161" s="95">
        <v>4.8985065485373679E-7</v>
      </c>
      <c r="N161" s="95">
        <f t="shared" si="4"/>
        <v>1.7767798054629164E-3</v>
      </c>
      <c r="O161" s="95">
        <f>L161/'סכום נכסי הקרן'!$C$42</f>
        <v>1.2721856084057075E-4</v>
      </c>
    </row>
    <row r="162" spans="2:15" s="141" customFormat="1">
      <c r="B162" s="87" t="s">
        <v>1557</v>
      </c>
      <c r="C162" s="84" t="s">
        <v>1558</v>
      </c>
      <c r="D162" s="97" t="s">
        <v>30</v>
      </c>
      <c r="E162" s="97" t="s">
        <v>945</v>
      </c>
      <c r="F162" s="84"/>
      <c r="G162" s="97" t="s">
        <v>957</v>
      </c>
      <c r="H162" s="97" t="s">
        <v>177</v>
      </c>
      <c r="I162" s="94">
        <v>1532.4527929999999</v>
      </c>
      <c r="J162" s="96">
        <v>2881</v>
      </c>
      <c r="K162" s="84"/>
      <c r="L162" s="94">
        <v>179.31949773400001</v>
      </c>
      <c r="M162" s="95">
        <v>1.2393404094607136E-6</v>
      </c>
      <c r="N162" s="95">
        <f t="shared" si="4"/>
        <v>3.0642057037236973E-3</v>
      </c>
      <c r="O162" s="95">
        <f>L162/'סכום נכסי הקרן'!$C$42</f>
        <v>2.1939907159493723E-4</v>
      </c>
    </row>
    <row r="163" spans="2:15" s="141" customFormat="1">
      <c r="B163" s="87" t="s">
        <v>1559</v>
      </c>
      <c r="C163" s="84" t="s">
        <v>1560</v>
      </c>
      <c r="D163" s="97" t="s">
        <v>30</v>
      </c>
      <c r="E163" s="97" t="s">
        <v>945</v>
      </c>
      <c r="F163" s="84"/>
      <c r="G163" s="97" t="s">
        <v>1133</v>
      </c>
      <c r="H163" s="97" t="s">
        <v>177</v>
      </c>
      <c r="I163" s="94">
        <v>0</v>
      </c>
      <c r="J163" s="96">
        <v>3304</v>
      </c>
      <c r="K163" s="94">
        <v>1.7916911419999999</v>
      </c>
      <c r="L163" s="94">
        <v>1.7916911419999999</v>
      </c>
      <c r="M163" s="95">
        <v>0</v>
      </c>
      <c r="N163" s="95">
        <f t="shared" si="4"/>
        <v>3.0616359548204712E-5</v>
      </c>
      <c r="O163" s="95">
        <f>L163/'סכום נכסי הקרן'!$C$42</f>
        <v>2.1921507594382453E-6</v>
      </c>
    </row>
    <row r="164" spans="2:15" s="141" customFormat="1">
      <c r="B164" s="87" t="s">
        <v>1561</v>
      </c>
      <c r="C164" s="84" t="s">
        <v>1562</v>
      </c>
      <c r="D164" s="97" t="s">
        <v>30</v>
      </c>
      <c r="E164" s="97" t="s">
        <v>945</v>
      </c>
      <c r="F164" s="84"/>
      <c r="G164" s="97" t="s">
        <v>989</v>
      </c>
      <c r="H164" s="97" t="s">
        <v>177</v>
      </c>
      <c r="I164" s="94">
        <v>348.77738799999997</v>
      </c>
      <c r="J164" s="96">
        <v>8694</v>
      </c>
      <c r="K164" s="84"/>
      <c r="L164" s="94">
        <v>123.15870298499999</v>
      </c>
      <c r="M164" s="95">
        <v>3.5589529387755098E-6</v>
      </c>
      <c r="N164" s="95">
        <f t="shared" si="4"/>
        <v>2.1045318825823121E-3</v>
      </c>
      <c r="O164" s="95">
        <f>L164/'סכום נכסי הקרן'!$C$42</f>
        <v>1.5068581741082082E-4</v>
      </c>
    </row>
    <row r="165" spans="2:15" s="141" customFormat="1">
      <c r="B165" s="87" t="s">
        <v>1563</v>
      </c>
      <c r="C165" s="84" t="s">
        <v>1564</v>
      </c>
      <c r="D165" s="97" t="s">
        <v>30</v>
      </c>
      <c r="E165" s="97" t="s">
        <v>945</v>
      </c>
      <c r="F165" s="84"/>
      <c r="G165" s="97" t="s">
        <v>1010</v>
      </c>
      <c r="H165" s="97" t="s">
        <v>182</v>
      </c>
      <c r="I165" s="94">
        <v>6074.828528</v>
      </c>
      <c r="J165" s="96">
        <v>8810</v>
      </c>
      <c r="K165" s="84"/>
      <c r="L165" s="94">
        <v>206.10259066799998</v>
      </c>
      <c r="M165" s="95">
        <v>1.977228527296831E-6</v>
      </c>
      <c r="N165" s="95">
        <f t="shared" si="4"/>
        <v>3.5218743185079322E-3</v>
      </c>
      <c r="O165" s="95">
        <f>L165/'סכום נכסי הקרן'!$C$42</f>
        <v>2.5216843465035449E-4</v>
      </c>
    </row>
    <row r="166" spans="2:15" s="141" customFormat="1">
      <c r="B166" s="87" t="s">
        <v>1565</v>
      </c>
      <c r="C166" s="84" t="s">
        <v>1566</v>
      </c>
      <c r="D166" s="97" t="s">
        <v>1464</v>
      </c>
      <c r="E166" s="97" t="s">
        <v>945</v>
      </c>
      <c r="F166" s="84"/>
      <c r="G166" s="97" t="s">
        <v>1010</v>
      </c>
      <c r="H166" s="97" t="s">
        <v>175</v>
      </c>
      <c r="I166" s="94">
        <v>483.35492900000003</v>
      </c>
      <c r="J166" s="96">
        <v>19300</v>
      </c>
      <c r="K166" s="84"/>
      <c r="L166" s="94">
        <v>332.66322964600005</v>
      </c>
      <c r="M166" s="95">
        <v>2.0118472717058582E-7</v>
      </c>
      <c r="N166" s="95">
        <f t="shared" si="4"/>
        <v>5.6845383719092649E-3</v>
      </c>
      <c r="O166" s="95">
        <f>L166/'סכום נכסי הקרן'!$C$42</f>
        <v>4.0701655235713524E-4</v>
      </c>
    </row>
    <row r="167" spans="2:15" s="141" customFormat="1">
      <c r="B167" s="87" t="s">
        <v>1567</v>
      </c>
      <c r="C167" s="84" t="s">
        <v>1568</v>
      </c>
      <c r="D167" s="97" t="s">
        <v>1478</v>
      </c>
      <c r="E167" s="97" t="s">
        <v>945</v>
      </c>
      <c r="F167" s="84"/>
      <c r="G167" s="97" t="s">
        <v>957</v>
      </c>
      <c r="H167" s="97" t="s">
        <v>175</v>
      </c>
      <c r="I167" s="94">
        <v>287.194433</v>
      </c>
      <c r="J167" s="96">
        <v>16419</v>
      </c>
      <c r="K167" s="94">
        <v>0.66568798800000006</v>
      </c>
      <c r="L167" s="94">
        <v>168.818471074</v>
      </c>
      <c r="M167" s="95">
        <v>1.1021581526906389E-6</v>
      </c>
      <c r="N167" s="95">
        <f t="shared" si="4"/>
        <v>2.8847645041155095E-3</v>
      </c>
      <c r="O167" s="95">
        <f>L167/'סכום נכסי הקרן'!$C$42</f>
        <v>2.0655096790787872E-4</v>
      </c>
    </row>
    <row r="168" spans="2:15" s="141" customFormat="1">
      <c r="B168" s="87" t="s">
        <v>1569</v>
      </c>
      <c r="C168" s="84" t="s">
        <v>1570</v>
      </c>
      <c r="D168" s="97" t="s">
        <v>1478</v>
      </c>
      <c r="E168" s="97" t="s">
        <v>945</v>
      </c>
      <c r="F168" s="84"/>
      <c r="G168" s="97" t="s">
        <v>1003</v>
      </c>
      <c r="H168" s="97" t="s">
        <v>175</v>
      </c>
      <c r="I168" s="94">
        <v>98.708161999999987</v>
      </c>
      <c r="J168" s="96">
        <v>20460</v>
      </c>
      <c r="K168" s="84"/>
      <c r="L168" s="94">
        <v>72.017830154999999</v>
      </c>
      <c r="M168" s="95">
        <v>2.6981328297074814E-7</v>
      </c>
      <c r="N168" s="95">
        <f t="shared" si="4"/>
        <v>1.230638322766804E-3</v>
      </c>
      <c r="O168" s="95">
        <f>L168/'סכום נכסי הקרן'!$C$42</f>
        <v>8.8114484336373312E-5</v>
      </c>
    </row>
    <row r="169" spans="2:15" s="141" customFormat="1">
      <c r="B169" s="87" t="s">
        <v>1571</v>
      </c>
      <c r="C169" s="84" t="s">
        <v>1572</v>
      </c>
      <c r="D169" s="97" t="s">
        <v>136</v>
      </c>
      <c r="E169" s="97" t="s">
        <v>945</v>
      </c>
      <c r="F169" s="84"/>
      <c r="G169" s="97" t="s">
        <v>947</v>
      </c>
      <c r="H169" s="97" t="s">
        <v>185</v>
      </c>
      <c r="I169" s="94">
        <v>2946.4015049999998</v>
      </c>
      <c r="J169" s="96">
        <v>971.3</v>
      </c>
      <c r="K169" s="84"/>
      <c r="L169" s="94">
        <v>94.798442765999994</v>
      </c>
      <c r="M169" s="95">
        <v>2.014876532800264E-6</v>
      </c>
      <c r="N169" s="95">
        <f t="shared" si="4"/>
        <v>1.619912684891625E-3</v>
      </c>
      <c r="O169" s="95">
        <f>L169/'סכום נכסי הקרן'!$C$42</f>
        <v>1.1598677552821765E-4</v>
      </c>
    </row>
    <row r="170" spans="2:15" s="141" customFormat="1">
      <c r="B170" s="87" t="s">
        <v>1573</v>
      </c>
      <c r="C170" s="84" t="s">
        <v>1574</v>
      </c>
      <c r="D170" s="97" t="s">
        <v>1478</v>
      </c>
      <c r="E170" s="97" t="s">
        <v>945</v>
      </c>
      <c r="F170" s="84"/>
      <c r="G170" s="97" t="s">
        <v>986</v>
      </c>
      <c r="H170" s="97" t="s">
        <v>175</v>
      </c>
      <c r="I170" s="94">
        <v>469.94501400000001</v>
      </c>
      <c r="J170" s="96">
        <v>11180</v>
      </c>
      <c r="K170" s="84"/>
      <c r="L170" s="94">
        <v>187.35711426400005</v>
      </c>
      <c r="M170" s="95">
        <v>1.4486711763665926E-7</v>
      </c>
      <c r="N170" s="95">
        <f t="shared" si="4"/>
        <v>3.2015522317186849E-3</v>
      </c>
      <c r="O170" s="95">
        <f>L170/'סכום נכסי הקרן'!$C$42</f>
        <v>2.292331700995739E-4</v>
      </c>
    </row>
    <row r="171" spans="2:15" s="141" customFormat="1">
      <c r="B171" s="87" t="s">
        <v>1575</v>
      </c>
      <c r="C171" s="84" t="s">
        <v>1576</v>
      </c>
      <c r="D171" s="97" t="s">
        <v>30</v>
      </c>
      <c r="E171" s="97" t="s">
        <v>945</v>
      </c>
      <c r="F171" s="84"/>
      <c r="G171" s="97" t="s">
        <v>1133</v>
      </c>
      <c r="H171" s="97" t="s">
        <v>177</v>
      </c>
      <c r="I171" s="94">
        <v>213.18824699999996</v>
      </c>
      <c r="J171" s="96">
        <v>9920</v>
      </c>
      <c r="K171" s="84"/>
      <c r="L171" s="94">
        <v>85.895830133999993</v>
      </c>
      <c r="M171" s="95">
        <v>3.3738624871089424E-6</v>
      </c>
      <c r="N171" s="95">
        <f t="shared" si="4"/>
        <v>1.4677851318383426E-3</v>
      </c>
      <c r="O171" s="95">
        <f>L171/'סכום נכסי הקרן'!$C$42</f>
        <v>1.0509434625581613E-4</v>
      </c>
    </row>
    <row r="172" spans="2:15" s="141" customFormat="1">
      <c r="B172" s="87" t="s">
        <v>1577</v>
      </c>
      <c r="C172" s="84" t="s">
        <v>1578</v>
      </c>
      <c r="D172" s="97" t="s">
        <v>1478</v>
      </c>
      <c r="E172" s="97" t="s">
        <v>945</v>
      </c>
      <c r="F172" s="84"/>
      <c r="G172" s="97" t="s">
        <v>961</v>
      </c>
      <c r="H172" s="97" t="s">
        <v>175</v>
      </c>
      <c r="I172" s="94">
        <v>247.44058899999999</v>
      </c>
      <c r="J172" s="96">
        <v>26453</v>
      </c>
      <c r="K172" s="84"/>
      <c r="L172" s="94">
        <v>233.41416635900001</v>
      </c>
      <c r="M172" s="95">
        <v>2.4502419882003598E-7</v>
      </c>
      <c r="N172" s="95">
        <f t="shared" si="4"/>
        <v>3.9885736293334946E-3</v>
      </c>
      <c r="O172" s="95">
        <f>L172/'סכום נכסי הקרן'!$C$42</f>
        <v>2.8558440126927125E-4</v>
      </c>
    </row>
    <row r="173" spans="2:15" s="141" customFormat="1">
      <c r="B173" s="87" t="s">
        <v>1579</v>
      </c>
      <c r="C173" s="84" t="s">
        <v>1580</v>
      </c>
      <c r="D173" s="97" t="s">
        <v>1478</v>
      </c>
      <c r="E173" s="97" t="s">
        <v>945</v>
      </c>
      <c r="F173" s="84"/>
      <c r="G173" s="97" t="s">
        <v>1100</v>
      </c>
      <c r="H173" s="97" t="s">
        <v>175</v>
      </c>
      <c r="I173" s="94">
        <v>583.18678799999998</v>
      </c>
      <c r="J173" s="96">
        <v>20766</v>
      </c>
      <c r="K173" s="84"/>
      <c r="L173" s="94">
        <v>431.85889072499998</v>
      </c>
      <c r="M173" s="95">
        <v>7.6377698565144716E-7</v>
      </c>
      <c r="N173" s="95">
        <f t="shared" si="4"/>
        <v>7.3795905793039018E-3</v>
      </c>
      <c r="O173" s="95">
        <f>L173/'סכום נכסי הקרן'!$C$42</f>
        <v>5.2838336534733333E-4</v>
      </c>
    </row>
    <row r="174" spans="2:15" s="141" customFormat="1">
      <c r="B174" s="87" t="s">
        <v>1581</v>
      </c>
      <c r="C174" s="84" t="s">
        <v>1582</v>
      </c>
      <c r="D174" s="97" t="s">
        <v>1478</v>
      </c>
      <c r="E174" s="97" t="s">
        <v>945</v>
      </c>
      <c r="F174" s="84"/>
      <c r="G174" s="97" t="s">
        <v>1151</v>
      </c>
      <c r="H174" s="97" t="s">
        <v>175</v>
      </c>
      <c r="I174" s="94">
        <v>666.03823599999998</v>
      </c>
      <c r="J174" s="96">
        <v>8385</v>
      </c>
      <c r="K174" s="94">
        <v>1.306300781</v>
      </c>
      <c r="L174" s="94">
        <v>200.45779421899999</v>
      </c>
      <c r="M174" s="95">
        <v>2.5869134914828881E-7</v>
      </c>
      <c r="N174" s="95">
        <f t="shared" si="4"/>
        <v>3.4254162216809888E-3</v>
      </c>
      <c r="O174" s="95">
        <f>L174/'סכום נכסי הקרן'!$C$42</f>
        <v>2.4526197374731253E-4</v>
      </c>
    </row>
    <row r="175" spans="2:15" s="141" customFormat="1">
      <c r="B175" s="87" t="s">
        <v>1583</v>
      </c>
      <c r="C175" s="84" t="s">
        <v>1584</v>
      </c>
      <c r="D175" s="97" t="s">
        <v>1464</v>
      </c>
      <c r="E175" s="97" t="s">
        <v>945</v>
      </c>
      <c r="F175" s="84"/>
      <c r="G175" s="97" t="s">
        <v>996</v>
      </c>
      <c r="H175" s="97" t="s">
        <v>175</v>
      </c>
      <c r="I175" s="94">
        <v>1676.7202559999998</v>
      </c>
      <c r="J175" s="96">
        <v>13396</v>
      </c>
      <c r="K175" s="84"/>
      <c r="L175" s="94">
        <v>800.97154685800001</v>
      </c>
      <c r="M175" s="95">
        <v>2.1881248823931339E-7</v>
      </c>
      <c r="N175" s="95">
        <f t="shared" si="4"/>
        <v>1.3686975557133288E-2</v>
      </c>
      <c r="O175" s="95">
        <f>L175/'סכום נכסי הקרן'!$C$42</f>
        <v>9.7999612967511734E-4</v>
      </c>
    </row>
    <row r="176" spans="2:15" s="141" customFormat="1">
      <c r="B176" s="87" t="s">
        <v>1585</v>
      </c>
      <c r="C176" s="84" t="s">
        <v>1586</v>
      </c>
      <c r="D176" s="97" t="s">
        <v>1478</v>
      </c>
      <c r="E176" s="97" t="s">
        <v>945</v>
      </c>
      <c r="F176" s="84"/>
      <c r="G176" s="97" t="s">
        <v>1003</v>
      </c>
      <c r="H176" s="97" t="s">
        <v>175</v>
      </c>
      <c r="I176" s="94">
        <v>93.837013999999996</v>
      </c>
      <c r="J176" s="96">
        <v>19531</v>
      </c>
      <c r="K176" s="84"/>
      <c r="L176" s="94">
        <v>65.355177355999999</v>
      </c>
      <c r="M176" s="95">
        <v>4.9492095991561183E-7</v>
      </c>
      <c r="N176" s="95">
        <f t="shared" si="4"/>
        <v>1.1167871299706314E-3</v>
      </c>
      <c r="O176" s="95">
        <f>L176/'סכום נכסי הקרן'!$C$42</f>
        <v>7.9962666731862772E-5</v>
      </c>
    </row>
    <row r="177" spans="2:15" s="141" customFormat="1">
      <c r="B177" s="87" t="s">
        <v>1587</v>
      </c>
      <c r="C177" s="84" t="s">
        <v>1588</v>
      </c>
      <c r="D177" s="97" t="s">
        <v>1478</v>
      </c>
      <c r="E177" s="97" t="s">
        <v>945</v>
      </c>
      <c r="F177" s="84"/>
      <c r="G177" s="97" t="s">
        <v>1047</v>
      </c>
      <c r="H177" s="97" t="s">
        <v>175</v>
      </c>
      <c r="I177" s="94">
        <v>231.36</v>
      </c>
      <c r="J177" s="96">
        <v>2503</v>
      </c>
      <c r="K177" s="84"/>
      <c r="L177" s="94">
        <v>20.650494892999998</v>
      </c>
      <c r="M177" s="95">
        <v>5.997072134824136E-7</v>
      </c>
      <c r="N177" s="95">
        <f t="shared" si="4"/>
        <v>3.5287498033098673E-4</v>
      </c>
      <c r="O177" s="95">
        <f>L177/'סכום נכסי הקרן'!$C$42</f>
        <v>2.5266072372235658E-5</v>
      </c>
    </row>
    <row r="178" spans="2:15" s="141" customFormat="1">
      <c r="B178" s="87" t="s">
        <v>1589</v>
      </c>
      <c r="C178" s="84" t="s">
        <v>1590</v>
      </c>
      <c r="D178" s="97" t="s">
        <v>1464</v>
      </c>
      <c r="E178" s="97" t="s">
        <v>945</v>
      </c>
      <c r="F178" s="84"/>
      <c r="G178" s="97" t="s">
        <v>1058</v>
      </c>
      <c r="H178" s="97" t="s">
        <v>175</v>
      </c>
      <c r="I178" s="94">
        <v>4187.616</v>
      </c>
      <c r="J178" s="96">
        <v>1904</v>
      </c>
      <c r="K178" s="84"/>
      <c r="L178" s="94">
        <v>284.32505601000003</v>
      </c>
      <c r="M178" s="95">
        <v>8.1239099263745047E-6</v>
      </c>
      <c r="N178" s="95">
        <f t="shared" si="4"/>
        <v>4.8585372441192791E-3</v>
      </c>
      <c r="O178" s="95">
        <f>L178/'סכום נכסי הקרן'!$C$42</f>
        <v>3.478743477873617E-4</v>
      </c>
    </row>
    <row r="179" spans="2:15" s="141" customFormat="1">
      <c r="B179" s="87" t="s">
        <v>1591</v>
      </c>
      <c r="C179" s="84" t="s">
        <v>1592</v>
      </c>
      <c r="D179" s="97" t="s">
        <v>1464</v>
      </c>
      <c r="E179" s="97" t="s">
        <v>945</v>
      </c>
      <c r="F179" s="84"/>
      <c r="G179" s="97" t="s">
        <v>996</v>
      </c>
      <c r="H179" s="97" t="s">
        <v>175</v>
      </c>
      <c r="I179" s="94">
        <v>136.24194600000001</v>
      </c>
      <c r="J179" s="96">
        <v>36732</v>
      </c>
      <c r="K179" s="84"/>
      <c r="L179" s="94">
        <v>178.458299987</v>
      </c>
      <c r="M179" s="95">
        <v>3.1160962592208143E-7</v>
      </c>
      <c r="N179" s="95">
        <f t="shared" si="4"/>
        <v>3.049489584831228E-3</v>
      </c>
      <c r="O179" s="95">
        <f>L179/'סכום נכסי הקרן'!$C$42</f>
        <v>2.1834538814980662E-4</v>
      </c>
    </row>
    <row r="180" spans="2:15" s="141" customFormat="1">
      <c r="B180" s="87" t="s">
        <v>1593</v>
      </c>
      <c r="C180" s="84" t="s">
        <v>1594</v>
      </c>
      <c r="D180" s="97" t="s">
        <v>1478</v>
      </c>
      <c r="E180" s="97" t="s">
        <v>945</v>
      </c>
      <c r="F180" s="84"/>
      <c r="G180" s="97" t="s">
        <v>1105</v>
      </c>
      <c r="H180" s="97" t="s">
        <v>175</v>
      </c>
      <c r="I180" s="94">
        <v>766.51542500000005</v>
      </c>
      <c r="J180" s="96">
        <v>8395</v>
      </c>
      <c r="K180" s="94">
        <v>0.60134668299999994</v>
      </c>
      <c r="L180" s="94">
        <v>230.06977340199998</v>
      </c>
      <c r="M180" s="95">
        <v>6.0993098983380563E-7</v>
      </c>
      <c r="N180" s="95">
        <f t="shared" si="4"/>
        <v>3.9314247520288387E-3</v>
      </c>
      <c r="O180" s="95">
        <f>L180/'סכום נכסי הקרן'!$C$42</f>
        <v>2.8149250541250893E-4</v>
      </c>
    </row>
    <row r="181" spans="2:15" s="141" customFormat="1">
      <c r="B181" s="87" t="s">
        <v>1595</v>
      </c>
      <c r="C181" s="84" t="s">
        <v>1596</v>
      </c>
      <c r="D181" s="97" t="s">
        <v>30</v>
      </c>
      <c r="E181" s="97" t="s">
        <v>945</v>
      </c>
      <c r="F181" s="84"/>
      <c r="G181" s="97" t="s">
        <v>1010</v>
      </c>
      <c r="H181" s="97" t="s">
        <v>177</v>
      </c>
      <c r="I181" s="94">
        <v>9288.4590910000006</v>
      </c>
      <c r="J181" s="96">
        <v>436.6</v>
      </c>
      <c r="K181" s="84"/>
      <c r="L181" s="94">
        <v>164.71173977399999</v>
      </c>
      <c r="M181" s="95">
        <v>1.6480680566243775E-6</v>
      </c>
      <c r="N181" s="95">
        <f t="shared" si="4"/>
        <v>2.8145888141758277E-3</v>
      </c>
      <c r="O181" s="95">
        <f>L181/'סכום נכסי הקרן'!$C$42</f>
        <v>2.015263440053156E-4</v>
      </c>
    </row>
    <row r="182" spans="2:15" s="141" customFormat="1">
      <c r="B182" s="87" t="s">
        <v>1597</v>
      </c>
      <c r="C182" s="84" t="s">
        <v>1598</v>
      </c>
      <c r="D182" s="97" t="s">
        <v>1478</v>
      </c>
      <c r="E182" s="97" t="s">
        <v>945</v>
      </c>
      <c r="F182" s="84"/>
      <c r="G182" s="97" t="s">
        <v>1047</v>
      </c>
      <c r="H182" s="97" t="s">
        <v>175</v>
      </c>
      <c r="I182" s="94">
        <v>673.25760000000014</v>
      </c>
      <c r="J182" s="96">
        <v>5346</v>
      </c>
      <c r="K182" s="94">
        <v>1.0323597389999999</v>
      </c>
      <c r="L182" s="94">
        <v>129.38108446000001</v>
      </c>
      <c r="M182" s="95">
        <v>1.1606754954794059E-6</v>
      </c>
      <c r="N182" s="95">
        <f t="shared" si="4"/>
        <v>2.2108597334149246E-3</v>
      </c>
      <c r="O182" s="95">
        <f>L182/'סכום נכסי הקרן'!$C$42</f>
        <v>1.5829895895970935E-4</v>
      </c>
    </row>
    <row r="183" spans="2:15" s="141" customFormat="1">
      <c r="B183" s="87" t="s">
        <v>1494</v>
      </c>
      <c r="C183" s="84" t="s">
        <v>1495</v>
      </c>
      <c r="D183" s="97" t="s">
        <v>1478</v>
      </c>
      <c r="E183" s="97" t="s">
        <v>945</v>
      </c>
      <c r="F183" s="84"/>
      <c r="G183" s="97" t="s">
        <v>202</v>
      </c>
      <c r="H183" s="97" t="s">
        <v>175</v>
      </c>
      <c r="I183" s="94">
        <v>2288.9776740000002</v>
      </c>
      <c r="J183" s="96">
        <v>6339</v>
      </c>
      <c r="K183" s="84"/>
      <c r="L183" s="94">
        <v>517.42051906699999</v>
      </c>
      <c r="M183" s="95">
        <v>4.5101141211868256E-5</v>
      </c>
      <c r="N183" s="95">
        <f>L183/$L$11</f>
        <v>8.8416648818672259E-3</v>
      </c>
      <c r="O183" s="95">
        <f>L183/'סכום נכסי הקרן'!$C$42</f>
        <v>6.3306881260545697E-4</v>
      </c>
    </row>
    <row r="184" spans="2:15" s="141" customFormat="1">
      <c r="B184" s="87" t="s">
        <v>1599</v>
      </c>
      <c r="C184" s="84" t="s">
        <v>1600</v>
      </c>
      <c r="D184" s="97" t="s">
        <v>1478</v>
      </c>
      <c r="E184" s="97" t="s">
        <v>945</v>
      </c>
      <c r="F184" s="84"/>
      <c r="G184" s="97" t="s">
        <v>1010</v>
      </c>
      <c r="H184" s="97" t="s">
        <v>175</v>
      </c>
      <c r="I184" s="94">
        <v>166.34783999999999</v>
      </c>
      <c r="J184" s="96">
        <v>20376</v>
      </c>
      <c r="K184" s="84"/>
      <c r="L184" s="94">
        <v>120.869697933</v>
      </c>
      <c r="M184" s="95">
        <v>1.7332414913538987E-6</v>
      </c>
      <c r="N184" s="95">
        <f t="shared" si="4"/>
        <v>2.0654174392293915E-3</v>
      </c>
      <c r="O184" s="95">
        <f>L184/'סכום נכסי הקרן'!$C$42</f>
        <v>1.4788519846178783E-4</v>
      </c>
    </row>
    <row r="185" spans="2:15" s="141" customFormat="1">
      <c r="B185" s="87" t="s">
        <v>1601</v>
      </c>
      <c r="C185" s="84" t="s">
        <v>1602</v>
      </c>
      <c r="D185" s="97" t="s">
        <v>1464</v>
      </c>
      <c r="E185" s="97" t="s">
        <v>945</v>
      </c>
      <c r="F185" s="84"/>
      <c r="G185" s="97" t="s">
        <v>1010</v>
      </c>
      <c r="H185" s="97" t="s">
        <v>175</v>
      </c>
      <c r="I185" s="94">
        <v>331.60262999999998</v>
      </c>
      <c r="J185" s="96">
        <v>11446</v>
      </c>
      <c r="K185" s="84"/>
      <c r="L185" s="94">
        <v>135.34837533199999</v>
      </c>
      <c r="M185" s="95">
        <v>2.8223109431005493E-7</v>
      </c>
      <c r="N185" s="95">
        <f t="shared" si="4"/>
        <v>2.3128286043788862E-3</v>
      </c>
      <c r="O185" s="95">
        <f>L185/'סכום נכסי הקרן'!$C$42</f>
        <v>1.655999947856953E-4</v>
      </c>
    </row>
    <row r="186" spans="2:15" s="141" customFormat="1">
      <c r="B186" s="87" t="s">
        <v>1498</v>
      </c>
      <c r="C186" s="84" t="s">
        <v>1499</v>
      </c>
      <c r="D186" s="97" t="s">
        <v>1464</v>
      </c>
      <c r="E186" s="97" t="s">
        <v>945</v>
      </c>
      <c r="F186" s="84"/>
      <c r="G186" s="97" t="s">
        <v>1223</v>
      </c>
      <c r="H186" s="97" t="s">
        <v>175</v>
      </c>
      <c r="I186" s="94">
        <v>1749.2412380000001</v>
      </c>
      <c r="J186" s="96">
        <v>4762</v>
      </c>
      <c r="K186" s="84"/>
      <c r="L186" s="94">
        <v>297.043762474</v>
      </c>
      <c r="M186" s="95">
        <v>1.2862889354367962E-5</v>
      </c>
      <c r="N186" s="95">
        <f>L186/$L$11</f>
        <v>5.0758740835787994E-3</v>
      </c>
      <c r="O186" s="95">
        <f>L186/'סכום נכסי הקרן'!$C$42</f>
        <v>3.6343580331981844E-4</v>
      </c>
    </row>
    <row r="187" spans="2:15" s="141" customFormat="1">
      <c r="B187" s="87" t="s">
        <v>1603</v>
      </c>
      <c r="C187" s="84" t="s">
        <v>1604</v>
      </c>
      <c r="D187" s="97" t="s">
        <v>1478</v>
      </c>
      <c r="E187" s="97" t="s">
        <v>945</v>
      </c>
      <c r="F187" s="84"/>
      <c r="G187" s="97" t="s">
        <v>1151</v>
      </c>
      <c r="H187" s="97" t="s">
        <v>175</v>
      </c>
      <c r="I187" s="94">
        <v>1598.89192</v>
      </c>
      <c r="J187" s="96">
        <v>4332</v>
      </c>
      <c r="K187" s="84"/>
      <c r="L187" s="94">
        <v>246.99541685299999</v>
      </c>
      <c r="M187" s="95">
        <v>2.8757415164130897E-7</v>
      </c>
      <c r="N187" s="95">
        <f t="shared" si="4"/>
        <v>4.2206495929252913E-3</v>
      </c>
      <c r="O187" s="95">
        <f>L187/'סכום נכסי הקרן'!$C$42</f>
        <v>3.0220118743661786E-4</v>
      </c>
    </row>
    <row r="188" spans="2:15" s="141" customFormat="1">
      <c r="B188" s="87" t="s">
        <v>1605</v>
      </c>
      <c r="C188" s="84" t="s">
        <v>1606</v>
      </c>
      <c r="D188" s="97" t="s">
        <v>1478</v>
      </c>
      <c r="E188" s="97" t="s">
        <v>945</v>
      </c>
      <c r="F188" s="84"/>
      <c r="G188" s="97" t="s">
        <v>1133</v>
      </c>
      <c r="H188" s="97" t="s">
        <v>175</v>
      </c>
      <c r="I188" s="94">
        <v>1216.639578</v>
      </c>
      <c r="J188" s="96">
        <v>8010</v>
      </c>
      <c r="K188" s="84"/>
      <c r="L188" s="94">
        <v>347.51679246800001</v>
      </c>
      <c r="M188" s="95">
        <v>1.9290299115072125E-6</v>
      </c>
      <c r="N188" s="95">
        <f t="shared" si="4"/>
        <v>5.9383555668877262E-3</v>
      </c>
      <c r="O188" s="95">
        <f>L188/'סכום נכסי הקרן'!$C$42</f>
        <v>4.2519002447926897E-4</v>
      </c>
    </row>
    <row r="189" spans="2:15" s="141" customFormat="1">
      <c r="B189" s="87" t="s">
        <v>1607</v>
      </c>
      <c r="C189" s="84" t="s">
        <v>1608</v>
      </c>
      <c r="D189" s="97" t="s">
        <v>135</v>
      </c>
      <c r="E189" s="97" t="s">
        <v>945</v>
      </c>
      <c r="F189" s="84"/>
      <c r="G189" s="97" t="s">
        <v>986</v>
      </c>
      <c r="H189" s="97" t="s">
        <v>178</v>
      </c>
      <c r="I189" s="94">
        <v>17935.803650999998</v>
      </c>
      <c r="J189" s="96">
        <v>219.8</v>
      </c>
      <c r="K189" s="84"/>
      <c r="L189" s="94">
        <v>178.25456852000002</v>
      </c>
      <c r="M189" s="95">
        <v>1.4832641358835927E-6</v>
      </c>
      <c r="N189" s="95">
        <f t="shared" si="4"/>
        <v>3.0460082281962937E-3</v>
      </c>
      <c r="O189" s="95">
        <f>L189/'סכום נכסי הקרן'!$C$42</f>
        <v>2.1809612080699498E-4</v>
      </c>
    </row>
    <row r="190" spans="2:15" s="141" customFormat="1">
      <c r="B190" s="87" t="s">
        <v>1609</v>
      </c>
      <c r="C190" s="84" t="s">
        <v>1610</v>
      </c>
      <c r="D190" s="97" t="s">
        <v>135</v>
      </c>
      <c r="E190" s="97" t="s">
        <v>945</v>
      </c>
      <c r="F190" s="84"/>
      <c r="G190" s="97" t="s">
        <v>947</v>
      </c>
      <c r="H190" s="97" t="s">
        <v>178</v>
      </c>
      <c r="I190" s="94">
        <v>1296.7651900000001</v>
      </c>
      <c r="J190" s="96">
        <v>2572.5</v>
      </c>
      <c r="K190" s="84"/>
      <c r="L190" s="94">
        <v>150.83734088900002</v>
      </c>
      <c r="M190" s="95">
        <v>2.9939900938796015E-7</v>
      </c>
      <c r="N190" s="95">
        <f t="shared" si="4"/>
        <v>2.5775035404806087E-3</v>
      </c>
      <c r="O190" s="95">
        <f>L190/'סכום נכסי הקרן'!$C$42</f>
        <v>1.8455088805784077E-4</v>
      </c>
    </row>
    <row r="191" spans="2:15" s="141" customFormat="1">
      <c r="B191" s="87" t="s">
        <v>1611</v>
      </c>
      <c r="C191" s="84" t="s">
        <v>1612</v>
      </c>
      <c r="D191" s="97" t="s">
        <v>1478</v>
      </c>
      <c r="E191" s="97" t="s">
        <v>945</v>
      </c>
      <c r="F191" s="84"/>
      <c r="G191" s="97" t="s">
        <v>1003</v>
      </c>
      <c r="H191" s="97" t="s">
        <v>175</v>
      </c>
      <c r="I191" s="94">
        <v>79.697052999999997</v>
      </c>
      <c r="J191" s="96">
        <v>22779</v>
      </c>
      <c r="K191" s="84"/>
      <c r="L191" s="94">
        <v>64.737847833000004</v>
      </c>
      <c r="M191" s="95">
        <v>3.2370858245328997E-7</v>
      </c>
      <c r="N191" s="95">
        <f t="shared" si="4"/>
        <v>1.1062382233020457E-3</v>
      </c>
      <c r="O191" s="95">
        <f>L191/'סכום נכסי הקרן'!$C$42</f>
        <v>7.9207358324657342E-5</v>
      </c>
    </row>
    <row r="192" spans="2:15" s="141" customFormat="1">
      <c r="B192" s="87" t="s">
        <v>1613</v>
      </c>
      <c r="C192" s="84" t="s">
        <v>1614</v>
      </c>
      <c r="D192" s="97" t="s">
        <v>30</v>
      </c>
      <c r="E192" s="97" t="s">
        <v>945</v>
      </c>
      <c r="F192" s="84"/>
      <c r="G192" s="97" t="s">
        <v>989</v>
      </c>
      <c r="H192" s="97" t="s">
        <v>182</v>
      </c>
      <c r="I192" s="94">
        <v>429.96443099999999</v>
      </c>
      <c r="J192" s="96">
        <v>30220</v>
      </c>
      <c r="K192" s="84"/>
      <c r="L192" s="94">
        <v>50.038065217000003</v>
      </c>
      <c r="M192" s="95">
        <v>3.2216257167661217E-6</v>
      </c>
      <c r="N192" s="95">
        <f t="shared" si="4"/>
        <v>8.5504881944668799E-4</v>
      </c>
      <c r="O192" s="95">
        <f>L192/'סכום נכסי הקרן'!$C$42</f>
        <v>6.1222037713387891E-5</v>
      </c>
    </row>
    <row r="193" spans="2:15" s="141" customFormat="1">
      <c r="B193" s="87" t="s">
        <v>1615</v>
      </c>
      <c r="C193" s="84" t="s">
        <v>1616</v>
      </c>
      <c r="D193" s="97" t="s">
        <v>135</v>
      </c>
      <c r="E193" s="97" t="s">
        <v>945</v>
      </c>
      <c r="F193" s="84"/>
      <c r="G193" s="97" t="s">
        <v>1133</v>
      </c>
      <c r="H193" s="97" t="s">
        <v>178</v>
      </c>
      <c r="I193" s="94">
        <v>8057.2235860000001</v>
      </c>
      <c r="J193" s="96">
        <v>730.2</v>
      </c>
      <c r="K193" s="84"/>
      <c r="L193" s="94">
        <v>266.02312088900004</v>
      </c>
      <c r="M193" s="95">
        <v>7.3695781532347073E-6</v>
      </c>
      <c r="N193" s="95">
        <f t="shared" si="4"/>
        <v>4.545794376245877E-3</v>
      </c>
      <c r="O193" s="95">
        <f>L193/'סכום נכסי הקרן'!$C$42</f>
        <v>3.2548176011742183E-4</v>
      </c>
    </row>
    <row r="194" spans="2:15" s="141" customFormat="1">
      <c r="B194" s="87" t="s">
        <v>1617</v>
      </c>
      <c r="C194" s="84" t="s">
        <v>1618</v>
      </c>
      <c r="D194" s="97" t="s">
        <v>1478</v>
      </c>
      <c r="E194" s="97" t="s">
        <v>945</v>
      </c>
      <c r="F194" s="84"/>
      <c r="G194" s="97" t="s">
        <v>1133</v>
      </c>
      <c r="H194" s="97" t="s">
        <v>175</v>
      </c>
      <c r="I194" s="94">
        <v>174.86210199999996</v>
      </c>
      <c r="J194" s="96">
        <v>8037</v>
      </c>
      <c r="K194" s="94">
        <v>0.53002452300000003</v>
      </c>
      <c r="L194" s="94">
        <v>50.645401587000009</v>
      </c>
      <c r="M194" s="95">
        <v>2.0736132634897171E-6</v>
      </c>
      <c r="N194" s="95">
        <f t="shared" si="4"/>
        <v>8.6542696344413239E-4</v>
      </c>
      <c r="O194" s="95">
        <f>L194/'סכום נכסי הקרן'!$C$42</f>
        <v>6.1965119405048099E-5</v>
      </c>
    </row>
    <row r="195" spans="2:15" s="141" customFormat="1">
      <c r="B195" s="87" t="s">
        <v>1619</v>
      </c>
      <c r="C195" s="84" t="s">
        <v>1620</v>
      </c>
      <c r="D195" s="97" t="s">
        <v>30</v>
      </c>
      <c r="E195" s="97" t="s">
        <v>945</v>
      </c>
      <c r="F195" s="84"/>
      <c r="G195" s="97" t="s">
        <v>989</v>
      </c>
      <c r="H195" s="97" t="s">
        <v>177</v>
      </c>
      <c r="I195" s="94">
        <v>226.31411700000001</v>
      </c>
      <c r="J195" s="96">
        <v>10865</v>
      </c>
      <c r="K195" s="84"/>
      <c r="L195" s="94">
        <v>99.870799470000009</v>
      </c>
      <c r="M195" s="95">
        <v>1.0615163993654771E-6</v>
      </c>
      <c r="N195" s="95">
        <f t="shared" si="4"/>
        <v>1.7065889501060964E-3</v>
      </c>
      <c r="O195" s="95">
        <f>L195/'סכום נכסי הקרן'!$C$42</f>
        <v>1.2219285108452317E-4</v>
      </c>
    </row>
    <row r="196" spans="2:15" s="141" customFormat="1">
      <c r="B196" s="87" t="s">
        <v>1621</v>
      </c>
      <c r="C196" s="84" t="s">
        <v>1622</v>
      </c>
      <c r="D196" s="97" t="s">
        <v>30</v>
      </c>
      <c r="E196" s="97" t="s">
        <v>945</v>
      </c>
      <c r="F196" s="84"/>
      <c r="G196" s="97" t="s">
        <v>947</v>
      </c>
      <c r="H196" s="97" t="s">
        <v>177</v>
      </c>
      <c r="I196" s="94">
        <v>611.33216100000004</v>
      </c>
      <c r="J196" s="96">
        <v>4927.5</v>
      </c>
      <c r="K196" s="84"/>
      <c r="L196" s="94">
        <v>122.34916998800001</v>
      </c>
      <c r="M196" s="95">
        <v>2.2924443561564184E-7</v>
      </c>
      <c r="N196" s="95">
        <f t="shared" si="4"/>
        <v>2.0906986092455804E-3</v>
      </c>
      <c r="O196" s="95">
        <f>L196/'סכום נכסי הקרן'!$C$42</f>
        <v>1.4969534626734971E-4</v>
      </c>
    </row>
    <row r="197" spans="2:15" s="141" customFormat="1">
      <c r="B197" s="87" t="s">
        <v>1623</v>
      </c>
      <c r="C197" s="84" t="s">
        <v>1624</v>
      </c>
      <c r="D197" s="97" t="s">
        <v>1478</v>
      </c>
      <c r="E197" s="97" t="s">
        <v>945</v>
      </c>
      <c r="F197" s="84"/>
      <c r="G197" s="97" t="s">
        <v>961</v>
      </c>
      <c r="H197" s="97" t="s">
        <v>175</v>
      </c>
      <c r="I197" s="94">
        <v>439.64687800000002</v>
      </c>
      <c r="J197" s="96">
        <v>3490</v>
      </c>
      <c r="K197" s="84"/>
      <c r="L197" s="94">
        <v>54.715548810000001</v>
      </c>
      <c r="M197" s="95">
        <v>5.7198669337568378E-7</v>
      </c>
      <c r="N197" s="95">
        <f t="shared" si="4"/>
        <v>9.3497750587433811E-4</v>
      </c>
      <c r="O197" s="95">
        <f>L197/'סכום נכסי הקרן'!$C$42</f>
        <v>6.6944982349486818E-5</v>
      </c>
    </row>
    <row r="198" spans="2:15" s="141" customFormat="1">
      <c r="B198" s="87" t="s">
        <v>1625</v>
      </c>
      <c r="C198" s="84" t="s">
        <v>1626</v>
      </c>
      <c r="D198" s="97" t="s">
        <v>1478</v>
      </c>
      <c r="E198" s="97" t="s">
        <v>945</v>
      </c>
      <c r="F198" s="84"/>
      <c r="G198" s="97" t="s">
        <v>957</v>
      </c>
      <c r="H198" s="97" t="s">
        <v>175</v>
      </c>
      <c r="I198" s="94">
        <v>470.53303699999998</v>
      </c>
      <c r="J198" s="96">
        <v>10327</v>
      </c>
      <c r="K198" s="84"/>
      <c r="L198" s="94">
        <v>173.278882055</v>
      </c>
      <c r="M198" s="95">
        <v>6.7457328848404476E-7</v>
      </c>
      <c r="N198" s="95">
        <f t="shared" si="4"/>
        <v>2.9609838608594501E-3</v>
      </c>
      <c r="O198" s="95">
        <f>L198/'סכום נכסי הקרן'!$C$42</f>
        <v>2.1200832218630145E-4</v>
      </c>
    </row>
    <row r="199" spans="2:15" s="141" customFormat="1">
      <c r="B199" s="87" t="s">
        <v>1627</v>
      </c>
      <c r="C199" s="84" t="s">
        <v>1628</v>
      </c>
      <c r="D199" s="97" t="s">
        <v>1478</v>
      </c>
      <c r="E199" s="97" t="s">
        <v>945</v>
      </c>
      <c r="F199" s="84"/>
      <c r="G199" s="97" t="s">
        <v>1151</v>
      </c>
      <c r="H199" s="97" t="s">
        <v>175</v>
      </c>
      <c r="I199" s="94">
        <v>322.196753</v>
      </c>
      <c r="J199" s="96">
        <v>24401</v>
      </c>
      <c r="K199" s="84"/>
      <c r="L199" s="94">
        <v>280.356173426</v>
      </c>
      <c r="M199" s="95">
        <v>3.3903202810919931E-7</v>
      </c>
      <c r="N199" s="95">
        <f t="shared" si="4"/>
        <v>4.7907171085234132E-3</v>
      </c>
      <c r="O199" s="95">
        <f>L199/'סכום נכסי הקרן'!$C$42</f>
        <v>3.4301838306962301E-4</v>
      </c>
    </row>
    <row r="200" spans="2:15" s="141" customFormat="1">
      <c r="B200" s="87" t="s">
        <v>1629</v>
      </c>
      <c r="C200" s="84" t="s">
        <v>1630</v>
      </c>
      <c r="D200" s="97" t="s">
        <v>1478</v>
      </c>
      <c r="E200" s="97" t="s">
        <v>945</v>
      </c>
      <c r="F200" s="84"/>
      <c r="G200" s="97" t="s">
        <v>986</v>
      </c>
      <c r="H200" s="97" t="s">
        <v>175</v>
      </c>
      <c r="I200" s="94">
        <v>321.66603800000001</v>
      </c>
      <c r="J200" s="96">
        <v>5240</v>
      </c>
      <c r="K200" s="94">
        <v>0.424412597</v>
      </c>
      <c r="L200" s="94">
        <v>60.530413727999999</v>
      </c>
      <c r="M200" s="95">
        <v>2.0204362327747885E-7</v>
      </c>
      <c r="N200" s="95">
        <f t="shared" si="4"/>
        <v>1.0343417271290135E-3</v>
      </c>
      <c r="O200" s="95">
        <f>L200/'סכום נכסי הקרן'!$C$42</f>
        <v>7.4059523604513307E-5</v>
      </c>
    </row>
    <row r="201" spans="2:15" s="141" customFormat="1">
      <c r="B201" s="87" t="s">
        <v>1631</v>
      </c>
      <c r="C201" s="84" t="s">
        <v>1632</v>
      </c>
      <c r="D201" s="97" t="s">
        <v>1464</v>
      </c>
      <c r="E201" s="97" t="s">
        <v>945</v>
      </c>
      <c r="F201" s="84"/>
      <c r="G201" s="97" t="s">
        <v>961</v>
      </c>
      <c r="H201" s="97" t="s">
        <v>175</v>
      </c>
      <c r="I201" s="94">
        <v>411.82080000000002</v>
      </c>
      <c r="J201" s="96">
        <v>6194</v>
      </c>
      <c r="K201" s="84"/>
      <c r="L201" s="94">
        <v>90.962171134999991</v>
      </c>
      <c r="M201" s="95">
        <v>1.3610803880965353E-5</v>
      </c>
      <c r="N201" s="95">
        <f t="shared" si="4"/>
        <v>1.5543586009169922E-3</v>
      </c>
      <c r="O201" s="95">
        <f>L201/'סכום נכסי הקרן'!$C$42</f>
        <v>1.112930615436072E-4</v>
      </c>
    </row>
    <row r="202" spans="2:15" s="141" customFormat="1">
      <c r="B202" s="87" t="s">
        <v>1633</v>
      </c>
      <c r="C202" s="84" t="s">
        <v>1634</v>
      </c>
      <c r="D202" s="97" t="s">
        <v>30</v>
      </c>
      <c r="E202" s="97" t="s">
        <v>945</v>
      </c>
      <c r="F202" s="84"/>
      <c r="G202" s="97" t="s">
        <v>989</v>
      </c>
      <c r="H202" s="97" t="s">
        <v>177</v>
      </c>
      <c r="I202" s="94">
        <v>801.73451599999999</v>
      </c>
      <c r="J202" s="96">
        <v>9006</v>
      </c>
      <c r="K202" s="84"/>
      <c r="L202" s="94">
        <v>293.26462140200005</v>
      </c>
      <c r="M202" s="95">
        <v>1.3354630305986415E-6</v>
      </c>
      <c r="N202" s="95">
        <f t="shared" si="4"/>
        <v>5.0112962447250659E-3</v>
      </c>
      <c r="O202" s="95">
        <f>L202/'סכום נכסי הקרן'!$C$42</f>
        <v>3.5881198910496368E-4</v>
      </c>
    </row>
    <row r="203" spans="2:15" s="141" customFormat="1">
      <c r="B203" s="87" t="s">
        <v>1635</v>
      </c>
      <c r="C203" s="84" t="s">
        <v>1636</v>
      </c>
      <c r="D203" s="97" t="s">
        <v>1478</v>
      </c>
      <c r="E203" s="97" t="s">
        <v>945</v>
      </c>
      <c r="F203" s="84"/>
      <c r="G203" s="97" t="s">
        <v>961</v>
      </c>
      <c r="H203" s="97" t="s">
        <v>175</v>
      </c>
      <c r="I203" s="94">
        <v>362.73546000000005</v>
      </c>
      <c r="J203" s="96">
        <v>17355</v>
      </c>
      <c r="K203" s="84"/>
      <c r="L203" s="94">
        <v>224.48946730700001</v>
      </c>
      <c r="M203" s="95">
        <v>2.0858997433822992E-7</v>
      </c>
      <c r="N203" s="95">
        <f t="shared" si="4"/>
        <v>3.836068664258686E-3</v>
      </c>
      <c r="O203" s="95">
        <f>L203/'סכום נכסי הקרן'!$C$42</f>
        <v>2.7466494905678741E-4</v>
      </c>
    </row>
    <row r="204" spans="2:15" s="141" customFormat="1">
      <c r="B204" s="87" t="s">
        <v>1637</v>
      </c>
      <c r="C204" s="84" t="s">
        <v>1638</v>
      </c>
      <c r="D204" s="97" t="s">
        <v>30</v>
      </c>
      <c r="E204" s="97" t="s">
        <v>945</v>
      </c>
      <c r="F204" s="84"/>
      <c r="G204" s="97" t="s">
        <v>1133</v>
      </c>
      <c r="H204" s="97" t="s">
        <v>177</v>
      </c>
      <c r="I204" s="94">
        <v>638.31394699999998</v>
      </c>
      <c r="J204" s="96">
        <v>4207</v>
      </c>
      <c r="K204" s="84"/>
      <c r="L204" s="94">
        <v>109.06966919099999</v>
      </c>
      <c r="M204" s="95">
        <v>1.177106785305103E-6</v>
      </c>
      <c r="N204" s="95">
        <f t="shared" si="4"/>
        <v>1.8637789345924008E-3</v>
      </c>
      <c r="O204" s="95">
        <f>L204/'סכום נכסי הקרן'!$C$42</f>
        <v>1.3344775365793979E-4</v>
      </c>
    </row>
    <row r="205" spans="2:15" s="141" customFormat="1">
      <c r="B205" s="87" t="s">
        <v>1639</v>
      </c>
      <c r="C205" s="84" t="s">
        <v>1640</v>
      </c>
      <c r="D205" s="97" t="s">
        <v>1478</v>
      </c>
      <c r="E205" s="97" t="s">
        <v>945</v>
      </c>
      <c r="F205" s="84"/>
      <c r="G205" s="97" t="s">
        <v>1641</v>
      </c>
      <c r="H205" s="97" t="s">
        <v>175</v>
      </c>
      <c r="I205" s="94">
        <v>1124.397203</v>
      </c>
      <c r="J205" s="96">
        <v>11049</v>
      </c>
      <c r="K205" s="84"/>
      <c r="L205" s="94">
        <v>443.02075099400003</v>
      </c>
      <c r="M205" s="95">
        <v>3.9387273052837928E-7</v>
      </c>
      <c r="N205" s="95">
        <f t="shared" si="4"/>
        <v>7.5703240819772807E-3</v>
      </c>
      <c r="O205" s="95">
        <f>L205/'סכום נכסי הקרן'!$C$42</f>
        <v>5.4204000509502936E-4</v>
      </c>
    </row>
    <row r="206" spans="2:15" s="141" customFormat="1">
      <c r="B206" s="87" t="s">
        <v>1642</v>
      </c>
      <c r="C206" s="84" t="s">
        <v>1643</v>
      </c>
      <c r="D206" s="97" t="s">
        <v>1478</v>
      </c>
      <c r="E206" s="97" t="s">
        <v>945</v>
      </c>
      <c r="F206" s="84"/>
      <c r="G206" s="97" t="s">
        <v>1040</v>
      </c>
      <c r="H206" s="97" t="s">
        <v>175</v>
      </c>
      <c r="I206" s="94">
        <v>339.35905299999996</v>
      </c>
      <c r="J206" s="96">
        <v>13964</v>
      </c>
      <c r="K206" s="84"/>
      <c r="L206" s="94">
        <v>168.985957848</v>
      </c>
      <c r="M206" s="95">
        <v>1.8856434754257189E-7</v>
      </c>
      <c r="N206" s="95">
        <f t="shared" si="4"/>
        <v>2.887626512623644E-3</v>
      </c>
      <c r="O206" s="95">
        <f>L206/'סכום נכסי הקרן'!$C$42</f>
        <v>2.067558895320433E-4</v>
      </c>
    </row>
    <row r="207" spans="2:15" s="141" customFormat="1">
      <c r="B207" s="87" t="s">
        <v>1644</v>
      </c>
      <c r="C207" s="84" t="s">
        <v>1645</v>
      </c>
      <c r="D207" s="97" t="s">
        <v>1478</v>
      </c>
      <c r="E207" s="97" t="s">
        <v>945</v>
      </c>
      <c r="F207" s="84"/>
      <c r="G207" s="97" t="s">
        <v>986</v>
      </c>
      <c r="H207" s="97" t="s">
        <v>175</v>
      </c>
      <c r="I207" s="94">
        <v>385.99475999999993</v>
      </c>
      <c r="J207" s="96">
        <v>4732</v>
      </c>
      <c r="K207" s="84"/>
      <c r="L207" s="94">
        <v>65.133960153000004</v>
      </c>
      <c r="M207" s="95">
        <v>8.5884582047783309E-8</v>
      </c>
      <c r="N207" s="95">
        <f t="shared" si="4"/>
        <v>1.1130069776516688E-3</v>
      </c>
      <c r="O207" s="95">
        <f>L207/'סכום נכסי הקרן'!$C$42</f>
        <v>7.9692005428589309E-5</v>
      </c>
    </row>
    <row r="208" spans="2:15" s="141" customFormat="1">
      <c r="B208" s="87" t="s">
        <v>1646</v>
      </c>
      <c r="C208" s="84" t="s">
        <v>1647</v>
      </c>
      <c r="D208" s="97" t="s">
        <v>147</v>
      </c>
      <c r="E208" s="97" t="s">
        <v>945</v>
      </c>
      <c r="F208" s="84"/>
      <c r="G208" s="97" t="s">
        <v>947</v>
      </c>
      <c r="H208" s="97" t="s">
        <v>179</v>
      </c>
      <c r="I208" s="94">
        <v>1297.881437</v>
      </c>
      <c r="J208" s="96">
        <v>3636</v>
      </c>
      <c r="K208" s="84"/>
      <c r="L208" s="94">
        <v>117.99629905099999</v>
      </c>
      <c r="M208" s="95">
        <v>1.386400992858903E-6</v>
      </c>
      <c r="N208" s="95">
        <f t="shared" si="4"/>
        <v>2.0163168932510705E-3</v>
      </c>
      <c r="O208" s="95">
        <f>L208/'סכום נכסי הקרן'!$C$42</f>
        <v>1.4436956823195141E-4</v>
      </c>
    </row>
    <row r="209" spans="2:7" s="141" customFormat="1">
      <c r="B209" s="143"/>
      <c r="C209" s="143"/>
      <c r="D209" s="143"/>
    </row>
    <row r="210" spans="2:7">
      <c r="E210" s="1"/>
      <c r="F210" s="1"/>
      <c r="G210" s="1"/>
    </row>
    <row r="211" spans="2:7">
      <c r="E211" s="1"/>
      <c r="F211" s="1"/>
      <c r="G211" s="1"/>
    </row>
    <row r="212" spans="2:7">
      <c r="B212" s="99" t="s">
        <v>268</v>
      </c>
      <c r="E212" s="1"/>
      <c r="F212" s="1"/>
      <c r="G212" s="1"/>
    </row>
    <row r="213" spans="2:7">
      <c r="B213" s="99" t="s">
        <v>124</v>
      </c>
      <c r="E213" s="1"/>
      <c r="F213" s="1"/>
      <c r="G213" s="1"/>
    </row>
    <row r="214" spans="2:7">
      <c r="B214" s="99" t="s">
        <v>250</v>
      </c>
      <c r="E214" s="1"/>
      <c r="F214" s="1"/>
      <c r="G214" s="1"/>
    </row>
    <row r="215" spans="2:7">
      <c r="B215" s="99" t="s">
        <v>258</v>
      </c>
      <c r="E215" s="1"/>
      <c r="F215" s="1"/>
      <c r="G215" s="1"/>
    </row>
    <row r="216" spans="2:7">
      <c r="B216" s="99" t="s">
        <v>265</v>
      </c>
      <c r="E216" s="1"/>
      <c r="F216" s="1"/>
      <c r="G216" s="1"/>
    </row>
    <row r="217" spans="2:7">
      <c r="E217" s="1"/>
      <c r="F217" s="1"/>
      <c r="G217" s="1"/>
    </row>
    <row r="218" spans="2:7">
      <c r="E218" s="1"/>
      <c r="F218" s="1"/>
      <c r="G218" s="1"/>
    </row>
    <row r="219" spans="2:7">
      <c r="E219" s="1"/>
      <c r="F219" s="1"/>
      <c r="G219" s="1"/>
    </row>
    <row r="220" spans="2:7">
      <c r="E220" s="1"/>
      <c r="F220" s="1"/>
      <c r="G220" s="1"/>
    </row>
    <row r="221" spans="2:7">
      <c r="E221" s="1"/>
      <c r="F221" s="1"/>
      <c r="G221" s="1"/>
    </row>
    <row r="222" spans="2:7">
      <c r="E222" s="1"/>
      <c r="F222" s="1"/>
      <c r="G222" s="1"/>
    </row>
    <row r="223" spans="2:7">
      <c r="E223" s="1"/>
      <c r="F223" s="1"/>
      <c r="G223" s="1"/>
    </row>
    <row r="224" spans="2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4"/>
      <c r="E273" s="1"/>
      <c r="F273" s="1"/>
      <c r="G273" s="1"/>
    </row>
    <row r="274" spans="2:7">
      <c r="B274" s="44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4"/>
      <c r="E294" s="1"/>
      <c r="F294" s="1"/>
      <c r="G294" s="1"/>
    </row>
    <row r="295" spans="2:7">
      <c r="B295" s="44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4"/>
      <c r="E361" s="1"/>
      <c r="F361" s="1"/>
      <c r="G361" s="1"/>
    </row>
    <row r="362" spans="2:7">
      <c r="B362" s="44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4" type="noConversion"/>
  <dataValidations count="4">
    <dataValidation allowBlank="1" showInputMessage="1" showErrorMessage="1" sqref="A1 B34 K9 B36:I36 B214 B216"/>
    <dataValidation type="list" allowBlank="1" showInputMessage="1" showErrorMessage="1" sqref="E12:E35 E37:E132 E133 E134:E357">
      <formula1>$BF$6:$BF$23</formula1>
    </dataValidation>
    <dataValidation type="list" allowBlank="1" showInputMessage="1" showErrorMessage="1" sqref="H12:H35 H37:H132 H133 H134:H357">
      <formula1>$BJ$6:$BJ$19</formula1>
    </dataValidation>
    <dataValidation type="list" allowBlank="1" showInputMessage="1" showErrorMessage="1" sqref="G12:G35 G37:G132 G133 G134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ColWidth="9.140625" defaultRowHeight="18"/>
  <cols>
    <col min="1" max="1" width="6.28515625" style="1" customWidth="1"/>
    <col min="2" max="2" width="52" style="2" bestFit="1" customWidth="1"/>
    <col min="3" max="3" width="41.710937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11.85546875" style="1" bestFit="1" customWidth="1"/>
    <col min="10" max="10" width="8.2851562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7" t="s">
        <v>191</v>
      </c>
      <c r="C1" s="78" t="s" vm="1">
        <v>269</v>
      </c>
    </row>
    <row r="2" spans="2:63">
      <c r="B2" s="57" t="s">
        <v>190</v>
      </c>
      <c r="C2" s="78" t="s">
        <v>270</v>
      </c>
    </row>
    <row r="3" spans="2:63">
      <c r="B3" s="57" t="s">
        <v>192</v>
      </c>
      <c r="C3" s="78" t="s">
        <v>271</v>
      </c>
    </row>
    <row r="4" spans="2:63">
      <c r="B4" s="57" t="s">
        <v>193</v>
      </c>
      <c r="C4" s="78">
        <v>8803</v>
      </c>
    </row>
    <row r="6" spans="2:63" ht="26.25" customHeight="1">
      <c r="B6" s="165" t="s">
        <v>221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7"/>
      <c r="BK6" s="3"/>
    </row>
    <row r="7" spans="2:63" ht="26.25" customHeight="1">
      <c r="B7" s="165" t="s">
        <v>102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7"/>
      <c r="BH7" s="3"/>
      <c r="BK7" s="3"/>
    </row>
    <row r="8" spans="2:63" s="3" customFormat="1" ht="74.25" customHeight="1">
      <c r="B8" s="23" t="s">
        <v>127</v>
      </c>
      <c r="C8" s="31" t="s">
        <v>49</v>
      </c>
      <c r="D8" s="31" t="s">
        <v>131</v>
      </c>
      <c r="E8" s="31" t="s">
        <v>129</v>
      </c>
      <c r="F8" s="31" t="s">
        <v>70</v>
      </c>
      <c r="G8" s="31" t="s">
        <v>113</v>
      </c>
      <c r="H8" s="31" t="s">
        <v>252</v>
      </c>
      <c r="I8" s="31" t="s">
        <v>251</v>
      </c>
      <c r="J8" s="31" t="s">
        <v>267</v>
      </c>
      <c r="K8" s="31" t="s">
        <v>67</v>
      </c>
      <c r="L8" s="31" t="s">
        <v>64</v>
      </c>
      <c r="M8" s="31" t="s">
        <v>194</v>
      </c>
      <c r="N8" s="15" t="s">
        <v>196</v>
      </c>
      <c r="O8" s="1"/>
      <c r="BH8" s="1"/>
      <c r="BI8" s="1"/>
      <c r="BK8" s="4"/>
    </row>
    <row r="9" spans="2:63" s="3" customFormat="1" ht="26.25" customHeight="1">
      <c r="B9" s="16"/>
      <c r="C9" s="17"/>
      <c r="D9" s="17"/>
      <c r="E9" s="17"/>
      <c r="F9" s="17"/>
      <c r="G9" s="17"/>
      <c r="H9" s="33" t="s">
        <v>259</v>
      </c>
      <c r="I9" s="33"/>
      <c r="J9" s="17" t="s">
        <v>255</v>
      </c>
      <c r="K9" s="33" t="s">
        <v>255</v>
      </c>
      <c r="L9" s="33" t="s">
        <v>20</v>
      </c>
      <c r="M9" s="18" t="s">
        <v>20</v>
      </c>
      <c r="N9" s="18" t="s">
        <v>20</v>
      </c>
      <c r="BH9" s="1"/>
      <c r="BK9" s="4"/>
    </row>
    <row r="10" spans="2:6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BH10" s="1"/>
      <c r="BI10" s="3"/>
      <c r="BK10" s="1"/>
    </row>
    <row r="11" spans="2:63" s="4" customFormat="1" ht="18" customHeight="1">
      <c r="B11" s="79" t="s">
        <v>33</v>
      </c>
      <c r="C11" s="80"/>
      <c r="D11" s="80"/>
      <c r="E11" s="80"/>
      <c r="F11" s="80"/>
      <c r="G11" s="80"/>
      <c r="H11" s="88"/>
      <c r="I11" s="90"/>
      <c r="J11" s="80"/>
      <c r="K11" s="88">
        <v>47526.637990996984</v>
      </c>
      <c r="L11" s="80"/>
      <c r="M11" s="89">
        <f>K11/$K$11</f>
        <v>1</v>
      </c>
      <c r="N11" s="89">
        <f>K11/'סכום נכסי הקרן'!$C$42</f>
        <v>5.8149283167863428E-2</v>
      </c>
      <c r="O11" s="5"/>
      <c r="BH11" s="1"/>
      <c r="BI11" s="3"/>
      <c r="BK11" s="1"/>
    </row>
    <row r="12" spans="2:63" s="141" customFormat="1" ht="20.25">
      <c r="B12" s="81" t="s">
        <v>246</v>
      </c>
      <c r="C12" s="82"/>
      <c r="D12" s="82"/>
      <c r="E12" s="82"/>
      <c r="F12" s="82"/>
      <c r="G12" s="82"/>
      <c r="H12" s="91"/>
      <c r="I12" s="93"/>
      <c r="J12" s="82"/>
      <c r="K12" s="91">
        <v>7417.9385929609989</v>
      </c>
      <c r="L12" s="82"/>
      <c r="M12" s="92">
        <f t="shared" ref="M12:M22" si="0">K12/$K$11</f>
        <v>0.15607959886340342</v>
      </c>
      <c r="N12" s="92">
        <f>K12/'סכום נכסי הקרן'!$C$42</f>
        <v>9.0759167910345814E-3</v>
      </c>
      <c r="BI12" s="142"/>
    </row>
    <row r="13" spans="2:63" s="141" customFormat="1">
      <c r="B13" s="102" t="s">
        <v>72</v>
      </c>
      <c r="C13" s="82"/>
      <c r="D13" s="82"/>
      <c r="E13" s="82"/>
      <c r="F13" s="82"/>
      <c r="G13" s="82"/>
      <c r="H13" s="91"/>
      <c r="I13" s="93"/>
      <c r="J13" s="82"/>
      <c r="K13" s="91">
        <v>1929.9417578759999</v>
      </c>
      <c r="L13" s="82"/>
      <c r="M13" s="92">
        <f t="shared" si="0"/>
        <v>4.060758007418052E-2</v>
      </c>
      <c r="N13" s="92">
        <f>K13/'סכום נכסי הקרן'!$C$42</f>
        <v>2.3613016724952115E-3</v>
      </c>
    </row>
    <row r="14" spans="2:63" s="141" customFormat="1">
      <c r="B14" s="87" t="s">
        <v>1648</v>
      </c>
      <c r="C14" s="84" t="s">
        <v>1649</v>
      </c>
      <c r="D14" s="97" t="s">
        <v>132</v>
      </c>
      <c r="E14" s="84" t="s">
        <v>1650</v>
      </c>
      <c r="F14" s="97" t="s">
        <v>1651</v>
      </c>
      <c r="G14" s="97" t="s">
        <v>176</v>
      </c>
      <c r="H14" s="94">
        <v>29590.823692999998</v>
      </c>
      <c r="I14" s="96">
        <v>2290</v>
      </c>
      <c r="J14" s="84"/>
      <c r="K14" s="94">
        <v>677.62986256499994</v>
      </c>
      <c r="L14" s="95">
        <v>7.8270841029707704E-4</v>
      </c>
      <c r="M14" s="95">
        <f t="shared" si="0"/>
        <v>1.425789601808914E-2</v>
      </c>
      <c r="N14" s="95">
        <f>K14/'סכום נכסי הקרן'!$C$42</f>
        <v>8.2908643293381785E-4</v>
      </c>
    </row>
    <row r="15" spans="2:63" s="141" customFormat="1">
      <c r="B15" s="87" t="s">
        <v>1652</v>
      </c>
      <c r="C15" s="84" t="s">
        <v>1653</v>
      </c>
      <c r="D15" s="97" t="s">
        <v>132</v>
      </c>
      <c r="E15" s="84" t="s">
        <v>1654</v>
      </c>
      <c r="F15" s="97" t="s">
        <v>1651</v>
      </c>
      <c r="G15" s="97" t="s">
        <v>176</v>
      </c>
      <c r="H15" s="94">
        <v>18.508800000000001</v>
      </c>
      <c r="I15" s="96">
        <v>1144</v>
      </c>
      <c r="J15" s="84"/>
      <c r="K15" s="94">
        <v>0.21174067199999999</v>
      </c>
      <c r="L15" s="95">
        <v>2.849546213829894E-5</v>
      </c>
      <c r="M15" s="95">
        <f t="shared" si="0"/>
        <v>4.4551998826449753E-6</v>
      </c>
      <c r="N15" s="95">
        <f>K15/'סכום נכסי הקרן'!$C$42</f>
        <v>2.5906667954535457E-7</v>
      </c>
    </row>
    <row r="16" spans="2:63" s="141" customFormat="1" ht="20.25">
      <c r="B16" s="87" t="s">
        <v>1655</v>
      </c>
      <c r="C16" s="84" t="s">
        <v>1656</v>
      </c>
      <c r="D16" s="97" t="s">
        <v>132</v>
      </c>
      <c r="E16" s="84" t="s">
        <v>1654</v>
      </c>
      <c r="F16" s="97" t="s">
        <v>1651</v>
      </c>
      <c r="G16" s="97" t="s">
        <v>176</v>
      </c>
      <c r="H16" s="94">
        <v>8097.6</v>
      </c>
      <c r="I16" s="96">
        <v>1473</v>
      </c>
      <c r="J16" s="84"/>
      <c r="K16" s="94">
        <v>119.277648</v>
      </c>
      <c r="L16" s="95">
        <v>6.1148741360737263E-5</v>
      </c>
      <c r="M16" s="95">
        <f t="shared" si="0"/>
        <v>2.5097009391363825E-3</v>
      </c>
      <c r="N16" s="95">
        <f>K16/'סכום נכסי הקרן'!$C$42</f>
        <v>1.4593731057649427E-4</v>
      </c>
      <c r="BH16" s="142"/>
    </row>
    <row r="17" spans="2:14" s="141" customFormat="1">
      <c r="B17" s="87" t="s">
        <v>1657</v>
      </c>
      <c r="C17" s="84" t="s">
        <v>1658</v>
      </c>
      <c r="D17" s="97" t="s">
        <v>132</v>
      </c>
      <c r="E17" s="84" t="s">
        <v>1654</v>
      </c>
      <c r="F17" s="97" t="s">
        <v>1651</v>
      </c>
      <c r="G17" s="97" t="s">
        <v>176</v>
      </c>
      <c r="H17" s="94">
        <v>10642.56</v>
      </c>
      <c r="I17" s="96">
        <v>2267</v>
      </c>
      <c r="J17" s="84"/>
      <c r="K17" s="94">
        <v>241.2668352</v>
      </c>
      <c r="L17" s="95">
        <v>1.5253892350710241E-4</v>
      </c>
      <c r="M17" s="95">
        <f t="shared" si="0"/>
        <v>5.0764549187279646E-3</v>
      </c>
      <c r="N17" s="95">
        <f>K17/'סכום נכסי הקרן'!$C$42</f>
        <v>2.9519221455800559E-4</v>
      </c>
    </row>
    <row r="18" spans="2:14" s="141" customFormat="1">
      <c r="B18" s="87" t="s">
        <v>1659</v>
      </c>
      <c r="C18" s="84" t="s">
        <v>1660</v>
      </c>
      <c r="D18" s="97" t="s">
        <v>132</v>
      </c>
      <c r="E18" s="84" t="s">
        <v>1661</v>
      </c>
      <c r="F18" s="97" t="s">
        <v>1651</v>
      </c>
      <c r="G18" s="97" t="s">
        <v>176</v>
      </c>
      <c r="H18" s="94">
        <v>2.869E-3</v>
      </c>
      <c r="I18" s="96">
        <v>15840</v>
      </c>
      <c r="J18" s="84"/>
      <c r="K18" s="94">
        <v>4.5443699999999997E-4</v>
      </c>
      <c r="L18" s="95">
        <v>3.2849905016944207E-10</v>
      </c>
      <c r="M18" s="95">
        <f t="shared" si="0"/>
        <v>9.5617325190577208E-9</v>
      </c>
      <c r="N18" s="95">
        <f>K18/'סכום נכסי הקרן'!$C$42</f>
        <v>5.5600789182605552E-10</v>
      </c>
    </row>
    <row r="19" spans="2:14" s="141" customFormat="1">
      <c r="B19" s="87" t="s">
        <v>1662</v>
      </c>
      <c r="C19" s="84" t="s">
        <v>1663</v>
      </c>
      <c r="D19" s="97" t="s">
        <v>132</v>
      </c>
      <c r="E19" s="84" t="s">
        <v>1661</v>
      </c>
      <c r="F19" s="97" t="s">
        <v>1651</v>
      </c>
      <c r="G19" s="97" t="s">
        <v>176</v>
      </c>
      <c r="H19" s="94">
        <v>514.77599999999995</v>
      </c>
      <c r="I19" s="96">
        <v>22250</v>
      </c>
      <c r="J19" s="84"/>
      <c r="K19" s="94">
        <v>114.53766</v>
      </c>
      <c r="L19" s="95">
        <v>7.1862145561970583E-5</v>
      </c>
      <c r="M19" s="95">
        <f t="shared" si="0"/>
        <v>2.4099676484942399E-3</v>
      </c>
      <c r="N19" s="95">
        <f>K19/'סכום נכסי הקרן'!$C$42</f>
        <v>1.401378912176815E-4</v>
      </c>
    </row>
    <row r="20" spans="2:14" s="141" customFormat="1">
      <c r="B20" s="87" t="s">
        <v>1664</v>
      </c>
      <c r="C20" s="84" t="s">
        <v>1665</v>
      </c>
      <c r="D20" s="97" t="s">
        <v>132</v>
      </c>
      <c r="E20" s="84" t="s">
        <v>1661</v>
      </c>
      <c r="F20" s="97" t="s">
        <v>1651</v>
      </c>
      <c r="G20" s="97" t="s">
        <v>176</v>
      </c>
      <c r="H20" s="94">
        <v>821.32799999999997</v>
      </c>
      <c r="I20" s="96">
        <v>14660</v>
      </c>
      <c r="J20" s="84"/>
      <c r="K20" s="94">
        <v>120.40668480000001</v>
      </c>
      <c r="L20" s="95">
        <v>5.6900745012019206E-5</v>
      </c>
      <c r="M20" s="95">
        <f t="shared" si="0"/>
        <v>2.5334568126365001E-3</v>
      </c>
      <c r="N20" s="95">
        <f>K20/'סכום נכסי הקרן'!$C$42</f>
        <v>1.4731869759155257E-4</v>
      </c>
    </row>
    <row r="21" spans="2:14" s="141" customFormat="1">
      <c r="B21" s="87" t="s">
        <v>1666</v>
      </c>
      <c r="C21" s="84" t="s">
        <v>1667</v>
      </c>
      <c r="D21" s="97" t="s">
        <v>132</v>
      </c>
      <c r="E21" s="84" t="s">
        <v>1668</v>
      </c>
      <c r="F21" s="97" t="s">
        <v>1651</v>
      </c>
      <c r="G21" s="97" t="s">
        <v>176</v>
      </c>
      <c r="H21" s="94">
        <v>5.4599999999999996E-3</v>
      </c>
      <c r="I21" s="96">
        <v>1592</v>
      </c>
      <c r="J21" s="84"/>
      <c r="K21" s="94">
        <v>8.6922000000000006E-5</v>
      </c>
      <c r="L21" s="95">
        <v>6.881591889159182E-11</v>
      </c>
      <c r="M21" s="95">
        <f t="shared" si="0"/>
        <v>1.8289111890570867E-9</v>
      </c>
      <c r="N21" s="95">
        <f>K21/'סכום נכסי הקרן'!$C$42</f>
        <v>1.0634987462135434E-10</v>
      </c>
    </row>
    <row r="22" spans="2:14" s="141" customFormat="1">
      <c r="B22" s="87" t="s">
        <v>1669</v>
      </c>
      <c r="C22" s="84" t="s">
        <v>1670</v>
      </c>
      <c r="D22" s="97" t="s">
        <v>132</v>
      </c>
      <c r="E22" s="84" t="s">
        <v>1668</v>
      </c>
      <c r="F22" s="97" t="s">
        <v>1651</v>
      </c>
      <c r="G22" s="97" t="s">
        <v>176</v>
      </c>
      <c r="H22" s="94">
        <v>29105.088</v>
      </c>
      <c r="I22" s="96">
        <v>2256</v>
      </c>
      <c r="J22" s="84"/>
      <c r="K22" s="94">
        <v>656.61078527999996</v>
      </c>
      <c r="L22" s="95">
        <v>4.3691025924934946E-4</v>
      </c>
      <c r="M22" s="95">
        <f t="shared" si="0"/>
        <v>1.3815637146569937E-2</v>
      </c>
      <c r="N22" s="95">
        <f>K22/'סכום נכסי הקרן'!$C$42</f>
        <v>8.0336939658034805E-4</v>
      </c>
    </row>
    <row r="23" spans="2:14" s="141" customFormat="1">
      <c r="B23" s="83"/>
      <c r="C23" s="84"/>
      <c r="D23" s="84"/>
      <c r="E23" s="84"/>
      <c r="F23" s="84"/>
      <c r="G23" s="84"/>
      <c r="H23" s="94"/>
      <c r="I23" s="96"/>
      <c r="J23" s="84"/>
      <c r="K23" s="84"/>
      <c r="L23" s="84"/>
      <c r="M23" s="95"/>
      <c r="N23" s="84"/>
    </row>
    <row r="24" spans="2:14" s="141" customFormat="1">
      <c r="B24" s="102" t="s">
        <v>73</v>
      </c>
      <c r="C24" s="82"/>
      <c r="D24" s="82"/>
      <c r="E24" s="82"/>
      <c r="F24" s="82"/>
      <c r="G24" s="82"/>
      <c r="H24" s="91"/>
      <c r="I24" s="93"/>
      <c r="J24" s="82"/>
      <c r="K24" s="91">
        <v>5487.9968350849995</v>
      </c>
      <c r="L24" s="82"/>
      <c r="M24" s="92">
        <f t="shared" ref="M24:M40" si="1">K24/$K$11</f>
        <v>0.11547201878922292</v>
      </c>
      <c r="N24" s="92">
        <f>K24/'סכום נכסי הקרן'!$C$42</f>
        <v>6.7146151185393695E-3</v>
      </c>
    </row>
    <row r="25" spans="2:14" s="141" customFormat="1">
      <c r="B25" s="87" t="s">
        <v>1671</v>
      </c>
      <c r="C25" s="84" t="s">
        <v>1672</v>
      </c>
      <c r="D25" s="97" t="s">
        <v>132</v>
      </c>
      <c r="E25" s="84" t="s">
        <v>1650</v>
      </c>
      <c r="F25" s="97" t="s">
        <v>1673</v>
      </c>
      <c r="G25" s="97" t="s">
        <v>176</v>
      </c>
      <c r="H25" s="94">
        <v>14676.766388</v>
      </c>
      <c r="I25" s="96">
        <v>353.19</v>
      </c>
      <c r="J25" s="84"/>
      <c r="K25" s="94">
        <v>51.836871204000005</v>
      </c>
      <c r="L25" s="95">
        <v>9.4475287238379287E-5</v>
      </c>
      <c r="M25" s="95">
        <f t="shared" si="1"/>
        <v>1.0906908924174167E-3</v>
      </c>
      <c r="N25" s="95">
        <f>K25/'סכום נכסי הקרן'!$C$42</f>
        <v>6.3422893551790032E-5</v>
      </c>
    </row>
    <row r="26" spans="2:14" s="141" customFormat="1">
      <c r="B26" s="87" t="s">
        <v>1674</v>
      </c>
      <c r="C26" s="84" t="s">
        <v>1675</v>
      </c>
      <c r="D26" s="97" t="s">
        <v>132</v>
      </c>
      <c r="E26" s="84" t="s">
        <v>1650</v>
      </c>
      <c r="F26" s="97" t="s">
        <v>1673</v>
      </c>
      <c r="G26" s="97" t="s">
        <v>176</v>
      </c>
      <c r="H26" s="94">
        <v>58306.208428999998</v>
      </c>
      <c r="I26" s="96">
        <v>327.56</v>
      </c>
      <c r="J26" s="84"/>
      <c r="K26" s="94">
        <v>190.98781631600002</v>
      </c>
      <c r="L26" s="95">
        <v>2.6396618816910905E-3</v>
      </c>
      <c r="M26" s="95">
        <f t="shared" si="1"/>
        <v>4.0185425350764137E-3</v>
      </c>
      <c r="N26" s="95">
        <f>K26/'סכום נכסי הקרן'!$C$42</f>
        <v>2.3367536779426214E-4</v>
      </c>
    </row>
    <row r="27" spans="2:14" s="141" customFormat="1">
      <c r="B27" s="87" t="s">
        <v>1676</v>
      </c>
      <c r="C27" s="84" t="s">
        <v>1677</v>
      </c>
      <c r="D27" s="97" t="s">
        <v>132</v>
      </c>
      <c r="E27" s="84" t="s">
        <v>1650</v>
      </c>
      <c r="F27" s="97" t="s">
        <v>1673</v>
      </c>
      <c r="G27" s="97" t="s">
        <v>176</v>
      </c>
      <c r="H27" s="94">
        <v>293342.24463999999</v>
      </c>
      <c r="I27" s="96">
        <v>340.72</v>
      </c>
      <c r="J27" s="84"/>
      <c r="K27" s="94">
        <v>999.47569592000002</v>
      </c>
      <c r="L27" s="95">
        <v>1.3096264892936242E-3</v>
      </c>
      <c r="M27" s="95">
        <f t="shared" si="1"/>
        <v>2.1029800090411017E-2</v>
      </c>
      <c r="N27" s="95">
        <f>K27/'סכום נכסי הקרן'!$C$42</f>
        <v>1.2228678004208701E-3</v>
      </c>
    </row>
    <row r="28" spans="2:14" s="141" customFormat="1">
      <c r="B28" s="87" t="s">
        <v>1678</v>
      </c>
      <c r="C28" s="84" t="s">
        <v>1679</v>
      </c>
      <c r="D28" s="97" t="s">
        <v>132</v>
      </c>
      <c r="E28" s="84" t="s">
        <v>1650</v>
      </c>
      <c r="F28" s="97" t="s">
        <v>1673</v>
      </c>
      <c r="G28" s="97" t="s">
        <v>176</v>
      </c>
      <c r="H28" s="94">
        <v>5868.7276650000003</v>
      </c>
      <c r="I28" s="96">
        <v>370.4</v>
      </c>
      <c r="J28" s="84"/>
      <c r="K28" s="94">
        <v>21.737767271999999</v>
      </c>
      <c r="L28" s="95">
        <v>4.2413783552483918E-5</v>
      </c>
      <c r="M28" s="95">
        <f t="shared" si="1"/>
        <v>4.5738070671268193E-4</v>
      </c>
      <c r="N28" s="95">
        <f>K28/'סכום נכסי הקרן'!$C$42</f>
        <v>2.6596360230153237E-5</v>
      </c>
    </row>
    <row r="29" spans="2:14" s="141" customFormat="1">
      <c r="B29" s="87" t="s">
        <v>1680</v>
      </c>
      <c r="C29" s="84" t="s">
        <v>1681</v>
      </c>
      <c r="D29" s="97" t="s">
        <v>132</v>
      </c>
      <c r="E29" s="84" t="s">
        <v>1654</v>
      </c>
      <c r="F29" s="97" t="s">
        <v>1673</v>
      </c>
      <c r="G29" s="97" t="s">
        <v>176</v>
      </c>
      <c r="H29" s="94">
        <v>131776.12546800001</v>
      </c>
      <c r="I29" s="96">
        <v>341.36</v>
      </c>
      <c r="J29" s="84"/>
      <c r="K29" s="94">
        <v>449.83098194899998</v>
      </c>
      <c r="L29" s="95">
        <v>3.1907956178680989E-4</v>
      </c>
      <c r="M29" s="95">
        <f t="shared" si="1"/>
        <v>9.4648180675900515E-3</v>
      </c>
      <c r="N29" s="95">
        <f>K29/'סכום נכסי הקרן'!$C$42</f>
        <v>5.5037238594460379E-4</v>
      </c>
    </row>
    <row r="30" spans="2:14" s="141" customFormat="1">
      <c r="B30" s="87" t="s">
        <v>1682</v>
      </c>
      <c r="C30" s="84" t="s">
        <v>1683</v>
      </c>
      <c r="D30" s="97" t="s">
        <v>132</v>
      </c>
      <c r="E30" s="84" t="s">
        <v>1654</v>
      </c>
      <c r="F30" s="97" t="s">
        <v>1673</v>
      </c>
      <c r="G30" s="97" t="s">
        <v>176</v>
      </c>
      <c r="H30" s="94">
        <v>31809.168946000002</v>
      </c>
      <c r="I30" s="96">
        <v>349.32</v>
      </c>
      <c r="J30" s="84"/>
      <c r="K30" s="94">
        <v>111.115788993</v>
      </c>
      <c r="L30" s="95">
        <v>1.104097774386529E-4</v>
      </c>
      <c r="M30" s="95">
        <f t="shared" si="1"/>
        <v>2.3379686359058E-3</v>
      </c>
      <c r="N30" s="95">
        <f>K30/'סכום נכסי הקרן'!$C$42</f>
        <v>1.3595120024686977E-4</v>
      </c>
    </row>
    <row r="31" spans="2:14" s="141" customFormat="1">
      <c r="B31" s="87" t="s">
        <v>1684</v>
      </c>
      <c r="C31" s="84" t="s">
        <v>1685</v>
      </c>
      <c r="D31" s="97" t="s">
        <v>132</v>
      </c>
      <c r="E31" s="84" t="s">
        <v>1654</v>
      </c>
      <c r="F31" s="97" t="s">
        <v>1673</v>
      </c>
      <c r="G31" s="97" t="s">
        <v>176</v>
      </c>
      <c r="H31" s="94">
        <v>29833.796149000005</v>
      </c>
      <c r="I31" s="96">
        <v>328.36</v>
      </c>
      <c r="J31" s="84"/>
      <c r="K31" s="94">
        <v>97.962253090000004</v>
      </c>
      <c r="L31" s="95">
        <v>4.6865907276376909E-4</v>
      </c>
      <c r="M31" s="95">
        <f t="shared" si="1"/>
        <v>2.0612072982851655E-3</v>
      </c>
      <c r="N31" s="95">
        <f>K31/'סכום נכסי הקרן'!$C$42</f>
        <v>1.1985772685565084E-4</v>
      </c>
    </row>
    <row r="32" spans="2:14" s="141" customFormat="1">
      <c r="B32" s="87" t="s">
        <v>1686</v>
      </c>
      <c r="C32" s="84" t="s">
        <v>1687</v>
      </c>
      <c r="D32" s="97" t="s">
        <v>132</v>
      </c>
      <c r="E32" s="84" t="s">
        <v>1654</v>
      </c>
      <c r="F32" s="97" t="s">
        <v>1673</v>
      </c>
      <c r="G32" s="97" t="s">
        <v>176</v>
      </c>
      <c r="H32" s="94">
        <v>139749.44545900001</v>
      </c>
      <c r="I32" s="96">
        <v>367.79</v>
      </c>
      <c r="J32" s="84"/>
      <c r="K32" s="94">
        <v>513.98448544100006</v>
      </c>
      <c r="L32" s="95">
        <v>5.3898993848544173E-4</v>
      </c>
      <c r="M32" s="95">
        <f t="shared" si="1"/>
        <v>1.0814661149361431E-2</v>
      </c>
      <c r="N32" s="95">
        <f>K32/'סכום נכסי הקרן'!$C$42</f>
        <v>6.2886479353870916E-4</v>
      </c>
    </row>
    <row r="33" spans="2:14" s="141" customFormat="1">
      <c r="B33" s="87" t="s">
        <v>1688</v>
      </c>
      <c r="C33" s="84" t="s">
        <v>1689</v>
      </c>
      <c r="D33" s="97" t="s">
        <v>132</v>
      </c>
      <c r="E33" s="84" t="s">
        <v>1661</v>
      </c>
      <c r="F33" s="97" t="s">
        <v>1673</v>
      </c>
      <c r="G33" s="97" t="s">
        <v>176</v>
      </c>
      <c r="H33" s="94">
        <v>293.497635</v>
      </c>
      <c r="I33" s="96">
        <v>3501.18</v>
      </c>
      <c r="J33" s="84"/>
      <c r="K33" s="94">
        <v>10.275880457</v>
      </c>
      <c r="L33" s="95">
        <v>1.2468278277900663E-5</v>
      </c>
      <c r="M33" s="95">
        <f t="shared" si="1"/>
        <v>2.1621307316007854E-4</v>
      </c>
      <c r="N33" s="95">
        <f>K33/'סכום נכסי הקרן'!$C$42</f>
        <v>1.257263521577938E-5</v>
      </c>
    </row>
    <row r="34" spans="2:14" s="141" customFormat="1">
      <c r="B34" s="87" t="s">
        <v>1690</v>
      </c>
      <c r="C34" s="84" t="s">
        <v>1691</v>
      </c>
      <c r="D34" s="97" t="s">
        <v>132</v>
      </c>
      <c r="E34" s="84" t="s">
        <v>1661</v>
      </c>
      <c r="F34" s="97" t="s">
        <v>1673</v>
      </c>
      <c r="G34" s="97" t="s">
        <v>176</v>
      </c>
      <c r="H34" s="94">
        <v>1300.4133300000001</v>
      </c>
      <c r="I34" s="96">
        <v>3265.59</v>
      </c>
      <c r="J34" s="84"/>
      <c r="K34" s="94">
        <v>42.466167663</v>
      </c>
      <c r="L34" s="95">
        <v>2.2111894322416139E-4</v>
      </c>
      <c r="M34" s="95">
        <f t="shared" si="1"/>
        <v>8.93523494572547E-4</v>
      </c>
      <c r="N34" s="95">
        <f>K34/'סכום נכסי הקרן'!$C$42</f>
        <v>5.1957750703037918E-5</v>
      </c>
    </row>
    <row r="35" spans="2:14" s="141" customFormat="1">
      <c r="B35" s="87" t="s">
        <v>1692</v>
      </c>
      <c r="C35" s="84" t="s">
        <v>1693</v>
      </c>
      <c r="D35" s="97" t="s">
        <v>132</v>
      </c>
      <c r="E35" s="84" t="s">
        <v>1661</v>
      </c>
      <c r="F35" s="97" t="s">
        <v>1673</v>
      </c>
      <c r="G35" s="97" t="s">
        <v>176</v>
      </c>
      <c r="H35" s="94">
        <v>20438.549190999998</v>
      </c>
      <c r="I35" s="96">
        <v>3396.02</v>
      </c>
      <c r="J35" s="84"/>
      <c r="K35" s="94">
        <v>694.09721825899999</v>
      </c>
      <c r="L35" s="95">
        <v>5.2508352775948084E-4</v>
      </c>
      <c r="M35" s="95">
        <f t="shared" si="1"/>
        <v>1.4604382880827453E-2</v>
      </c>
      <c r="N35" s="95">
        <f>K35/'סכום נכסי הקרן'!$C$42</f>
        <v>8.4923439562913257E-4</v>
      </c>
    </row>
    <row r="36" spans="2:14" s="141" customFormat="1">
      <c r="B36" s="87" t="s">
        <v>1694</v>
      </c>
      <c r="C36" s="84" t="s">
        <v>1695</v>
      </c>
      <c r="D36" s="97" t="s">
        <v>132</v>
      </c>
      <c r="E36" s="84" t="s">
        <v>1661</v>
      </c>
      <c r="F36" s="97" t="s">
        <v>1673</v>
      </c>
      <c r="G36" s="97" t="s">
        <v>176</v>
      </c>
      <c r="H36" s="94">
        <v>16108.794739000001</v>
      </c>
      <c r="I36" s="96">
        <v>3693.63</v>
      </c>
      <c r="J36" s="84"/>
      <c r="K36" s="94">
        <v>594.99927510199996</v>
      </c>
      <c r="L36" s="95">
        <v>9.6510889705262088E-4</v>
      </c>
      <c r="M36" s="95">
        <f t="shared" si="1"/>
        <v>1.2519279718769739E-2</v>
      </c>
      <c r="N36" s="95">
        <f>K36/'סכום נכסי הקרן'!$C$42</f>
        <v>7.2798714142443123E-4</v>
      </c>
    </row>
    <row r="37" spans="2:14" s="141" customFormat="1">
      <c r="B37" s="87" t="s">
        <v>1696</v>
      </c>
      <c r="C37" s="84" t="s">
        <v>1697</v>
      </c>
      <c r="D37" s="97" t="s">
        <v>132</v>
      </c>
      <c r="E37" s="84" t="s">
        <v>1668</v>
      </c>
      <c r="F37" s="97" t="s">
        <v>1673</v>
      </c>
      <c r="G37" s="97" t="s">
        <v>176</v>
      </c>
      <c r="H37" s="94">
        <v>41030.371599999999</v>
      </c>
      <c r="I37" s="96">
        <v>350.38</v>
      </c>
      <c r="J37" s="84"/>
      <c r="K37" s="94">
        <v>143.76221605700002</v>
      </c>
      <c r="L37" s="95">
        <v>1.206666410689837E-4</v>
      </c>
      <c r="M37" s="95">
        <f t="shared" si="1"/>
        <v>3.0248766193862278E-3</v>
      </c>
      <c r="N37" s="95">
        <f>K37/'סכום נכסי הקרן'!$C$42</f>
        <v>1.7589440708853921E-4</v>
      </c>
    </row>
    <row r="38" spans="2:14" s="141" customFormat="1">
      <c r="B38" s="87" t="s">
        <v>1698</v>
      </c>
      <c r="C38" s="84" t="s">
        <v>1699</v>
      </c>
      <c r="D38" s="97" t="s">
        <v>132</v>
      </c>
      <c r="E38" s="84" t="s">
        <v>1668</v>
      </c>
      <c r="F38" s="97" t="s">
        <v>1673</v>
      </c>
      <c r="G38" s="97" t="s">
        <v>176</v>
      </c>
      <c r="H38" s="94">
        <v>26346.063002999999</v>
      </c>
      <c r="I38" s="96">
        <v>327.57</v>
      </c>
      <c r="J38" s="84"/>
      <c r="K38" s="94">
        <v>86.301798437000002</v>
      </c>
      <c r="L38" s="95">
        <v>6.7205384078132134E-4</v>
      </c>
      <c r="M38" s="95">
        <f t="shared" si="1"/>
        <v>1.8158616322355525E-3</v>
      </c>
      <c r="N38" s="95">
        <f>K38/'סכום נכסי הקרן'!$C$42</f>
        <v>1.0559105224652382E-4</v>
      </c>
    </row>
    <row r="39" spans="2:14" s="141" customFormat="1">
      <c r="B39" s="87" t="s">
        <v>1700</v>
      </c>
      <c r="C39" s="84" t="s">
        <v>1701</v>
      </c>
      <c r="D39" s="97" t="s">
        <v>132</v>
      </c>
      <c r="E39" s="84" t="s">
        <v>1668</v>
      </c>
      <c r="F39" s="97" t="s">
        <v>1673</v>
      </c>
      <c r="G39" s="97" t="s">
        <v>176</v>
      </c>
      <c r="H39" s="94">
        <v>357652.49401900003</v>
      </c>
      <c r="I39" s="96">
        <v>340.67</v>
      </c>
      <c r="J39" s="84"/>
      <c r="K39" s="94">
        <v>1218.4147513639998</v>
      </c>
      <c r="L39" s="95">
        <v>8.831120586225476E-4</v>
      </c>
      <c r="M39" s="95">
        <f t="shared" si="1"/>
        <v>2.5636459948940746E-2</v>
      </c>
      <c r="N39" s="95">
        <f>K39/'סכום נכסי הקרן'!$C$42</f>
        <v>1.4907417689925451E-3</v>
      </c>
    </row>
    <row r="40" spans="2:14" s="141" customFormat="1">
      <c r="B40" s="87" t="s">
        <v>1702</v>
      </c>
      <c r="C40" s="84" t="s">
        <v>1703</v>
      </c>
      <c r="D40" s="97" t="s">
        <v>132</v>
      </c>
      <c r="E40" s="84" t="s">
        <v>1668</v>
      </c>
      <c r="F40" s="97" t="s">
        <v>1673</v>
      </c>
      <c r="G40" s="97" t="s">
        <v>176</v>
      </c>
      <c r="H40" s="94">
        <v>70250.253922999997</v>
      </c>
      <c r="I40" s="96">
        <v>371.17</v>
      </c>
      <c r="J40" s="84"/>
      <c r="K40" s="94">
        <v>260.74786756099996</v>
      </c>
      <c r="L40" s="95">
        <v>3.5334657949675781E-4</v>
      </c>
      <c r="M40" s="95">
        <f t="shared" si="1"/>
        <v>5.4863520455706053E-3</v>
      </c>
      <c r="N40" s="95">
        <f>K40/'סכום נכסי הקרן'!$C$42</f>
        <v>3.1902743865647192E-4</v>
      </c>
    </row>
    <row r="41" spans="2:14" s="141" customFormat="1">
      <c r="B41" s="83"/>
      <c r="C41" s="84"/>
      <c r="D41" s="84"/>
      <c r="E41" s="84"/>
      <c r="F41" s="84"/>
      <c r="G41" s="84"/>
      <c r="H41" s="94"/>
      <c r="I41" s="96"/>
      <c r="J41" s="84"/>
      <c r="K41" s="84"/>
      <c r="L41" s="84"/>
      <c r="M41" s="95"/>
      <c r="N41" s="84"/>
    </row>
    <row r="42" spans="2:14" s="141" customFormat="1">
      <c r="B42" s="81" t="s">
        <v>245</v>
      </c>
      <c r="C42" s="82"/>
      <c r="D42" s="82"/>
      <c r="E42" s="82"/>
      <c r="F42" s="82"/>
      <c r="G42" s="82"/>
      <c r="H42" s="91"/>
      <c r="I42" s="93"/>
      <c r="J42" s="82"/>
      <c r="K42" s="91">
        <v>40108.699398036006</v>
      </c>
      <c r="L42" s="82"/>
      <c r="M42" s="92">
        <f t="shared" ref="M42:M89" si="2">K42/$K$11</f>
        <v>0.84392040113659705</v>
      </c>
      <c r="N42" s="92">
        <f>K42/'סכום נכסי הקרן'!$C$42</f>
        <v>4.9073366376828874E-2</v>
      </c>
    </row>
    <row r="43" spans="2:14" s="141" customFormat="1">
      <c r="B43" s="102" t="s">
        <v>74</v>
      </c>
      <c r="C43" s="82"/>
      <c r="D43" s="82"/>
      <c r="E43" s="82"/>
      <c r="F43" s="82"/>
      <c r="G43" s="82"/>
      <c r="H43" s="91"/>
      <c r="I43" s="93"/>
      <c r="J43" s="82"/>
      <c r="K43" s="91">
        <v>39287.760727864006</v>
      </c>
      <c r="L43" s="82"/>
      <c r="M43" s="92">
        <f t="shared" si="2"/>
        <v>0.82664716859009313</v>
      </c>
      <c r="N43" s="92">
        <f>K43/'סכום נכסי הקרן'!$C$42</f>
        <v>4.8068940286257862E-2</v>
      </c>
    </row>
    <row r="44" spans="2:14" s="141" customFormat="1">
      <c r="B44" s="87" t="s">
        <v>1704</v>
      </c>
      <c r="C44" s="84" t="s">
        <v>1705</v>
      </c>
      <c r="D44" s="97" t="s">
        <v>30</v>
      </c>
      <c r="E44" s="84"/>
      <c r="F44" s="97" t="s">
        <v>1651</v>
      </c>
      <c r="G44" s="97" t="s">
        <v>175</v>
      </c>
      <c r="H44" s="94">
        <v>199.215225</v>
      </c>
      <c r="I44" s="96">
        <v>468.61</v>
      </c>
      <c r="J44" s="84"/>
      <c r="K44" s="94">
        <v>3.3290124410000002</v>
      </c>
      <c r="L44" s="95">
        <v>2.9802856113467712E-7</v>
      </c>
      <c r="M44" s="95">
        <f t="shared" si="2"/>
        <v>7.0045191112205716E-5</v>
      </c>
      <c r="N44" s="95">
        <f>K44/'סכום נכסי הקרן'!$C$42</f>
        <v>4.0730776525307609E-6</v>
      </c>
    </row>
    <row r="45" spans="2:14" s="141" customFormat="1">
      <c r="B45" s="87" t="s">
        <v>1706</v>
      </c>
      <c r="C45" s="84" t="s">
        <v>1707</v>
      </c>
      <c r="D45" s="97" t="s">
        <v>30</v>
      </c>
      <c r="E45" s="84"/>
      <c r="F45" s="97" t="s">
        <v>1651</v>
      </c>
      <c r="G45" s="97" t="s">
        <v>175</v>
      </c>
      <c r="H45" s="94">
        <v>5485.8761239999994</v>
      </c>
      <c r="I45" s="96">
        <v>6201.6</v>
      </c>
      <c r="J45" s="84"/>
      <c r="K45" s="94">
        <v>1213.1963263040004</v>
      </c>
      <c r="L45" s="95">
        <v>1.4466584912530166E-4</v>
      </c>
      <c r="M45" s="95">
        <f t="shared" si="2"/>
        <v>2.5526659944551881E-2</v>
      </c>
      <c r="N45" s="95">
        <f>K45/'סכום נכסי הקרן'!$C$42</f>
        <v>1.4843569774455044E-3</v>
      </c>
    </row>
    <row r="46" spans="2:14" s="141" customFormat="1">
      <c r="B46" s="87" t="s">
        <v>1708</v>
      </c>
      <c r="C46" s="84" t="s">
        <v>1709</v>
      </c>
      <c r="D46" s="97" t="s">
        <v>1478</v>
      </c>
      <c r="E46" s="84"/>
      <c r="F46" s="97" t="s">
        <v>1651</v>
      </c>
      <c r="G46" s="97" t="s">
        <v>175</v>
      </c>
      <c r="H46" s="94">
        <v>718.81081099999994</v>
      </c>
      <c r="I46" s="96">
        <v>11920</v>
      </c>
      <c r="J46" s="84"/>
      <c r="K46" s="94">
        <v>305.54289872800001</v>
      </c>
      <c r="L46" s="95">
        <v>6.2232950029839851E-6</v>
      </c>
      <c r="M46" s="95">
        <f t="shared" si="2"/>
        <v>6.4288767656125664E-3</v>
      </c>
      <c r="N46" s="95">
        <f>K46/'סכום נכסי הקרן'!$C$42</f>
        <v>3.7383457549490311E-4</v>
      </c>
    </row>
    <row r="47" spans="2:14" s="141" customFormat="1">
      <c r="B47" s="87" t="s">
        <v>1710</v>
      </c>
      <c r="C47" s="84" t="s">
        <v>1711</v>
      </c>
      <c r="D47" s="97" t="s">
        <v>136</v>
      </c>
      <c r="E47" s="84"/>
      <c r="F47" s="97" t="s">
        <v>1651</v>
      </c>
      <c r="G47" s="97" t="s">
        <v>185</v>
      </c>
      <c r="H47" s="94">
        <v>85962.348943000005</v>
      </c>
      <c r="I47" s="96">
        <v>1646</v>
      </c>
      <c r="J47" s="84"/>
      <c r="K47" s="94">
        <v>4686.9896231760004</v>
      </c>
      <c r="L47" s="95">
        <v>3.2447911883901948E-5</v>
      </c>
      <c r="M47" s="95">
        <f t="shared" si="2"/>
        <v>9.8618160705242E-2</v>
      </c>
      <c r="N47" s="95">
        <f>K47/'סכום נכסי הקרן'!$C$42</f>
        <v>5.734575352342979E-3</v>
      </c>
    </row>
    <row r="48" spans="2:14" s="141" customFormat="1">
      <c r="B48" s="87" t="s">
        <v>1712</v>
      </c>
      <c r="C48" s="84" t="s">
        <v>1713</v>
      </c>
      <c r="D48" s="97" t="s">
        <v>30</v>
      </c>
      <c r="E48" s="84"/>
      <c r="F48" s="97" t="s">
        <v>1651</v>
      </c>
      <c r="G48" s="97" t="s">
        <v>177</v>
      </c>
      <c r="H48" s="94">
        <v>5739.2941170000004</v>
      </c>
      <c r="I48" s="96">
        <v>961.5</v>
      </c>
      <c r="J48" s="84"/>
      <c r="K48" s="94">
        <v>224.13254380799998</v>
      </c>
      <c r="L48" s="95">
        <v>1.0460891416207624E-4</v>
      </c>
      <c r="M48" s="95">
        <f t="shared" si="2"/>
        <v>4.7159351740903204E-3</v>
      </c>
      <c r="N48" s="95">
        <f>K48/'סכום נכסי הקרן'!$C$42</f>
        <v>2.7422824983946536E-4</v>
      </c>
    </row>
    <row r="49" spans="2:14" s="141" customFormat="1">
      <c r="B49" s="87" t="s">
        <v>1714</v>
      </c>
      <c r="C49" s="84" t="s">
        <v>1715</v>
      </c>
      <c r="D49" s="97" t="s">
        <v>1478</v>
      </c>
      <c r="E49" s="84"/>
      <c r="F49" s="97" t="s">
        <v>1651</v>
      </c>
      <c r="G49" s="97" t="s">
        <v>175</v>
      </c>
      <c r="H49" s="94">
        <v>19187.358342</v>
      </c>
      <c r="I49" s="96">
        <v>2760</v>
      </c>
      <c r="J49" s="84"/>
      <c r="K49" s="94">
        <v>1888.4505078420002</v>
      </c>
      <c r="L49" s="95">
        <v>2.1806407617572492E-5</v>
      </c>
      <c r="M49" s="95">
        <f t="shared" si="2"/>
        <v>3.9734569657540915E-2</v>
      </c>
      <c r="N49" s="95">
        <f>K49/'סכום נכסי הקרן'!$C$42</f>
        <v>2.3105367425695412E-3</v>
      </c>
    </row>
    <row r="50" spans="2:14" s="141" customFormat="1">
      <c r="B50" s="87" t="s">
        <v>1716</v>
      </c>
      <c r="C50" s="84" t="s">
        <v>1717</v>
      </c>
      <c r="D50" s="97" t="s">
        <v>1478</v>
      </c>
      <c r="E50" s="84"/>
      <c r="F50" s="97" t="s">
        <v>1651</v>
      </c>
      <c r="G50" s="97" t="s">
        <v>175</v>
      </c>
      <c r="H50" s="94">
        <v>689.135581</v>
      </c>
      <c r="I50" s="96">
        <v>9264</v>
      </c>
      <c r="J50" s="84"/>
      <c r="K50" s="94">
        <v>227.658861097</v>
      </c>
      <c r="L50" s="95">
        <v>3.4740728223245307E-6</v>
      </c>
      <c r="M50" s="95">
        <f t="shared" si="2"/>
        <v>4.7901318233392739E-3</v>
      </c>
      <c r="N50" s="95">
        <f>K50/'סכום נכסי הקרן'!$C$42</f>
        <v>2.7854273180674943E-4</v>
      </c>
    </row>
    <row r="51" spans="2:14" s="141" customFormat="1">
      <c r="B51" s="87" t="s">
        <v>1718</v>
      </c>
      <c r="C51" s="84" t="s">
        <v>1719</v>
      </c>
      <c r="D51" s="97" t="s">
        <v>30</v>
      </c>
      <c r="E51" s="84"/>
      <c r="F51" s="97" t="s">
        <v>1651</v>
      </c>
      <c r="G51" s="97" t="s">
        <v>184</v>
      </c>
      <c r="H51" s="94">
        <v>10665.100731999999</v>
      </c>
      <c r="I51" s="96">
        <v>3578</v>
      </c>
      <c r="J51" s="84"/>
      <c r="K51" s="94">
        <v>1038.8986606159999</v>
      </c>
      <c r="L51" s="95">
        <v>1.8834494571531391E-4</v>
      </c>
      <c r="M51" s="95">
        <f t="shared" si="2"/>
        <v>2.1859292062964764E-2</v>
      </c>
      <c r="N51" s="95">
        <f>K51/'סכום נכסי הקרן'!$C$42</f>
        <v>1.2711021640183675E-3</v>
      </c>
    </row>
    <row r="52" spans="2:14" s="141" customFormat="1">
      <c r="B52" s="87" t="s">
        <v>1720</v>
      </c>
      <c r="C52" s="84" t="s">
        <v>1721</v>
      </c>
      <c r="D52" s="97" t="s">
        <v>1478</v>
      </c>
      <c r="E52" s="84"/>
      <c r="F52" s="97" t="s">
        <v>1651</v>
      </c>
      <c r="G52" s="97" t="s">
        <v>175</v>
      </c>
      <c r="H52" s="94">
        <v>1961.099156</v>
      </c>
      <c r="I52" s="96">
        <v>7742</v>
      </c>
      <c r="J52" s="84"/>
      <c r="K52" s="94">
        <v>541.41970587699996</v>
      </c>
      <c r="L52" s="95">
        <v>1.4486313349485876E-5</v>
      </c>
      <c r="M52" s="95">
        <f t="shared" si="2"/>
        <v>1.139192101026716E-2</v>
      </c>
      <c r="N52" s="95">
        <f>K52/'סכום נכסי הקרן'!$C$42</f>
        <v>6.6243204065195794E-4</v>
      </c>
    </row>
    <row r="53" spans="2:14" s="141" customFormat="1">
      <c r="B53" s="87" t="s">
        <v>1722</v>
      </c>
      <c r="C53" s="84" t="s">
        <v>1723</v>
      </c>
      <c r="D53" s="97" t="s">
        <v>30</v>
      </c>
      <c r="E53" s="84"/>
      <c r="F53" s="97" t="s">
        <v>1651</v>
      </c>
      <c r="G53" s="97" t="s">
        <v>177</v>
      </c>
      <c r="H53" s="94">
        <v>2230.9494</v>
      </c>
      <c r="I53" s="96">
        <v>4757.5</v>
      </c>
      <c r="J53" s="84"/>
      <c r="K53" s="94">
        <v>431.08773609800005</v>
      </c>
      <c r="L53" s="95">
        <v>3.8597740484429065E-4</v>
      </c>
      <c r="M53" s="95">
        <f t="shared" si="2"/>
        <v>9.0704445826709102E-3</v>
      </c>
      <c r="N53" s="95">
        <f>K53/'סכום נכסי הקרן'!$C$42</f>
        <v>5.2743985049614355E-4</v>
      </c>
    </row>
    <row r="54" spans="2:14" s="141" customFormat="1">
      <c r="B54" s="87" t="s">
        <v>1724</v>
      </c>
      <c r="C54" s="84" t="s">
        <v>1725</v>
      </c>
      <c r="D54" s="97" t="s">
        <v>151</v>
      </c>
      <c r="E54" s="84"/>
      <c r="F54" s="97" t="s">
        <v>1651</v>
      </c>
      <c r="G54" s="97" t="s">
        <v>175</v>
      </c>
      <c r="H54" s="94">
        <v>940.87172799999996</v>
      </c>
      <c r="I54" s="96">
        <v>12248</v>
      </c>
      <c r="J54" s="84"/>
      <c r="K54" s="94">
        <v>410.93859812199997</v>
      </c>
      <c r="L54" s="95">
        <v>1.726370143119266E-4</v>
      </c>
      <c r="M54" s="95">
        <f t="shared" si="2"/>
        <v>8.6464899579020184E-3</v>
      </c>
      <c r="N54" s="95">
        <f>K54/'סכום נכסי הקרן'!$C$42</f>
        <v>5.0278719297013204E-4</v>
      </c>
    </row>
    <row r="55" spans="2:14" s="141" customFormat="1">
      <c r="B55" s="87" t="s">
        <v>1726</v>
      </c>
      <c r="C55" s="84" t="s">
        <v>1727</v>
      </c>
      <c r="D55" s="97" t="s">
        <v>135</v>
      </c>
      <c r="E55" s="84"/>
      <c r="F55" s="97" t="s">
        <v>1651</v>
      </c>
      <c r="G55" s="97" t="s">
        <v>175</v>
      </c>
      <c r="H55" s="94">
        <v>56103.815289000006</v>
      </c>
      <c r="I55" s="96">
        <v>2830</v>
      </c>
      <c r="J55" s="84"/>
      <c r="K55" s="94">
        <v>5661.873610873</v>
      </c>
      <c r="L55" s="95">
        <v>1.2104965440634934E-4</v>
      </c>
      <c r="M55" s="95">
        <f t="shared" si="2"/>
        <v>0.11913053079718229</v>
      </c>
      <c r="N55" s="95">
        <f>K55/'סכום נכסי הקרן'!$C$42</f>
        <v>6.927354969263228E-3</v>
      </c>
    </row>
    <row r="56" spans="2:14" s="141" customFormat="1">
      <c r="B56" s="87" t="s">
        <v>1728</v>
      </c>
      <c r="C56" s="84" t="s">
        <v>1729</v>
      </c>
      <c r="D56" s="97" t="s">
        <v>1730</v>
      </c>
      <c r="E56" s="84"/>
      <c r="F56" s="97" t="s">
        <v>1651</v>
      </c>
      <c r="G56" s="97" t="s">
        <v>180</v>
      </c>
      <c r="H56" s="94">
        <v>31699.182768000002</v>
      </c>
      <c r="I56" s="96">
        <v>2520</v>
      </c>
      <c r="J56" s="84"/>
      <c r="K56" s="94">
        <v>364.70898787900001</v>
      </c>
      <c r="L56" s="95">
        <v>2.8404616767082567E-4</v>
      </c>
      <c r="M56" s="95">
        <f t="shared" si="2"/>
        <v>7.6737805006970444E-3</v>
      </c>
      <c r="N56" s="95">
        <f>K56/'סכום נכסי הקרן'!$C$42</f>
        <v>4.4622483530306126E-4</v>
      </c>
    </row>
    <row r="57" spans="2:14" s="141" customFormat="1">
      <c r="B57" s="87" t="s">
        <v>1731</v>
      </c>
      <c r="C57" s="84" t="s">
        <v>1732</v>
      </c>
      <c r="D57" s="97" t="s">
        <v>1478</v>
      </c>
      <c r="E57" s="84"/>
      <c r="F57" s="97" t="s">
        <v>1651</v>
      </c>
      <c r="G57" s="97" t="s">
        <v>175</v>
      </c>
      <c r="H57" s="94">
        <v>6140.7618589999965</v>
      </c>
      <c r="I57" s="96">
        <v>5144</v>
      </c>
      <c r="J57" s="84"/>
      <c r="K57" s="94">
        <v>1126.4308966470003</v>
      </c>
      <c r="L57" s="95">
        <v>5.3360808646159163E-6</v>
      </c>
      <c r="M57" s="95">
        <f t="shared" si="2"/>
        <v>2.3701043125759939E-2</v>
      </c>
      <c r="N57" s="95">
        <f>K57/'סכום נכסי הקרן'!$C$42</f>
        <v>1.3781986680935577E-3</v>
      </c>
    </row>
    <row r="58" spans="2:14" s="141" customFormat="1">
      <c r="B58" s="87" t="s">
        <v>1733</v>
      </c>
      <c r="C58" s="84" t="s">
        <v>1734</v>
      </c>
      <c r="D58" s="97" t="s">
        <v>30</v>
      </c>
      <c r="E58" s="84"/>
      <c r="F58" s="97" t="s">
        <v>1651</v>
      </c>
      <c r="G58" s="97" t="s">
        <v>177</v>
      </c>
      <c r="H58" s="94">
        <v>33938.309675000004</v>
      </c>
      <c r="I58" s="96">
        <v>2426.5</v>
      </c>
      <c r="J58" s="84"/>
      <c r="K58" s="94">
        <v>3344.7807432159998</v>
      </c>
      <c r="L58" s="95">
        <v>1.4679199686418686E-4</v>
      </c>
      <c r="M58" s="95">
        <f t="shared" si="2"/>
        <v>7.0376969308235199E-2</v>
      </c>
      <c r="N58" s="95">
        <f>K58/'סכום נכסי הקרן'!$C$42</f>
        <v>4.0923703168006019E-3</v>
      </c>
    </row>
    <row r="59" spans="2:14" s="141" customFormat="1">
      <c r="B59" s="87" t="s">
        <v>1735</v>
      </c>
      <c r="C59" s="84" t="s">
        <v>1736</v>
      </c>
      <c r="D59" s="97" t="s">
        <v>135</v>
      </c>
      <c r="E59" s="84"/>
      <c r="F59" s="97" t="s">
        <v>1651</v>
      </c>
      <c r="G59" s="97" t="s">
        <v>175</v>
      </c>
      <c r="H59" s="94">
        <v>130.50622899999999</v>
      </c>
      <c r="I59" s="96">
        <v>28924</v>
      </c>
      <c r="J59" s="84"/>
      <c r="K59" s="94">
        <v>134.608019407</v>
      </c>
      <c r="L59" s="95">
        <v>1.148260245716492E-6</v>
      </c>
      <c r="M59" s="95">
        <f t="shared" si="2"/>
        <v>2.8322647066367059E-3</v>
      </c>
      <c r="N59" s="95">
        <f>K59/'סכום נכסי הקרן'!$C$42</f>
        <v>1.6469416243256347E-4</v>
      </c>
    </row>
    <row r="60" spans="2:14" s="141" customFormat="1">
      <c r="B60" s="87" t="s">
        <v>1737</v>
      </c>
      <c r="C60" s="84" t="s">
        <v>1738</v>
      </c>
      <c r="D60" s="97" t="s">
        <v>1478</v>
      </c>
      <c r="E60" s="84"/>
      <c r="F60" s="97" t="s">
        <v>1651</v>
      </c>
      <c r="G60" s="97" t="s">
        <v>175</v>
      </c>
      <c r="H60" s="94">
        <v>3789.2478000000001</v>
      </c>
      <c r="I60" s="96">
        <v>19426</v>
      </c>
      <c r="J60" s="84"/>
      <c r="K60" s="94">
        <v>2624.9300242130003</v>
      </c>
      <c r="L60" s="95">
        <v>1.4619011574074075E-5</v>
      </c>
      <c r="M60" s="95">
        <f t="shared" si="2"/>
        <v>5.5230711347818109E-2</v>
      </c>
      <c r="N60" s="95">
        <f>K60/'סכום נכסי הקרן'!$C$42</f>
        <v>3.2116262737268029E-3</v>
      </c>
    </row>
    <row r="61" spans="2:14" s="141" customFormat="1">
      <c r="B61" s="87" t="s">
        <v>1739</v>
      </c>
      <c r="C61" s="84" t="s">
        <v>1740</v>
      </c>
      <c r="D61" s="97" t="s">
        <v>1478</v>
      </c>
      <c r="E61" s="84"/>
      <c r="F61" s="97" t="s">
        <v>1651</v>
      </c>
      <c r="G61" s="97" t="s">
        <v>175</v>
      </c>
      <c r="H61" s="94">
        <v>1425.116166</v>
      </c>
      <c r="I61" s="96">
        <v>24072</v>
      </c>
      <c r="J61" s="84"/>
      <c r="K61" s="94">
        <v>1223.3304337200002</v>
      </c>
      <c r="L61" s="95">
        <v>9.0197225696202535E-5</v>
      </c>
      <c r="M61" s="95">
        <f t="shared" si="2"/>
        <v>2.5739889994990533E-2</v>
      </c>
      <c r="N61" s="95">
        <f>K61/'סכום נכסי הקרן'!$C$42</f>
        <v>1.4967561520283592E-3</v>
      </c>
    </row>
    <row r="62" spans="2:14" s="141" customFormat="1">
      <c r="B62" s="87" t="s">
        <v>1741</v>
      </c>
      <c r="C62" s="84" t="s">
        <v>1742</v>
      </c>
      <c r="D62" s="97" t="s">
        <v>1478</v>
      </c>
      <c r="E62" s="84"/>
      <c r="F62" s="97" t="s">
        <v>1651</v>
      </c>
      <c r="G62" s="97" t="s">
        <v>175</v>
      </c>
      <c r="H62" s="94">
        <v>2352.7424259999998</v>
      </c>
      <c r="I62" s="96">
        <v>4277</v>
      </c>
      <c r="J62" s="84"/>
      <c r="K62" s="94">
        <v>358.83514577200003</v>
      </c>
      <c r="L62" s="95">
        <v>1.8174912522209345E-5</v>
      </c>
      <c r="M62" s="95">
        <f t="shared" si="2"/>
        <v>7.5501899764080626E-3</v>
      </c>
      <c r="N62" s="95">
        <f>K62/'סכום נכסי הקרן'!$C$42</f>
        <v>4.3903813490931651E-4</v>
      </c>
    </row>
    <row r="63" spans="2:14" s="141" customFormat="1">
      <c r="B63" s="87" t="s">
        <v>1743</v>
      </c>
      <c r="C63" s="84" t="s">
        <v>1744</v>
      </c>
      <c r="D63" s="97" t="s">
        <v>1464</v>
      </c>
      <c r="E63" s="84"/>
      <c r="F63" s="97" t="s">
        <v>1651</v>
      </c>
      <c r="G63" s="97" t="s">
        <v>175</v>
      </c>
      <c r="H63" s="94">
        <v>86.33972</v>
      </c>
      <c r="I63" s="96">
        <v>10910</v>
      </c>
      <c r="J63" s="84"/>
      <c r="K63" s="94">
        <v>33.590519942999997</v>
      </c>
      <c r="L63" s="95">
        <v>1.2494894356005789E-6</v>
      </c>
      <c r="M63" s="95">
        <f t="shared" si="2"/>
        <v>7.0677248303073915E-4</v>
      </c>
      <c r="N63" s="95">
        <f>K63/'סכום נכסי הקרן'!$C$42</f>
        <v>4.1098313251008397E-5</v>
      </c>
    </row>
    <row r="64" spans="2:14" s="141" customFormat="1">
      <c r="B64" s="87" t="s">
        <v>1745</v>
      </c>
      <c r="C64" s="84" t="s">
        <v>1746</v>
      </c>
      <c r="D64" s="97" t="s">
        <v>1478</v>
      </c>
      <c r="E64" s="84"/>
      <c r="F64" s="97" t="s">
        <v>1651</v>
      </c>
      <c r="G64" s="97" t="s">
        <v>175</v>
      </c>
      <c r="H64" s="94">
        <v>2115.5847650000001</v>
      </c>
      <c r="I64" s="96">
        <v>15550</v>
      </c>
      <c r="J64" s="84"/>
      <c r="K64" s="94">
        <v>1173.119254922</v>
      </c>
      <c r="L64" s="95">
        <v>7.7965165468951549E-6</v>
      </c>
      <c r="M64" s="95">
        <f t="shared" si="2"/>
        <v>2.4683405023183527E-2</v>
      </c>
      <c r="N64" s="95">
        <f>K64/'סכום נכסי הקרן'!$C$42</f>
        <v>1.4353223082401614E-3</v>
      </c>
    </row>
    <row r="65" spans="2:14" s="141" customFormat="1">
      <c r="B65" s="87" t="s">
        <v>1747</v>
      </c>
      <c r="C65" s="84" t="s">
        <v>1748</v>
      </c>
      <c r="D65" s="97" t="s">
        <v>135</v>
      </c>
      <c r="E65" s="84"/>
      <c r="F65" s="97" t="s">
        <v>1651</v>
      </c>
      <c r="G65" s="97" t="s">
        <v>175</v>
      </c>
      <c r="H65" s="94">
        <v>19735.831838999999</v>
      </c>
      <c r="I65" s="96">
        <v>672.5</v>
      </c>
      <c r="J65" s="84"/>
      <c r="K65" s="94">
        <v>473.29189086100001</v>
      </c>
      <c r="L65" s="95">
        <v>1.1609312846470587E-4</v>
      </c>
      <c r="M65" s="95">
        <f t="shared" si="2"/>
        <v>9.9584551078630082E-3</v>
      </c>
      <c r="N65" s="95">
        <f>K65/'סכום נכסי הקרן'!$C$42</f>
        <v>5.7907702598158201E-4</v>
      </c>
    </row>
    <row r="66" spans="2:14" s="141" customFormat="1">
      <c r="B66" s="87" t="s">
        <v>1749</v>
      </c>
      <c r="C66" s="84" t="s">
        <v>1750</v>
      </c>
      <c r="D66" s="97" t="s">
        <v>1478</v>
      </c>
      <c r="E66" s="84"/>
      <c r="F66" s="97" t="s">
        <v>1651</v>
      </c>
      <c r="G66" s="97" t="s">
        <v>175</v>
      </c>
      <c r="H66" s="94">
        <v>356.55872599999998</v>
      </c>
      <c r="I66" s="96">
        <v>21846</v>
      </c>
      <c r="J66" s="84"/>
      <c r="K66" s="94">
        <v>277.76935968800001</v>
      </c>
      <c r="L66" s="95">
        <v>2.9346397201646089E-5</v>
      </c>
      <c r="M66" s="95">
        <f t="shared" si="2"/>
        <v>5.8444983998367003E-3</v>
      </c>
      <c r="N66" s="95">
        <f>K66/'סכום נכסי הקרן'!$C$42</f>
        <v>3.3985339242622898E-4</v>
      </c>
    </row>
    <row r="67" spans="2:14" s="141" customFormat="1">
      <c r="B67" s="87" t="s">
        <v>1751</v>
      </c>
      <c r="C67" s="84" t="s">
        <v>1752</v>
      </c>
      <c r="D67" s="97" t="s">
        <v>30</v>
      </c>
      <c r="E67" s="84"/>
      <c r="F67" s="97" t="s">
        <v>1651</v>
      </c>
      <c r="G67" s="97" t="s">
        <v>177</v>
      </c>
      <c r="H67" s="94">
        <v>5789.5850360000004</v>
      </c>
      <c r="I67" s="96">
        <v>2825</v>
      </c>
      <c r="J67" s="84"/>
      <c r="K67" s="94">
        <v>664.29814485400004</v>
      </c>
      <c r="L67" s="95">
        <v>3.6876337808917198E-4</v>
      </c>
      <c r="M67" s="95">
        <f t="shared" si="2"/>
        <v>1.3977385587001519E-2</v>
      </c>
      <c r="N67" s="95">
        <f>K67/'סכום נכסי הקרן'!$C$42</f>
        <v>8.1277495244496431E-4</v>
      </c>
    </row>
    <row r="68" spans="2:14" s="141" customFormat="1">
      <c r="B68" s="87" t="s">
        <v>1753</v>
      </c>
      <c r="C68" s="84" t="s">
        <v>1754</v>
      </c>
      <c r="D68" s="97" t="s">
        <v>1478</v>
      </c>
      <c r="E68" s="84"/>
      <c r="F68" s="97" t="s">
        <v>1651</v>
      </c>
      <c r="G68" s="97" t="s">
        <v>175</v>
      </c>
      <c r="H68" s="94">
        <v>385.65839099999999</v>
      </c>
      <c r="I68" s="96">
        <v>21421</v>
      </c>
      <c r="J68" s="84"/>
      <c r="K68" s="94">
        <v>294.59397826700001</v>
      </c>
      <c r="L68" s="95">
        <v>1.6306908710359407E-5</v>
      </c>
      <c r="M68" s="95">
        <f t="shared" si="2"/>
        <v>6.1985023708768378E-3</v>
      </c>
      <c r="N68" s="95">
        <f>K68/'סכום נכסי הקרן'!$C$42</f>
        <v>3.6043846958079009E-4</v>
      </c>
    </row>
    <row r="69" spans="2:14" s="141" customFormat="1">
      <c r="B69" s="87" t="s">
        <v>1755</v>
      </c>
      <c r="C69" s="84" t="s">
        <v>1756</v>
      </c>
      <c r="D69" s="97" t="s">
        <v>30</v>
      </c>
      <c r="E69" s="84"/>
      <c r="F69" s="97" t="s">
        <v>1651</v>
      </c>
      <c r="G69" s="97" t="s">
        <v>177</v>
      </c>
      <c r="H69" s="94">
        <v>1711.2666089999998</v>
      </c>
      <c r="I69" s="96">
        <v>5553</v>
      </c>
      <c r="J69" s="84"/>
      <c r="K69" s="94">
        <v>385.960179977</v>
      </c>
      <c r="L69" s="95">
        <v>6.1116664607142846E-4</v>
      </c>
      <c r="M69" s="95">
        <f t="shared" si="2"/>
        <v>8.1209232609744629E-3</v>
      </c>
      <c r="N69" s="95">
        <f>K69/'סכום נכסי הקרן'!$C$42</f>
        <v>4.7222586628689291E-4</v>
      </c>
    </row>
    <row r="70" spans="2:14" s="141" customFormat="1">
      <c r="B70" s="87" t="s">
        <v>1757</v>
      </c>
      <c r="C70" s="84" t="s">
        <v>1758</v>
      </c>
      <c r="D70" s="97" t="s">
        <v>1464</v>
      </c>
      <c r="E70" s="84"/>
      <c r="F70" s="97" t="s">
        <v>1651</v>
      </c>
      <c r="G70" s="97" t="s">
        <v>175</v>
      </c>
      <c r="H70" s="94">
        <v>1493.3966029999999</v>
      </c>
      <c r="I70" s="96">
        <v>4395</v>
      </c>
      <c r="J70" s="84"/>
      <c r="K70" s="94">
        <v>234.053627922</v>
      </c>
      <c r="L70" s="95">
        <v>4.3099469062049058E-5</v>
      </c>
      <c r="M70" s="95">
        <f t="shared" si="2"/>
        <v>4.9246830370441308E-3</v>
      </c>
      <c r="N70" s="95">
        <f>K70/'סכום נכסי הקרן'!$C$42</f>
        <v>2.8636678843305282E-4</v>
      </c>
    </row>
    <row r="71" spans="2:14" s="141" customFormat="1">
      <c r="B71" s="87" t="s">
        <v>1759</v>
      </c>
      <c r="C71" s="84" t="s">
        <v>1760</v>
      </c>
      <c r="D71" s="97" t="s">
        <v>135</v>
      </c>
      <c r="E71" s="84"/>
      <c r="F71" s="97" t="s">
        <v>1651</v>
      </c>
      <c r="G71" s="97" t="s">
        <v>175</v>
      </c>
      <c r="H71" s="94">
        <v>1534.6229969999999</v>
      </c>
      <c r="I71" s="96">
        <v>3012.5</v>
      </c>
      <c r="J71" s="84"/>
      <c r="K71" s="94">
        <v>164.85802644899999</v>
      </c>
      <c r="L71" s="95">
        <v>1.7582600688211129E-5</v>
      </c>
      <c r="M71" s="95">
        <f t="shared" si="2"/>
        <v>3.468750019309786E-3</v>
      </c>
      <c r="N71" s="95">
        <f>K71/'סכום נכסי הקרן'!$C$42</f>
        <v>2.0170532711137647E-4</v>
      </c>
    </row>
    <row r="72" spans="2:14" s="141" customFormat="1">
      <c r="B72" s="87" t="s">
        <v>1761</v>
      </c>
      <c r="C72" s="84" t="s">
        <v>1762</v>
      </c>
      <c r="D72" s="97" t="s">
        <v>30</v>
      </c>
      <c r="E72" s="84"/>
      <c r="F72" s="97" t="s">
        <v>1651</v>
      </c>
      <c r="G72" s="97" t="s">
        <v>177</v>
      </c>
      <c r="H72" s="94">
        <v>3401.1351599999998</v>
      </c>
      <c r="I72" s="96">
        <v>4522.7</v>
      </c>
      <c r="J72" s="84"/>
      <c r="K72" s="94">
        <v>624.76806507600008</v>
      </c>
      <c r="L72" s="95">
        <v>3.2726118388210829E-4</v>
      </c>
      <c r="M72" s="95">
        <f t="shared" si="2"/>
        <v>1.3145639824015124E-2</v>
      </c>
      <c r="N72" s="95">
        <f>K72/'סכום נכסי הקרן'!$C$42</f>
        <v>7.6440953254939777E-4</v>
      </c>
    </row>
    <row r="73" spans="2:14" s="141" customFormat="1">
      <c r="B73" s="87" t="s">
        <v>1763</v>
      </c>
      <c r="C73" s="84" t="s">
        <v>1764</v>
      </c>
      <c r="D73" s="97" t="s">
        <v>30</v>
      </c>
      <c r="E73" s="84"/>
      <c r="F73" s="97" t="s">
        <v>1651</v>
      </c>
      <c r="G73" s="97" t="s">
        <v>177</v>
      </c>
      <c r="H73" s="94">
        <v>1052.446606</v>
      </c>
      <c r="I73" s="96">
        <v>9581</v>
      </c>
      <c r="J73" s="84"/>
      <c r="K73" s="94">
        <v>409.55106749099997</v>
      </c>
      <c r="L73" s="95">
        <v>3.1809087614680976E-4</v>
      </c>
      <c r="M73" s="95">
        <f t="shared" si="2"/>
        <v>8.6172951591606713E-3</v>
      </c>
      <c r="N73" s="95">
        <f>K73/'סכום נכסי הקרן'!$C$42</f>
        <v>5.0108953635109269E-4</v>
      </c>
    </row>
    <row r="74" spans="2:14" s="141" customFormat="1">
      <c r="B74" s="87" t="s">
        <v>1765</v>
      </c>
      <c r="C74" s="84" t="s">
        <v>1766</v>
      </c>
      <c r="D74" s="97" t="s">
        <v>30</v>
      </c>
      <c r="E74" s="84"/>
      <c r="F74" s="97" t="s">
        <v>1651</v>
      </c>
      <c r="G74" s="97" t="s">
        <v>177</v>
      </c>
      <c r="H74" s="94">
        <v>3504.3780510000001</v>
      </c>
      <c r="I74" s="96">
        <v>5842.5</v>
      </c>
      <c r="J74" s="84"/>
      <c r="K74" s="94">
        <v>831.58533706200024</v>
      </c>
      <c r="L74" s="95">
        <v>8.3100934713520043E-4</v>
      </c>
      <c r="M74" s="95">
        <f t="shared" si="2"/>
        <v>1.7497247274665804E-2</v>
      </c>
      <c r="N74" s="95">
        <f>K74/'סכום נכסי הקרן'!$C$42</f>
        <v>1.0174523864326685E-3</v>
      </c>
    </row>
    <row r="75" spans="2:14" s="141" customFormat="1">
      <c r="B75" s="87" t="s">
        <v>1767</v>
      </c>
      <c r="C75" s="84" t="s">
        <v>1768</v>
      </c>
      <c r="D75" s="97" t="s">
        <v>30</v>
      </c>
      <c r="E75" s="84"/>
      <c r="F75" s="97" t="s">
        <v>1651</v>
      </c>
      <c r="G75" s="97" t="s">
        <v>177</v>
      </c>
      <c r="H75" s="94">
        <v>9249.9834480000009</v>
      </c>
      <c r="I75" s="96">
        <v>1755.9</v>
      </c>
      <c r="J75" s="84"/>
      <c r="K75" s="94">
        <v>659.68693783399988</v>
      </c>
      <c r="L75" s="95">
        <v>3.6326597066353028E-4</v>
      </c>
      <c r="M75" s="95">
        <f t="shared" si="2"/>
        <v>1.3880361955309463E-2</v>
      </c>
      <c r="N75" s="95">
        <f>K75/'סכום נכסי הקרן'!$C$42</f>
        <v>8.0713309781172847E-4</v>
      </c>
    </row>
    <row r="76" spans="2:14" s="141" customFormat="1">
      <c r="B76" s="87" t="s">
        <v>1769</v>
      </c>
      <c r="C76" s="84" t="s">
        <v>1770</v>
      </c>
      <c r="D76" s="97" t="s">
        <v>1478</v>
      </c>
      <c r="E76" s="84"/>
      <c r="F76" s="97" t="s">
        <v>1651</v>
      </c>
      <c r="G76" s="97" t="s">
        <v>175</v>
      </c>
      <c r="H76" s="94">
        <v>906.08368700000005</v>
      </c>
      <c r="I76" s="96">
        <v>11018</v>
      </c>
      <c r="J76" s="84"/>
      <c r="K76" s="94">
        <v>356.00198414700003</v>
      </c>
      <c r="L76" s="95">
        <v>8.7367581829877089E-5</v>
      </c>
      <c r="M76" s="95">
        <f t="shared" si="2"/>
        <v>7.4905778989550623E-3</v>
      </c>
      <c r="N76" s="95">
        <f>K76/'סכום נכסי הקרן'!$C$42</f>
        <v>4.3557173533727739E-4</v>
      </c>
    </row>
    <row r="77" spans="2:14" s="141" customFormat="1">
      <c r="B77" s="87" t="s">
        <v>1771</v>
      </c>
      <c r="C77" s="84" t="s">
        <v>1772</v>
      </c>
      <c r="D77" s="97" t="s">
        <v>136</v>
      </c>
      <c r="E77" s="84"/>
      <c r="F77" s="97" t="s">
        <v>1651</v>
      </c>
      <c r="G77" s="97" t="s">
        <v>185</v>
      </c>
      <c r="H77" s="94">
        <v>293.55056400000001</v>
      </c>
      <c r="I77" s="96">
        <v>18100</v>
      </c>
      <c r="J77" s="84"/>
      <c r="K77" s="94">
        <v>176.00190988200001</v>
      </c>
      <c r="L77" s="95">
        <v>1.0884377176036989E-3</v>
      </c>
      <c r="M77" s="95">
        <f t="shared" si="2"/>
        <v>3.7032265971630525E-3</v>
      </c>
      <c r="N77" s="95">
        <f>K77/'סכום נכסי הקרן'!$C$42</f>
        <v>2.1533997203319763E-4</v>
      </c>
    </row>
    <row r="78" spans="2:14" s="141" customFormat="1">
      <c r="B78" s="87" t="s">
        <v>1773</v>
      </c>
      <c r="C78" s="84" t="s">
        <v>1774</v>
      </c>
      <c r="D78" s="97" t="s">
        <v>136</v>
      </c>
      <c r="E78" s="84"/>
      <c r="F78" s="97" t="s">
        <v>1651</v>
      </c>
      <c r="G78" s="97" t="s">
        <v>185</v>
      </c>
      <c r="H78" s="94">
        <v>170.57152699999997</v>
      </c>
      <c r="I78" s="96">
        <v>32000</v>
      </c>
      <c r="J78" s="84"/>
      <c r="K78" s="94">
        <v>180.805818974</v>
      </c>
      <c r="L78" s="95">
        <v>8.2224940104606023E-4</v>
      </c>
      <c r="M78" s="95">
        <f t="shared" si="2"/>
        <v>3.8043048407558353E-3</v>
      </c>
      <c r="N78" s="95">
        <f>K78/'סכום נכסי הקרן'!$C$42</f>
        <v>2.2121759944198464E-4</v>
      </c>
    </row>
    <row r="79" spans="2:14" s="141" customFormat="1">
      <c r="B79" s="87" t="s">
        <v>1775</v>
      </c>
      <c r="C79" s="84" t="s">
        <v>1776</v>
      </c>
      <c r="D79" s="97" t="s">
        <v>135</v>
      </c>
      <c r="E79" s="84"/>
      <c r="F79" s="97" t="s">
        <v>1651</v>
      </c>
      <c r="G79" s="97" t="s">
        <v>175</v>
      </c>
      <c r="H79" s="94">
        <v>243.36678499999999</v>
      </c>
      <c r="I79" s="96">
        <v>33875</v>
      </c>
      <c r="J79" s="84"/>
      <c r="K79" s="94">
        <v>293.98281725499999</v>
      </c>
      <c r="L79" s="95">
        <v>7.3591185088645028E-4</v>
      </c>
      <c r="M79" s="95">
        <f t="shared" si="2"/>
        <v>6.1856430347690368E-3</v>
      </c>
      <c r="N79" s="95">
        <f>K79/'סכום נכסי הקרן'!$C$42</f>
        <v>3.5969070840410683E-4</v>
      </c>
    </row>
    <row r="80" spans="2:14" s="141" customFormat="1">
      <c r="B80" s="87" t="s">
        <v>1777</v>
      </c>
      <c r="C80" s="84" t="s">
        <v>1778</v>
      </c>
      <c r="D80" s="97" t="s">
        <v>135</v>
      </c>
      <c r="E80" s="84"/>
      <c r="F80" s="97" t="s">
        <v>1651</v>
      </c>
      <c r="G80" s="97" t="s">
        <v>175</v>
      </c>
      <c r="H80" s="94">
        <v>207.20586</v>
      </c>
      <c r="I80" s="96">
        <v>53144</v>
      </c>
      <c r="J80" s="84"/>
      <c r="K80" s="94">
        <v>392.67894223299999</v>
      </c>
      <c r="L80" s="95">
        <v>2.0487359943143253E-5</v>
      </c>
      <c r="M80" s="95">
        <f t="shared" si="2"/>
        <v>8.2622916080743077E-3</v>
      </c>
      <c r="N80" s="95">
        <f>K80/'סכום נכסי הקרן'!$C$42</f>
        <v>4.8044633433337467E-4</v>
      </c>
    </row>
    <row r="81" spans="2:14" s="141" customFormat="1">
      <c r="B81" s="87" t="s">
        <v>1779</v>
      </c>
      <c r="C81" s="84" t="s">
        <v>1780</v>
      </c>
      <c r="D81" s="97" t="s">
        <v>30</v>
      </c>
      <c r="E81" s="84"/>
      <c r="F81" s="97" t="s">
        <v>1651</v>
      </c>
      <c r="G81" s="97" t="s">
        <v>177</v>
      </c>
      <c r="H81" s="94">
        <v>1222.1460650000001</v>
      </c>
      <c r="I81" s="96">
        <v>12084</v>
      </c>
      <c r="J81" s="84"/>
      <c r="K81" s="94">
        <v>599.83386429299981</v>
      </c>
      <c r="L81" s="95">
        <v>1.3393381534246578E-3</v>
      </c>
      <c r="M81" s="95">
        <f t="shared" si="2"/>
        <v>1.2621003497167776E-2</v>
      </c>
      <c r="N81" s="95">
        <f>K81/'סכום נכסי הקרן'!$C$42</f>
        <v>7.339023062194036E-4</v>
      </c>
    </row>
    <row r="82" spans="2:14" s="141" customFormat="1">
      <c r="B82" s="87" t="s">
        <v>1781</v>
      </c>
      <c r="C82" s="84" t="s">
        <v>1782</v>
      </c>
      <c r="D82" s="97" t="s">
        <v>30</v>
      </c>
      <c r="E82" s="84"/>
      <c r="F82" s="97" t="s">
        <v>1651</v>
      </c>
      <c r="G82" s="97" t="s">
        <v>177</v>
      </c>
      <c r="H82" s="94">
        <v>729.52728100000013</v>
      </c>
      <c r="I82" s="96">
        <v>22565</v>
      </c>
      <c r="J82" s="84"/>
      <c r="K82" s="94">
        <v>668.61178259500002</v>
      </c>
      <c r="L82" s="95">
        <v>1.1223479363877903E-3</v>
      </c>
      <c r="M82" s="95">
        <f t="shared" si="2"/>
        <v>1.4068148113520165E-2</v>
      </c>
      <c r="N82" s="95">
        <f>K82/'סכום נכסי הקרן'!$C$42</f>
        <v>8.1805272830052774E-4</v>
      </c>
    </row>
    <row r="83" spans="2:14" s="141" customFormat="1">
      <c r="B83" s="87" t="s">
        <v>1783</v>
      </c>
      <c r="C83" s="84" t="s">
        <v>1784</v>
      </c>
      <c r="D83" s="97" t="s">
        <v>30</v>
      </c>
      <c r="E83" s="84"/>
      <c r="F83" s="97" t="s">
        <v>1651</v>
      </c>
      <c r="G83" s="97" t="s">
        <v>177</v>
      </c>
      <c r="H83" s="94">
        <v>217.44393899999994</v>
      </c>
      <c r="I83" s="96">
        <v>19318</v>
      </c>
      <c r="J83" s="84"/>
      <c r="K83" s="94">
        <v>170.61083924000002</v>
      </c>
      <c r="L83" s="95">
        <v>9.9974224827586183E-5</v>
      </c>
      <c r="M83" s="95">
        <f t="shared" si="2"/>
        <v>3.5897939861077276E-3</v>
      </c>
      <c r="N83" s="95">
        <f>K83/'סכום נכסי הקרן'!$C$42</f>
        <v>2.0874394701247143E-4</v>
      </c>
    </row>
    <row r="84" spans="2:14" s="141" customFormat="1">
      <c r="B84" s="87" t="s">
        <v>1785</v>
      </c>
      <c r="C84" s="84" t="s">
        <v>1786</v>
      </c>
      <c r="D84" s="97" t="s">
        <v>1478</v>
      </c>
      <c r="E84" s="84"/>
      <c r="F84" s="97" t="s">
        <v>1651</v>
      </c>
      <c r="G84" s="97" t="s">
        <v>175</v>
      </c>
      <c r="H84" s="94">
        <v>230.71183199999999</v>
      </c>
      <c r="I84" s="96">
        <v>8771</v>
      </c>
      <c r="J84" s="84"/>
      <c r="K84" s="94">
        <v>72.160630151999996</v>
      </c>
      <c r="L84" s="95">
        <v>4.5685511287128709E-6</v>
      </c>
      <c r="M84" s="95">
        <f t="shared" si="2"/>
        <v>1.5183196877016517E-3</v>
      </c>
      <c r="N84" s="95">
        <f>K84/'סכום נכסי הקרן'!$C$42</f>
        <v>8.8289201459505309E-5</v>
      </c>
    </row>
    <row r="85" spans="2:14" s="141" customFormat="1">
      <c r="B85" s="87" t="s">
        <v>1787</v>
      </c>
      <c r="C85" s="84" t="s">
        <v>1788</v>
      </c>
      <c r="D85" s="97" t="s">
        <v>1478</v>
      </c>
      <c r="E85" s="84"/>
      <c r="F85" s="97" t="s">
        <v>1651</v>
      </c>
      <c r="G85" s="97" t="s">
        <v>175</v>
      </c>
      <c r="H85" s="94">
        <v>5218.0017360000002</v>
      </c>
      <c r="I85" s="96">
        <v>2725</v>
      </c>
      <c r="J85" s="84"/>
      <c r="K85" s="94">
        <v>507.05149166799998</v>
      </c>
      <c r="L85" s="95">
        <v>7.2071847182320439E-5</v>
      </c>
      <c r="M85" s="95">
        <f t="shared" si="2"/>
        <v>1.0668785192928042E-2</v>
      </c>
      <c r="N85" s="95">
        <f>K85/'סכום נכסי הקרן'!$C$42</f>
        <v>6.2038221124068125E-4</v>
      </c>
    </row>
    <row r="86" spans="2:14" s="141" customFormat="1">
      <c r="B86" s="87" t="s">
        <v>1789</v>
      </c>
      <c r="C86" s="84" t="s">
        <v>1790</v>
      </c>
      <c r="D86" s="97" t="s">
        <v>147</v>
      </c>
      <c r="E86" s="84"/>
      <c r="F86" s="97" t="s">
        <v>1651</v>
      </c>
      <c r="G86" s="97" t="s">
        <v>179</v>
      </c>
      <c r="H86" s="94">
        <v>4622.9423640000005</v>
      </c>
      <c r="I86" s="96">
        <v>8460</v>
      </c>
      <c r="J86" s="84"/>
      <c r="K86" s="94">
        <v>977.90875044599989</v>
      </c>
      <c r="L86" s="95">
        <v>1.0259798432728008E-4</v>
      </c>
      <c r="M86" s="95">
        <f t="shared" si="2"/>
        <v>2.0576013616432243E-2</v>
      </c>
      <c r="N86" s="95">
        <f>K86/'סכום נכסי הקרן'!$C$42</f>
        <v>1.1964804422477321E-3</v>
      </c>
    </row>
    <row r="87" spans="2:14" s="141" customFormat="1">
      <c r="B87" s="87" t="s">
        <v>1791</v>
      </c>
      <c r="C87" s="84" t="s">
        <v>1792</v>
      </c>
      <c r="D87" s="97" t="s">
        <v>1478</v>
      </c>
      <c r="E87" s="84"/>
      <c r="F87" s="97" t="s">
        <v>1651</v>
      </c>
      <c r="G87" s="97" t="s">
        <v>175</v>
      </c>
      <c r="H87" s="94">
        <v>3398.9823979999996</v>
      </c>
      <c r="I87" s="96">
        <v>21089</v>
      </c>
      <c r="J87" s="84"/>
      <c r="K87" s="94">
        <v>2556.149445083</v>
      </c>
      <c r="L87" s="95">
        <v>3.5128680340003565E-5</v>
      </c>
      <c r="M87" s="95">
        <f t="shared" si="2"/>
        <v>5.3783510745431098E-2</v>
      </c>
      <c r="N87" s="95">
        <f>K87/'סכום נכסי הקרן'!$C$42</f>
        <v>3.1274725960978981E-3</v>
      </c>
    </row>
    <row r="88" spans="2:14" s="141" customFormat="1">
      <c r="B88" s="87" t="s">
        <v>1793</v>
      </c>
      <c r="C88" s="84" t="s">
        <v>1794</v>
      </c>
      <c r="D88" s="97" t="s">
        <v>1478</v>
      </c>
      <c r="E88" s="84"/>
      <c r="F88" s="97" t="s">
        <v>1651</v>
      </c>
      <c r="G88" s="97" t="s">
        <v>175</v>
      </c>
      <c r="H88" s="94">
        <v>769.15405199999998</v>
      </c>
      <c r="I88" s="96">
        <v>4253</v>
      </c>
      <c r="J88" s="84"/>
      <c r="K88" s="94">
        <v>116.65142670100005</v>
      </c>
      <c r="L88" s="95">
        <v>5.1188319172342282E-7</v>
      </c>
      <c r="M88" s="95">
        <f t="shared" si="2"/>
        <v>2.4544430582928555E-3</v>
      </c>
      <c r="N88" s="95">
        <f>K88/'סכום נכסי הקרן'!$C$42</f>
        <v>1.4272410441606797E-4</v>
      </c>
    </row>
    <row r="89" spans="2:14" s="141" customFormat="1">
      <c r="B89" s="87" t="s">
        <v>1795</v>
      </c>
      <c r="C89" s="84" t="s">
        <v>1796</v>
      </c>
      <c r="D89" s="97" t="s">
        <v>135</v>
      </c>
      <c r="E89" s="84"/>
      <c r="F89" s="97" t="s">
        <v>1651</v>
      </c>
      <c r="G89" s="97" t="s">
        <v>175</v>
      </c>
      <c r="H89" s="94">
        <v>2916.0834359999994</v>
      </c>
      <c r="I89" s="96">
        <v>1741</v>
      </c>
      <c r="J89" s="84"/>
      <c r="K89" s="94">
        <v>181.04229901300002</v>
      </c>
      <c r="L89" s="95">
        <v>4.8220449052485357E-5</v>
      </c>
      <c r="M89" s="95">
        <f t="shared" si="2"/>
        <v>3.8092805775004541E-3</v>
      </c>
      <c r="N89" s="95">
        <f>K89/'סכום נכסי הקרן'!$C$42</f>
        <v>2.2150693496691626E-4</v>
      </c>
    </row>
    <row r="90" spans="2:14" s="141" customFormat="1">
      <c r="B90" s="83"/>
      <c r="C90" s="84"/>
      <c r="D90" s="84"/>
      <c r="E90" s="84"/>
      <c r="F90" s="84"/>
      <c r="G90" s="84"/>
      <c r="H90" s="94"/>
      <c r="I90" s="96"/>
      <c r="J90" s="84"/>
      <c r="K90" s="84"/>
      <c r="L90" s="84"/>
      <c r="M90" s="95"/>
      <c r="N90" s="84"/>
    </row>
    <row r="91" spans="2:14" s="141" customFormat="1">
      <c r="B91" s="102" t="s">
        <v>75</v>
      </c>
      <c r="C91" s="82"/>
      <c r="D91" s="82"/>
      <c r="E91" s="82"/>
      <c r="F91" s="82"/>
      <c r="G91" s="82"/>
      <c r="H91" s="91"/>
      <c r="I91" s="93"/>
      <c r="J91" s="82"/>
      <c r="K91" s="91">
        <v>820.93867017200012</v>
      </c>
      <c r="L91" s="82"/>
      <c r="M91" s="92">
        <f t="shared" ref="M91:M94" si="3">K91/$K$11</f>
        <v>1.7273232546503949E-2</v>
      </c>
      <c r="N91" s="92">
        <f>K91/'סכום נכסי הקרן'!$C$42</f>
        <v>1.0044260905710128E-3</v>
      </c>
    </row>
    <row r="92" spans="2:14" s="141" customFormat="1">
      <c r="B92" s="87" t="s">
        <v>1797</v>
      </c>
      <c r="C92" s="84" t="s">
        <v>1798</v>
      </c>
      <c r="D92" s="97" t="s">
        <v>135</v>
      </c>
      <c r="E92" s="84"/>
      <c r="F92" s="97" t="s">
        <v>1673</v>
      </c>
      <c r="G92" s="97" t="s">
        <v>175</v>
      </c>
      <c r="H92" s="94">
        <v>481.64552900000001</v>
      </c>
      <c r="I92" s="96">
        <v>10110</v>
      </c>
      <c r="J92" s="84"/>
      <c r="K92" s="94">
        <v>173.64409833000002</v>
      </c>
      <c r="L92" s="95">
        <v>8.6349163114393042E-5</v>
      </c>
      <c r="M92" s="95">
        <f t="shared" si="3"/>
        <v>3.6536162806822901E-3</v>
      </c>
      <c r="N92" s="95">
        <f>K92/'סכום נכסי הקרן'!$C$42</f>
        <v>2.1245516769211045E-4</v>
      </c>
    </row>
    <row r="93" spans="2:14" s="141" customFormat="1">
      <c r="B93" s="87" t="s">
        <v>1799</v>
      </c>
      <c r="C93" s="84" t="s">
        <v>1800</v>
      </c>
      <c r="D93" s="97" t="s">
        <v>135</v>
      </c>
      <c r="E93" s="84"/>
      <c r="F93" s="97" t="s">
        <v>1673</v>
      </c>
      <c r="G93" s="97" t="s">
        <v>178</v>
      </c>
      <c r="H93" s="94">
        <v>38058.335801000001</v>
      </c>
      <c r="I93" s="96">
        <v>170.5</v>
      </c>
      <c r="J93" s="84"/>
      <c r="K93" s="94">
        <v>293.40419388200002</v>
      </c>
      <c r="L93" s="95">
        <v>1.910524162925039E-4</v>
      </c>
      <c r="M93" s="95">
        <f t="shared" si="3"/>
        <v>6.1734683176533512E-3</v>
      </c>
      <c r="N93" s="95">
        <f>K93/'סכום נכסי הקרן'!$C$42</f>
        <v>3.589827573310582E-4</v>
      </c>
    </row>
    <row r="94" spans="2:14" s="141" customFormat="1">
      <c r="B94" s="87" t="s">
        <v>1801</v>
      </c>
      <c r="C94" s="84" t="s">
        <v>1802</v>
      </c>
      <c r="D94" s="97" t="s">
        <v>135</v>
      </c>
      <c r="E94" s="84"/>
      <c r="F94" s="97" t="s">
        <v>1673</v>
      </c>
      <c r="G94" s="97" t="s">
        <v>175</v>
      </c>
      <c r="H94" s="94">
        <v>1371.857213</v>
      </c>
      <c r="I94" s="96">
        <v>7234</v>
      </c>
      <c r="J94" s="84"/>
      <c r="K94" s="94">
        <v>353.89037796000002</v>
      </c>
      <c r="L94" s="95">
        <v>3.0518499494790623E-5</v>
      </c>
      <c r="M94" s="95">
        <f t="shared" si="3"/>
        <v>7.4461479481683053E-3</v>
      </c>
      <c r="N94" s="95">
        <f>K94/'סכום נכסי הקרן'!$C$42</f>
        <v>4.3298816554784402E-4</v>
      </c>
    </row>
    <row r="95" spans="2:14" s="141" customFormat="1">
      <c r="B95" s="143"/>
      <c r="C95" s="143"/>
    </row>
    <row r="96" spans="2:14" s="141" customFormat="1">
      <c r="B96" s="143"/>
      <c r="C96" s="143"/>
    </row>
    <row r="97" spans="2:3" s="141" customFormat="1">
      <c r="B97" s="143"/>
      <c r="C97" s="143"/>
    </row>
    <row r="98" spans="2:3" s="141" customFormat="1">
      <c r="B98" s="144" t="s">
        <v>268</v>
      </c>
      <c r="C98" s="143"/>
    </row>
    <row r="99" spans="2:3" s="141" customFormat="1">
      <c r="B99" s="144" t="s">
        <v>124</v>
      </c>
      <c r="C99" s="143"/>
    </row>
    <row r="100" spans="2:3" s="141" customFormat="1">
      <c r="B100" s="144" t="s">
        <v>250</v>
      </c>
      <c r="C100" s="143"/>
    </row>
    <row r="101" spans="2:3" s="141" customFormat="1">
      <c r="B101" s="144" t="s">
        <v>258</v>
      </c>
      <c r="C101" s="143"/>
    </row>
    <row r="102" spans="2:3" s="141" customFormat="1">
      <c r="B102" s="144" t="s">
        <v>266</v>
      </c>
      <c r="C102" s="143"/>
    </row>
    <row r="103" spans="2:3" s="141" customFormat="1">
      <c r="B103" s="143"/>
      <c r="C103" s="143"/>
    </row>
    <row r="104" spans="2:3" s="141" customFormat="1">
      <c r="B104" s="143"/>
      <c r="C104" s="143"/>
    </row>
    <row r="105" spans="2:3" s="141" customFormat="1">
      <c r="B105" s="143"/>
      <c r="C105" s="143"/>
    </row>
    <row r="106" spans="2:3" s="141" customFormat="1">
      <c r="B106" s="143"/>
      <c r="C106" s="143"/>
    </row>
    <row r="107" spans="2:3" s="141" customFormat="1">
      <c r="B107" s="143"/>
      <c r="C107" s="143"/>
    </row>
    <row r="108" spans="2:3" s="141" customFormat="1">
      <c r="B108" s="143"/>
      <c r="C108" s="143"/>
    </row>
    <row r="109" spans="2:3" s="141" customFormat="1">
      <c r="B109" s="143"/>
      <c r="C109" s="143"/>
    </row>
    <row r="110" spans="2:3" s="141" customFormat="1">
      <c r="B110" s="143"/>
      <c r="C110" s="143"/>
    </row>
    <row r="111" spans="2:3" s="141" customFormat="1">
      <c r="B111" s="143"/>
      <c r="C111" s="143"/>
    </row>
    <row r="112" spans="2:3" s="141" customFormat="1">
      <c r="B112" s="143"/>
      <c r="C112" s="143"/>
    </row>
    <row r="113" spans="2:3" s="141" customFormat="1">
      <c r="B113" s="143"/>
      <c r="C113" s="143"/>
    </row>
    <row r="114" spans="2:3" s="141" customFormat="1">
      <c r="B114" s="143"/>
      <c r="C114" s="143"/>
    </row>
    <row r="115" spans="2:3" s="141" customFormat="1">
      <c r="B115" s="143"/>
      <c r="C115" s="143"/>
    </row>
    <row r="116" spans="2:3" s="141" customFormat="1">
      <c r="B116" s="143"/>
      <c r="C116" s="143"/>
    </row>
    <row r="117" spans="2:3" s="141" customFormat="1">
      <c r="B117" s="143"/>
      <c r="C117" s="143"/>
    </row>
    <row r="118" spans="2:3" s="141" customFormat="1">
      <c r="B118" s="143"/>
      <c r="C118" s="143"/>
    </row>
    <row r="119" spans="2:3" s="141" customFormat="1">
      <c r="B119" s="143"/>
      <c r="C119" s="143"/>
    </row>
    <row r="120" spans="2:3" s="141" customFormat="1">
      <c r="B120" s="143"/>
      <c r="C120" s="143"/>
    </row>
    <row r="121" spans="2:3" s="141" customFormat="1">
      <c r="B121" s="143"/>
      <c r="C121" s="143"/>
    </row>
    <row r="122" spans="2:3" s="141" customFormat="1">
      <c r="B122" s="143"/>
      <c r="C122" s="143"/>
    </row>
    <row r="123" spans="2:3" s="141" customFormat="1">
      <c r="B123" s="143"/>
      <c r="C123" s="143"/>
    </row>
    <row r="124" spans="2:3" s="141" customFormat="1">
      <c r="B124" s="143"/>
      <c r="C124" s="143"/>
    </row>
    <row r="125" spans="2:3" s="141" customFormat="1">
      <c r="B125" s="143"/>
      <c r="C125" s="143"/>
    </row>
    <row r="126" spans="2:3" s="141" customFormat="1">
      <c r="B126" s="143"/>
      <c r="C126" s="143"/>
    </row>
    <row r="127" spans="2:3" s="141" customFormat="1">
      <c r="B127" s="143"/>
      <c r="C127" s="143"/>
    </row>
    <row r="128" spans="2:3" s="141" customFormat="1">
      <c r="B128" s="143"/>
      <c r="C128" s="143"/>
    </row>
    <row r="129" spans="2:3" s="141" customFormat="1">
      <c r="B129" s="143"/>
      <c r="C129" s="143"/>
    </row>
    <row r="130" spans="2:3" s="141" customFormat="1">
      <c r="B130" s="143"/>
      <c r="C130" s="143"/>
    </row>
    <row r="131" spans="2:3" s="141" customFormat="1">
      <c r="B131" s="143"/>
      <c r="C131" s="143"/>
    </row>
    <row r="132" spans="2:3" s="141" customFormat="1">
      <c r="B132" s="143"/>
      <c r="C132" s="143"/>
    </row>
    <row r="133" spans="2:3" s="141" customFormat="1">
      <c r="B133" s="143"/>
      <c r="C133" s="143"/>
    </row>
    <row r="134" spans="2:3" s="141" customFormat="1">
      <c r="B134" s="143"/>
      <c r="C134" s="143"/>
    </row>
    <row r="135" spans="2:3" s="141" customFormat="1">
      <c r="B135" s="143"/>
      <c r="C135" s="143"/>
    </row>
    <row r="136" spans="2:3" s="141" customFormat="1">
      <c r="B136" s="143"/>
      <c r="C136" s="143"/>
    </row>
    <row r="137" spans="2:3" s="141" customFormat="1">
      <c r="B137" s="143"/>
      <c r="C137" s="143"/>
    </row>
    <row r="138" spans="2:3" s="141" customFormat="1">
      <c r="B138" s="143"/>
      <c r="C138" s="143"/>
    </row>
    <row r="139" spans="2:3" s="141" customFormat="1">
      <c r="B139" s="143"/>
      <c r="C139" s="143"/>
    </row>
    <row r="140" spans="2:3" s="141" customFormat="1">
      <c r="B140" s="143"/>
      <c r="C140" s="143"/>
    </row>
    <row r="141" spans="2:3" s="141" customFormat="1">
      <c r="B141" s="143"/>
      <c r="C141" s="143"/>
    </row>
    <row r="142" spans="2:3" s="141" customFormat="1">
      <c r="B142" s="143"/>
      <c r="C142" s="143"/>
    </row>
    <row r="143" spans="2:3" s="141" customFormat="1">
      <c r="B143" s="143"/>
      <c r="C143" s="143"/>
    </row>
    <row r="144" spans="2:3" s="141" customFormat="1">
      <c r="B144" s="143"/>
      <c r="C144" s="143"/>
    </row>
    <row r="145" spans="2:3" s="141" customFormat="1">
      <c r="B145" s="143"/>
      <c r="C145" s="143"/>
    </row>
    <row r="146" spans="2:3" s="141" customFormat="1">
      <c r="B146" s="143"/>
      <c r="C146" s="143"/>
    </row>
    <row r="147" spans="2:3" s="141" customFormat="1">
      <c r="B147" s="143"/>
      <c r="C147" s="143"/>
    </row>
    <row r="148" spans="2:3" s="141" customFormat="1">
      <c r="B148" s="143"/>
      <c r="C148" s="143"/>
    </row>
    <row r="149" spans="2:3" s="141" customFormat="1">
      <c r="B149" s="143"/>
      <c r="C149" s="143"/>
    </row>
    <row r="150" spans="2:3" s="141" customFormat="1">
      <c r="B150" s="143"/>
      <c r="C150" s="143"/>
    </row>
    <row r="151" spans="2:3" s="141" customFormat="1">
      <c r="B151" s="143"/>
      <c r="C151" s="143"/>
    </row>
    <row r="152" spans="2:3" s="141" customFormat="1">
      <c r="B152" s="143"/>
      <c r="C152" s="143"/>
    </row>
    <row r="153" spans="2:3" s="141" customFormat="1">
      <c r="B153" s="143"/>
      <c r="C153" s="143"/>
    </row>
    <row r="154" spans="2:3" s="141" customFormat="1">
      <c r="B154" s="143"/>
      <c r="C154" s="143"/>
    </row>
    <row r="155" spans="2:3" s="141" customFormat="1">
      <c r="B155" s="143"/>
      <c r="C155" s="143"/>
    </row>
    <row r="156" spans="2:3" s="141" customFormat="1">
      <c r="B156" s="143"/>
      <c r="C156" s="143"/>
    </row>
    <row r="157" spans="2:3" s="141" customFormat="1">
      <c r="B157" s="143"/>
      <c r="C157" s="143"/>
    </row>
    <row r="158" spans="2:3" s="141" customFormat="1">
      <c r="B158" s="143"/>
      <c r="C158" s="143"/>
    </row>
    <row r="159" spans="2:3" s="141" customFormat="1">
      <c r="B159" s="143"/>
      <c r="C159" s="143"/>
    </row>
    <row r="160" spans="2:3" s="141" customFormat="1">
      <c r="B160" s="143"/>
      <c r="C160" s="143"/>
    </row>
    <row r="161" spans="2:3" s="141" customFormat="1">
      <c r="B161" s="143"/>
      <c r="C161" s="143"/>
    </row>
    <row r="162" spans="2:3" s="141" customFormat="1">
      <c r="B162" s="143"/>
      <c r="C162" s="143"/>
    </row>
    <row r="163" spans="2:3" s="141" customFormat="1">
      <c r="B163" s="143"/>
      <c r="C163" s="143"/>
    </row>
    <row r="164" spans="2:3" s="141" customFormat="1">
      <c r="B164" s="143"/>
      <c r="C164" s="143"/>
    </row>
    <row r="165" spans="2:3" s="141" customFormat="1">
      <c r="B165" s="143"/>
      <c r="C165" s="143"/>
    </row>
    <row r="166" spans="2:3" s="141" customFormat="1">
      <c r="B166" s="143"/>
      <c r="C166" s="143"/>
    </row>
    <row r="167" spans="2:3" s="141" customFormat="1">
      <c r="B167" s="143"/>
      <c r="C167" s="143"/>
    </row>
    <row r="168" spans="2:3" s="141" customFormat="1">
      <c r="B168" s="143"/>
      <c r="C168" s="143"/>
    </row>
    <row r="169" spans="2:3" s="141" customFormat="1">
      <c r="B169" s="143"/>
      <c r="C169" s="143"/>
    </row>
    <row r="170" spans="2:3" s="141" customFormat="1">
      <c r="B170" s="143"/>
      <c r="C170" s="143"/>
    </row>
    <row r="171" spans="2:3" s="141" customFormat="1">
      <c r="B171" s="143"/>
      <c r="C171" s="143"/>
    </row>
    <row r="172" spans="2:3" s="141" customFormat="1">
      <c r="B172" s="143"/>
      <c r="C172" s="143"/>
    </row>
    <row r="173" spans="2:3" s="141" customFormat="1">
      <c r="B173" s="143"/>
      <c r="C173" s="143"/>
    </row>
    <row r="174" spans="2:3" s="141" customFormat="1">
      <c r="B174" s="143"/>
      <c r="C174" s="143"/>
    </row>
    <row r="175" spans="2:3" s="141" customFormat="1">
      <c r="B175" s="143"/>
      <c r="C175" s="143"/>
    </row>
    <row r="176" spans="2:3" s="141" customFormat="1">
      <c r="B176" s="143"/>
      <c r="C176" s="143"/>
    </row>
    <row r="177" spans="2:3" s="141" customFormat="1">
      <c r="B177" s="143"/>
      <c r="C177" s="143"/>
    </row>
    <row r="178" spans="2:3" s="141" customFormat="1">
      <c r="B178" s="143"/>
      <c r="C178" s="143"/>
    </row>
    <row r="179" spans="2:3" s="141" customFormat="1">
      <c r="B179" s="143"/>
      <c r="C179" s="143"/>
    </row>
    <row r="180" spans="2:3" s="141" customFormat="1">
      <c r="B180" s="143"/>
      <c r="C180" s="143"/>
    </row>
    <row r="181" spans="2:3" s="141" customFormat="1">
      <c r="B181" s="143"/>
      <c r="C181" s="143"/>
    </row>
    <row r="182" spans="2:3" s="141" customFormat="1">
      <c r="B182" s="143"/>
      <c r="C182" s="143"/>
    </row>
    <row r="183" spans="2:3" s="141" customFormat="1">
      <c r="B183" s="143"/>
      <c r="C183" s="143"/>
    </row>
    <row r="184" spans="2:3" s="141" customFormat="1">
      <c r="B184" s="143"/>
      <c r="C184" s="143"/>
    </row>
    <row r="185" spans="2:3" s="141" customFormat="1">
      <c r="B185" s="143"/>
      <c r="C185" s="143"/>
    </row>
    <row r="186" spans="2:3" s="141" customFormat="1">
      <c r="B186" s="143"/>
      <c r="C186" s="143"/>
    </row>
    <row r="187" spans="2:3" s="141" customFormat="1">
      <c r="B187" s="143"/>
      <c r="C187" s="143"/>
    </row>
    <row r="188" spans="2:3" s="141" customFormat="1">
      <c r="B188" s="143"/>
      <c r="C188" s="143"/>
    </row>
    <row r="189" spans="2:3" s="141" customFormat="1">
      <c r="B189" s="143"/>
      <c r="C189" s="143"/>
    </row>
    <row r="190" spans="2:3" s="141" customFormat="1">
      <c r="B190" s="143"/>
      <c r="C190" s="143"/>
    </row>
    <row r="191" spans="2:3" s="141" customFormat="1">
      <c r="B191" s="143"/>
      <c r="C191" s="143"/>
    </row>
    <row r="192" spans="2:3" s="141" customFormat="1">
      <c r="B192" s="143"/>
      <c r="C192" s="143"/>
    </row>
    <row r="193" spans="2:3" s="141" customFormat="1">
      <c r="B193" s="143"/>
      <c r="C193" s="143"/>
    </row>
    <row r="194" spans="2:3" s="141" customFormat="1">
      <c r="B194" s="143"/>
      <c r="C194" s="143"/>
    </row>
    <row r="195" spans="2:3" s="141" customFormat="1">
      <c r="B195" s="143"/>
      <c r="C195" s="143"/>
    </row>
    <row r="196" spans="2:3" s="141" customFormat="1">
      <c r="B196" s="143"/>
      <c r="C196" s="143"/>
    </row>
    <row r="197" spans="2:3" s="141" customFormat="1">
      <c r="B197" s="143"/>
      <c r="C197" s="143"/>
    </row>
    <row r="198" spans="2:3" s="141" customFormat="1">
      <c r="B198" s="143"/>
      <c r="C198" s="143"/>
    </row>
    <row r="199" spans="2:3" s="141" customFormat="1">
      <c r="B199" s="143"/>
      <c r="C199" s="143"/>
    </row>
    <row r="200" spans="2:3" s="141" customFormat="1">
      <c r="B200" s="143"/>
      <c r="C200" s="143"/>
    </row>
    <row r="201" spans="2:3" s="141" customFormat="1">
      <c r="B201" s="143"/>
      <c r="C201" s="143"/>
    </row>
    <row r="202" spans="2:3" s="141" customFormat="1">
      <c r="B202" s="143"/>
      <c r="C202" s="143"/>
    </row>
    <row r="203" spans="2:3" s="141" customFormat="1">
      <c r="B203" s="143"/>
      <c r="C203" s="143"/>
    </row>
    <row r="204" spans="2:3" s="141" customFormat="1">
      <c r="B204" s="143"/>
      <c r="C204" s="143"/>
    </row>
    <row r="205" spans="2:3" s="141" customFormat="1">
      <c r="B205" s="143"/>
      <c r="C205" s="143"/>
    </row>
    <row r="206" spans="2:3" s="141" customFormat="1">
      <c r="B206" s="143"/>
      <c r="C206" s="143"/>
    </row>
    <row r="207" spans="2:3" s="141" customFormat="1">
      <c r="B207" s="143"/>
      <c r="C207" s="143"/>
    </row>
    <row r="208" spans="2:3" s="141" customFormat="1">
      <c r="B208" s="143"/>
      <c r="C208" s="143"/>
    </row>
    <row r="209" spans="2:3" s="141" customFormat="1">
      <c r="B209" s="143"/>
      <c r="C209" s="143"/>
    </row>
    <row r="210" spans="2:3" s="141" customFormat="1">
      <c r="B210" s="143"/>
      <c r="C210" s="143"/>
    </row>
    <row r="211" spans="2:3" s="141" customFormat="1">
      <c r="B211" s="143"/>
      <c r="C211" s="143"/>
    </row>
    <row r="212" spans="2:3" s="141" customFormat="1">
      <c r="B212" s="143"/>
      <c r="C212" s="143"/>
    </row>
    <row r="213" spans="2:3" s="141" customFormat="1">
      <c r="B213" s="143"/>
      <c r="C213" s="143"/>
    </row>
    <row r="214" spans="2:3" s="141" customFormat="1">
      <c r="B214" s="143"/>
      <c r="C214" s="143"/>
    </row>
    <row r="215" spans="2:3" s="141" customFormat="1">
      <c r="B215" s="143"/>
      <c r="C215" s="143"/>
    </row>
    <row r="216" spans="2:3" s="141" customFormat="1">
      <c r="B216" s="143"/>
      <c r="C216" s="143"/>
    </row>
    <row r="217" spans="2:3" s="141" customFormat="1">
      <c r="B217" s="143"/>
      <c r="C217" s="143"/>
    </row>
    <row r="218" spans="2:3" s="141" customFormat="1">
      <c r="B218" s="143"/>
      <c r="C218" s="143"/>
    </row>
    <row r="219" spans="2:3" s="141" customFormat="1">
      <c r="B219" s="143"/>
      <c r="C219" s="143"/>
    </row>
    <row r="220" spans="2:3" s="141" customFormat="1">
      <c r="B220" s="143"/>
      <c r="C220" s="143"/>
    </row>
    <row r="221" spans="2:3" s="141" customFormat="1">
      <c r="B221" s="143"/>
      <c r="C221" s="143"/>
    </row>
    <row r="222" spans="2:3" s="141" customFormat="1">
      <c r="B222" s="143"/>
      <c r="C222" s="143"/>
    </row>
    <row r="223" spans="2:3" s="141" customFormat="1">
      <c r="B223" s="143"/>
      <c r="C223" s="143"/>
    </row>
    <row r="224" spans="2:3" s="141" customFormat="1">
      <c r="B224" s="143"/>
      <c r="C224" s="143"/>
    </row>
    <row r="225" spans="2:3" s="141" customFormat="1">
      <c r="B225" s="143"/>
      <c r="C225" s="143"/>
    </row>
    <row r="226" spans="2:3" s="141" customFormat="1">
      <c r="B226" s="143"/>
      <c r="C226" s="143"/>
    </row>
    <row r="227" spans="2:3" s="141" customFormat="1">
      <c r="B227" s="143"/>
      <c r="C227" s="143"/>
    </row>
    <row r="228" spans="2:3" s="141" customFormat="1">
      <c r="B228" s="143"/>
      <c r="C228" s="143"/>
    </row>
    <row r="229" spans="2:3" s="141" customFormat="1">
      <c r="B229" s="143"/>
      <c r="C229" s="143"/>
    </row>
    <row r="230" spans="2:3" s="141" customFormat="1">
      <c r="B230" s="143"/>
      <c r="C230" s="143"/>
    </row>
    <row r="231" spans="2:3" s="141" customFormat="1">
      <c r="B231" s="143"/>
      <c r="C231" s="143"/>
    </row>
    <row r="232" spans="2:3" s="141" customFormat="1">
      <c r="B232" s="143"/>
      <c r="C232" s="143"/>
    </row>
    <row r="233" spans="2:3" s="141" customFormat="1">
      <c r="B233" s="143"/>
      <c r="C233" s="143"/>
    </row>
    <row r="234" spans="2:3" s="141" customFormat="1">
      <c r="B234" s="143"/>
      <c r="C234" s="143"/>
    </row>
    <row r="235" spans="2:3" s="141" customFormat="1">
      <c r="B235" s="143"/>
      <c r="C235" s="143"/>
    </row>
    <row r="236" spans="2:3" s="141" customFormat="1">
      <c r="B236" s="143"/>
      <c r="C236" s="143"/>
    </row>
    <row r="237" spans="2:3" s="141" customFormat="1">
      <c r="B237" s="143"/>
      <c r="C237" s="143"/>
    </row>
    <row r="238" spans="2:3" s="141" customFormat="1">
      <c r="B238" s="143"/>
      <c r="C238" s="143"/>
    </row>
    <row r="239" spans="2:3" s="141" customFormat="1">
      <c r="B239" s="143"/>
      <c r="C239" s="143"/>
    </row>
    <row r="240" spans="2:3" s="141" customFormat="1">
      <c r="B240" s="143"/>
      <c r="C240" s="143"/>
    </row>
    <row r="241" spans="2:7" s="141" customFormat="1">
      <c r="B241" s="143"/>
      <c r="C241" s="143"/>
    </row>
    <row r="242" spans="2:7" s="141" customFormat="1">
      <c r="B242" s="143"/>
      <c r="C242" s="143"/>
    </row>
    <row r="243" spans="2:7" s="141" customFormat="1">
      <c r="B243" s="143"/>
      <c r="C243" s="143"/>
    </row>
    <row r="244" spans="2:7" s="141" customFormat="1">
      <c r="B244" s="143"/>
      <c r="C244" s="143"/>
    </row>
    <row r="245" spans="2:7" s="141" customFormat="1">
      <c r="B245" s="143"/>
      <c r="C245" s="143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4"/>
      <c r="D250" s="1"/>
      <c r="E250" s="1"/>
      <c r="F250" s="1"/>
      <c r="G250" s="1"/>
    </row>
    <row r="251" spans="2:7">
      <c r="B251" s="44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4" type="noConversion"/>
  <dataValidations count="1">
    <dataValidation allowBlank="1" showInputMessage="1" showErrorMessage="1" sqref="J9:J1048576 C5:C1048576 J1:J7 A1:A1048576 B1:B43 AG49:AG1048576 K1:AF1048576 AH1:XFD1048576 AG1:AG43 B45:B97 B99:B1048576 D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ColWidth="9.140625" defaultRowHeight="18"/>
  <cols>
    <col min="1" max="1" width="6.28515625" style="1" customWidth="1"/>
    <col min="2" max="2" width="45" style="2" bestFit="1" customWidth="1"/>
    <col min="3" max="3" width="41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8.140625" style="1" bestFit="1" customWidth="1"/>
    <col min="9" max="9" width="12.28515625" style="1" bestFit="1" customWidth="1"/>
    <col min="10" max="10" width="10.140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7" t="s">
        <v>191</v>
      </c>
      <c r="C1" s="78" t="s" vm="1">
        <v>269</v>
      </c>
    </row>
    <row r="2" spans="2:65">
      <c r="B2" s="57" t="s">
        <v>190</v>
      </c>
      <c r="C2" s="78" t="s">
        <v>270</v>
      </c>
    </row>
    <row r="3" spans="2:65">
      <c r="B3" s="57" t="s">
        <v>192</v>
      </c>
      <c r="C3" s="78" t="s">
        <v>271</v>
      </c>
    </row>
    <row r="4" spans="2:65">
      <c r="B4" s="57" t="s">
        <v>193</v>
      </c>
      <c r="C4" s="78">
        <v>8803</v>
      </c>
    </row>
    <row r="6" spans="2:65" ht="26.25" customHeight="1">
      <c r="B6" s="165" t="s">
        <v>221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7"/>
    </row>
    <row r="7" spans="2:65" ht="26.25" customHeight="1">
      <c r="B7" s="165" t="s">
        <v>103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7"/>
      <c r="BM7" s="3"/>
    </row>
    <row r="8" spans="2:65" s="3" customFormat="1" ht="78.75">
      <c r="B8" s="23" t="s">
        <v>127</v>
      </c>
      <c r="C8" s="31" t="s">
        <v>49</v>
      </c>
      <c r="D8" s="31" t="s">
        <v>131</v>
      </c>
      <c r="E8" s="31" t="s">
        <v>129</v>
      </c>
      <c r="F8" s="31" t="s">
        <v>70</v>
      </c>
      <c r="G8" s="31" t="s">
        <v>15</v>
      </c>
      <c r="H8" s="31" t="s">
        <v>71</v>
      </c>
      <c r="I8" s="31" t="s">
        <v>113</v>
      </c>
      <c r="J8" s="31" t="s">
        <v>252</v>
      </c>
      <c r="K8" s="31" t="s">
        <v>251</v>
      </c>
      <c r="L8" s="31" t="s">
        <v>67</v>
      </c>
      <c r="M8" s="31" t="s">
        <v>64</v>
      </c>
      <c r="N8" s="31" t="s">
        <v>194</v>
      </c>
      <c r="O8" s="21" t="s">
        <v>196</v>
      </c>
      <c r="P8" s="1"/>
      <c r="Q8" s="1"/>
      <c r="BH8" s="1"/>
      <c r="BI8" s="1"/>
    </row>
    <row r="9" spans="2:65" s="3" customFormat="1" ht="20.25">
      <c r="B9" s="16"/>
      <c r="C9" s="17"/>
      <c r="D9" s="17"/>
      <c r="E9" s="17"/>
      <c r="F9" s="17"/>
      <c r="G9" s="17"/>
      <c r="H9" s="17"/>
      <c r="I9" s="17"/>
      <c r="J9" s="33" t="s">
        <v>259</v>
      </c>
      <c r="K9" s="33"/>
      <c r="L9" s="33" t="s">
        <v>255</v>
      </c>
      <c r="M9" s="33" t="s">
        <v>20</v>
      </c>
      <c r="N9" s="33" t="s">
        <v>20</v>
      </c>
      <c r="O9" s="34" t="s">
        <v>20</v>
      </c>
      <c r="BG9" s="1"/>
      <c r="BH9" s="1"/>
      <c r="BI9" s="1"/>
      <c r="BM9" s="4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BG10" s="1"/>
      <c r="BH10" s="3"/>
      <c r="BI10" s="1"/>
    </row>
    <row r="11" spans="2:65" s="4" customFormat="1" ht="18" customHeight="1">
      <c r="B11" s="79" t="s">
        <v>34</v>
      </c>
      <c r="C11" s="80"/>
      <c r="D11" s="80"/>
      <c r="E11" s="80"/>
      <c r="F11" s="80"/>
      <c r="G11" s="80"/>
      <c r="H11" s="80"/>
      <c r="I11" s="80"/>
      <c r="J11" s="88"/>
      <c r="K11" s="90"/>
      <c r="L11" s="88">
        <v>19814.124793929994</v>
      </c>
      <c r="M11" s="80"/>
      <c r="N11" s="89">
        <f>L11/$L$11</f>
        <v>1</v>
      </c>
      <c r="O11" s="89">
        <f>L11/'סכום נכסי הקרן'!$C$42</f>
        <v>2.4242765785029374E-2</v>
      </c>
      <c r="P11" s="5"/>
      <c r="BG11" s="1"/>
      <c r="BH11" s="3"/>
      <c r="BI11" s="1"/>
      <c r="BM11" s="1"/>
    </row>
    <row r="12" spans="2:65" s="142" customFormat="1" ht="18" customHeight="1">
      <c r="B12" s="81" t="s">
        <v>245</v>
      </c>
      <c r="C12" s="82"/>
      <c r="D12" s="82"/>
      <c r="E12" s="82"/>
      <c r="F12" s="82"/>
      <c r="G12" s="82"/>
      <c r="H12" s="82"/>
      <c r="I12" s="82"/>
      <c r="J12" s="91"/>
      <c r="K12" s="93"/>
      <c r="L12" s="91">
        <v>19814.124793929997</v>
      </c>
      <c r="M12" s="82"/>
      <c r="N12" s="92">
        <f t="shared" ref="N12:N32" si="0">L12/$L$11</f>
        <v>1.0000000000000002</v>
      </c>
      <c r="O12" s="92">
        <f>L12/'סכום נכסי הקרן'!$C$42</f>
        <v>2.4242765785029378E-2</v>
      </c>
      <c r="P12" s="146"/>
      <c r="BG12" s="141"/>
      <c r="BH12" s="145"/>
      <c r="BI12" s="141"/>
      <c r="BM12" s="141"/>
    </row>
    <row r="13" spans="2:65" s="141" customFormat="1">
      <c r="B13" s="102" t="s">
        <v>56</v>
      </c>
      <c r="C13" s="82"/>
      <c r="D13" s="82"/>
      <c r="E13" s="82"/>
      <c r="F13" s="82"/>
      <c r="G13" s="82"/>
      <c r="H13" s="82"/>
      <c r="I13" s="82"/>
      <c r="J13" s="91"/>
      <c r="K13" s="93"/>
      <c r="L13" s="91">
        <v>12546.878019375001</v>
      </c>
      <c r="M13" s="82"/>
      <c r="N13" s="92">
        <f t="shared" si="0"/>
        <v>0.63322897931977817</v>
      </c>
      <c r="O13" s="92">
        <f>L13/'סכום נכסי הקרן'!$C$42</f>
        <v>1.5351221833942592E-2</v>
      </c>
      <c r="BH13" s="145"/>
    </row>
    <row r="14" spans="2:65" s="141" customFormat="1" ht="20.25">
      <c r="B14" s="87" t="s">
        <v>1803</v>
      </c>
      <c r="C14" s="84" t="s">
        <v>1804</v>
      </c>
      <c r="D14" s="97" t="s">
        <v>30</v>
      </c>
      <c r="E14" s="84"/>
      <c r="F14" s="97" t="s">
        <v>1673</v>
      </c>
      <c r="G14" s="84" t="s">
        <v>2203</v>
      </c>
      <c r="H14" s="84" t="s">
        <v>949</v>
      </c>
      <c r="I14" s="97" t="s">
        <v>178</v>
      </c>
      <c r="J14" s="94">
        <v>195.111177</v>
      </c>
      <c r="K14" s="96">
        <v>113364</v>
      </c>
      <c r="L14" s="94">
        <v>1000.11386881</v>
      </c>
      <c r="M14" s="95">
        <v>4.6492401024176238E-4</v>
      </c>
      <c r="N14" s="95">
        <f t="shared" si="0"/>
        <v>5.0474794078029746E-2</v>
      </c>
      <c r="O14" s="95">
        <f>L14/'סכום נכסי הקרן'!$C$42</f>
        <v>1.2236486108812628E-3</v>
      </c>
      <c r="BH14" s="142"/>
    </row>
    <row r="15" spans="2:65" s="141" customFormat="1">
      <c r="B15" s="87" t="s">
        <v>1806</v>
      </c>
      <c r="C15" s="84" t="s">
        <v>1807</v>
      </c>
      <c r="D15" s="97" t="s">
        <v>30</v>
      </c>
      <c r="E15" s="84"/>
      <c r="F15" s="97" t="s">
        <v>1673</v>
      </c>
      <c r="G15" s="84" t="s">
        <v>973</v>
      </c>
      <c r="H15" s="84" t="s">
        <v>949</v>
      </c>
      <c r="I15" s="97" t="s">
        <v>175</v>
      </c>
      <c r="J15" s="94">
        <v>1279.3245179999999</v>
      </c>
      <c r="K15" s="96">
        <v>12020</v>
      </c>
      <c r="L15" s="94">
        <v>548.360963094</v>
      </c>
      <c r="M15" s="95">
        <v>2.852958005361541E-4</v>
      </c>
      <c r="N15" s="95">
        <f t="shared" si="0"/>
        <v>2.7675255344207228E-2</v>
      </c>
      <c r="O15" s="95">
        <f>L15/'סכום נכסי הקרן'!$C$42</f>
        <v>6.7092473335049832E-4</v>
      </c>
    </row>
    <row r="16" spans="2:65" s="141" customFormat="1">
      <c r="B16" s="87" t="s">
        <v>1835</v>
      </c>
      <c r="C16" s="84" t="s">
        <v>1836</v>
      </c>
      <c r="D16" s="97" t="s">
        <v>30</v>
      </c>
      <c r="E16" s="84"/>
      <c r="F16" s="97" t="s">
        <v>1673</v>
      </c>
      <c r="G16" s="84" t="s">
        <v>948</v>
      </c>
      <c r="H16" s="84" t="s">
        <v>949</v>
      </c>
      <c r="I16" s="97" t="s">
        <v>175</v>
      </c>
      <c r="J16" s="94">
        <v>243.18537599999999</v>
      </c>
      <c r="K16" s="96">
        <v>106570</v>
      </c>
      <c r="L16" s="94">
        <v>924.17399763999993</v>
      </c>
      <c r="M16" s="95">
        <v>4.0191172324943795E-4</v>
      </c>
      <c r="N16" s="95">
        <f>L16/$L$11</f>
        <v>4.6642181133487066E-2</v>
      </c>
      <c r="O16" s="95">
        <f>L16/'סכום נכסי הקרן'!$C$42</f>
        <v>1.1307354729220428E-3</v>
      </c>
    </row>
    <row r="17" spans="2:15" s="141" customFormat="1">
      <c r="B17" s="87" t="s">
        <v>1810</v>
      </c>
      <c r="C17" s="84" t="s">
        <v>1811</v>
      </c>
      <c r="D17" s="97" t="s">
        <v>30</v>
      </c>
      <c r="E17" s="84"/>
      <c r="F17" s="97" t="s">
        <v>1673</v>
      </c>
      <c r="G17" s="84" t="s">
        <v>1085</v>
      </c>
      <c r="H17" s="84" t="s">
        <v>949</v>
      </c>
      <c r="I17" s="97" t="s">
        <v>175</v>
      </c>
      <c r="J17" s="94">
        <v>10.455145</v>
      </c>
      <c r="K17" s="96">
        <v>1038309</v>
      </c>
      <c r="L17" s="94">
        <v>387.11323320199995</v>
      </c>
      <c r="M17" s="95">
        <v>7.5812894796670595E-5</v>
      </c>
      <c r="N17" s="95">
        <f t="shared" si="0"/>
        <v>1.9537236048931674E-2</v>
      </c>
      <c r="O17" s="95">
        <f>L17/'סכום נכסי הקרן'!$C$42</f>
        <v>4.7363663762108326E-4</v>
      </c>
    </row>
    <row r="18" spans="2:15" s="141" customFormat="1">
      <c r="B18" s="87" t="s">
        <v>1808</v>
      </c>
      <c r="C18" s="84" t="s">
        <v>1809</v>
      </c>
      <c r="D18" s="97" t="s">
        <v>30</v>
      </c>
      <c r="E18" s="84"/>
      <c r="F18" s="97" t="s">
        <v>1673</v>
      </c>
      <c r="G18" s="84" t="s">
        <v>1085</v>
      </c>
      <c r="H18" s="84" t="s">
        <v>949</v>
      </c>
      <c r="I18" s="97" t="s">
        <v>177</v>
      </c>
      <c r="J18" s="94">
        <v>141.43515199999999</v>
      </c>
      <c r="K18" s="96">
        <v>98691</v>
      </c>
      <c r="L18" s="94">
        <v>566.933424855</v>
      </c>
      <c r="M18" s="95">
        <v>5.2880660503253031E-4</v>
      </c>
      <c r="N18" s="95">
        <f>L18/$L$11</f>
        <v>2.8612589793957418E-2</v>
      </c>
      <c r="O18" s="95">
        <f>L18/'סכום נכסי הקרן'!$C$42</f>
        <v>6.9364831287803159E-4</v>
      </c>
    </row>
    <row r="19" spans="2:15" s="141" customFormat="1">
      <c r="B19" s="87" t="s">
        <v>1812</v>
      </c>
      <c r="C19" s="84" t="s">
        <v>1813</v>
      </c>
      <c r="D19" s="97" t="s">
        <v>30</v>
      </c>
      <c r="E19" s="84"/>
      <c r="F19" s="97" t="s">
        <v>1673</v>
      </c>
      <c r="G19" s="84" t="s">
        <v>1085</v>
      </c>
      <c r="H19" s="84" t="s">
        <v>949</v>
      </c>
      <c r="I19" s="97" t="s">
        <v>175</v>
      </c>
      <c r="J19" s="94">
        <v>78.423205999999993</v>
      </c>
      <c r="K19" s="96">
        <v>195505.59</v>
      </c>
      <c r="L19" s="94">
        <v>546.74536780300002</v>
      </c>
      <c r="M19" s="95">
        <v>2.7673433401039616E-4</v>
      </c>
      <c r="N19" s="95">
        <f t="shared" si="0"/>
        <v>2.7593717789164932E-2</v>
      </c>
      <c r="O19" s="95">
        <f>L19/'סכום נכסי הקרן'!$C$42</f>
        <v>6.6894803750092396E-4</v>
      </c>
    </row>
    <row r="20" spans="2:15" s="141" customFormat="1">
      <c r="B20" s="87" t="s">
        <v>1814</v>
      </c>
      <c r="C20" s="84" t="s">
        <v>1815</v>
      </c>
      <c r="D20" s="97" t="s">
        <v>30</v>
      </c>
      <c r="E20" s="84"/>
      <c r="F20" s="97" t="s">
        <v>1673</v>
      </c>
      <c r="G20" s="84" t="s">
        <v>1122</v>
      </c>
      <c r="H20" s="84" t="s">
        <v>949</v>
      </c>
      <c r="I20" s="97" t="s">
        <v>177</v>
      </c>
      <c r="J20" s="94">
        <v>245.50050100000001</v>
      </c>
      <c r="K20" s="96">
        <v>25854</v>
      </c>
      <c r="L20" s="94">
        <v>257.79666340400001</v>
      </c>
      <c r="M20" s="95">
        <v>2.0944735576306942E-5</v>
      </c>
      <c r="N20" s="95">
        <f t="shared" si="0"/>
        <v>1.3010751980474826E-2</v>
      </c>
      <c r="O20" s="95">
        <f>L20/'סכום נכסי הקרן'!$C$42</f>
        <v>3.1541661294975828E-4</v>
      </c>
    </row>
    <row r="21" spans="2:15" s="141" customFormat="1">
      <c r="B21" s="87" t="s">
        <v>1816</v>
      </c>
      <c r="C21" s="84" t="s">
        <v>1817</v>
      </c>
      <c r="D21" s="97" t="s">
        <v>30</v>
      </c>
      <c r="E21" s="84"/>
      <c r="F21" s="97" t="s">
        <v>1673</v>
      </c>
      <c r="G21" s="84" t="s">
        <v>1122</v>
      </c>
      <c r="H21" s="84" t="s">
        <v>949</v>
      </c>
      <c r="I21" s="97" t="s">
        <v>177</v>
      </c>
      <c r="J21" s="94">
        <v>11.030993</v>
      </c>
      <c r="K21" s="96">
        <v>204420</v>
      </c>
      <c r="L21" s="94">
        <v>91.587314913</v>
      </c>
      <c r="M21" s="95">
        <v>2.5383509924659769E-5</v>
      </c>
      <c r="N21" s="95">
        <f t="shared" si="0"/>
        <v>4.6223245218006068E-3</v>
      </c>
      <c r="O21" s="95">
        <f>L21/'סכום נכסי הקרן'!$C$42</f>
        <v>1.1205793076441E-4</v>
      </c>
    </row>
    <row r="22" spans="2:15" s="141" customFormat="1">
      <c r="B22" s="87" t="s">
        <v>1818</v>
      </c>
      <c r="C22" s="84" t="s">
        <v>1819</v>
      </c>
      <c r="D22" s="97" t="s">
        <v>30</v>
      </c>
      <c r="E22" s="84"/>
      <c r="F22" s="97" t="s">
        <v>1673</v>
      </c>
      <c r="G22" s="84" t="s">
        <v>1144</v>
      </c>
      <c r="H22" s="84" t="s">
        <v>949</v>
      </c>
      <c r="I22" s="97" t="s">
        <v>175</v>
      </c>
      <c r="J22" s="94">
        <v>9397.323832</v>
      </c>
      <c r="K22" s="96">
        <v>1698</v>
      </c>
      <c r="L22" s="94">
        <v>569.01434862299993</v>
      </c>
      <c r="M22" s="95">
        <v>9.1566726758232313E-5</v>
      </c>
      <c r="N22" s="95">
        <f t="shared" si="0"/>
        <v>2.8717612033881811E-2</v>
      </c>
      <c r="O22" s="95">
        <f>L22/'סכום נכסי הקרן'!$C$42</f>
        <v>6.9619434244273771E-4</v>
      </c>
    </row>
    <row r="23" spans="2:15" s="141" customFormat="1">
      <c r="B23" s="87" t="s">
        <v>1820</v>
      </c>
      <c r="C23" s="84" t="s">
        <v>1821</v>
      </c>
      <c r="D23" s="97" t="s">
        <v>30</v>
      </c>
      <c r="E23" s="84"/>
      <c r="F23" s="97" t="s">
        <v>1673</v>
      </c>
      <c r="G23" s="84" t="s">
        <v>1174</v>
      </c>
      <c r="H23" s="84" t="s">
        <v>963</v>
      </c>
      <c r="I23" s="97" t="s">
        <v>177</v>
      </c>
      <c r="J23" s="94">
        <v>0.356437</v>
      </c>
      <c r="K23" s="96">
        <v>19039.82</v>
      </c>
      <c r="L23" s="94">
        <v>0.27564182699999995</v>
      </c>
      <c r="M23" s="95">
        <v>4.1268741206373599E-8</v>
      </c>
      <c r="N23" s="95">
        <f t="shared" si="0"/>
        <v>1.3911380384787024E-5</v>
      </c>
      <c r="O23" s="95">
        <f>L23/'סכום נכסי הקרן'!$C$42</f>
        <v>3.3725033641484363E-7</v>
      </c>
    </row>
    <row r="24" spans="2:15" s="141" customFormat="1">
      <c r="B24" s="87" t="s">
        <v>1822</v>
      </c>
      <c r="C24" s="84" t="s">
        <v>1823</v>
      </c>
      <c r="D24" s="97" t="s">
        <v>30</v>
      </c>
      <c r="E24" s="84"/>
      <c r="F24" s="97" t="s">
        <v>1673</v>
      </c>
      <c r="G24" s="84" t="s">
        <v>1174</v>
      </c>
      <c r="H24" s="84" t="s">
        <v>954</v>
      </c>
      <c r="I24" s="97" t="s">
        <v>175</v>
      </c>
      <c r="J24" s="94">
        <v>168.85736700000001</v>
      </c>
      <c r="K24" s="96">
        <v>131606</v>
      </c>
      <c r="L24" s="94">
        <v>792.45938601900002</v>
      </c>
      <c r="M24" s="95">
        <v>3.6538467660132755E-5</v>
      </c>
      <c r="N24" s="95">
        <f t="shared" si="0"/>
        <v>3.9994670179011281E-2</v>
      </c>
      <c r="O24" s="95">
        <f>L24/'סכום נכסי הקרן'!$C$42</f>
        <v>9.695814217992693E-4</v>
      </c>
    </row>
    <row r="25" spans="2:15" s="141" customFormat="1">
      <c r="B25" s="87" t="s">
        <v>1828</v>
      </c>
      <c r="C25" s="84" t="s">
        <v>1829</v>
      </c>
      <c r="D25" s="97" t="s">
        <v>30</v>
      </c>
      <c r="E25" s="84"/>
      <c r="F25" s="97" t="s">
        <v>1673</v>
      </c>
      <c r="G25" s="84" t="s">
        <v>1174</v>
      </c>
      <c r="H25" s="84" t="s">
        <v>949</v>
      </c>
      <c r="I25" s="97" t="s">
        <v>175</v>
      </c>
      <c r="J25" s="94">
        <v>12.471732999999999</v>
      </c>
      <c r="K25" s="96">
        <v>1176297</v>
      </c>
      <c r="L25" s="94">
        <v>523.14869437200002</v>
      </c>
      <c r="M25" s="95">
        <v>4.7429442589019988E-5</v>
      </c>
      <c r="N25" s="95">
        <f t="shared" si="0"/>
        <v>2.6402816163359648E-2</v>
      </c>
      <c r="O25" s="95">
        <f>L25/'סכום נכסי הקרן'!$C$42</f>
        <v>6.4007728831351582E-4</v>
      </c>
    </row>
    <row r="26" spans="2:15" s="141" customFormat="1">
      <c r="B26" s="87" t="s">
        <v>1830</v>
      </c>
      <c r="C26" s="84" t="s">
        <v>1831</v>
      </c>
      <c r="D26" s="97" t="s">
        <v>30</v>
      </c>
      <c r="E26" s="84"/>
      <c r="F26" s="97" t="s">
        <v>1673</v>
      </c>
      <c r="G26" s="84" t="s">
        <v>1832</v>
      </c>
      <c r="H26" s="84" t="s">
        <v>949</v>
      </c>
      <c r="I26" s="97" t="s">
        <v>177</v>
      </c>
      <c r="J26" s="94">
        <v>1002.771128</v>
      </c>
      <c r="K26" s="96">
        <v>15046</v>
      </c>
      <c r="L26" s="94">
        <v>612.80179671200005</v>
      </c>
      <c r="M26" s="95">
        <v>2.7667257854191623E-5</v>
      </c>
      <c r="N26" s="95">
        <f t="shared" si="0"/>
        <v>3.0927522819465147E-2</v>
      </c>
      <c r="O26" s="95">
        <f>L26/'סכום נכסי הקרן'!$C$42</f>
        <v>7.4976869202344489E-4</v>
      </c>
    </row>
    <row r="27" spans="2:15" s="141" customFormat="1">
      <c r="B27" s="87" t="s">
        <v>1824</v>
      </c>
      <c r="C27" s="84" t="s">
        <v>1825</v>
      </c>
      <c r="D27" s="97" t="s">
        <v>30</v>
      </c>
      <c r="E27" s="84"/>
      <c r="F27" s="97" t="s">
        <v>1673</v>
      </c>
      <c r="G27" s="84" t="s">
        <v>1832</v>
      </c>
      <c r="H27" s="84" t="s">
        <v>949</v>
      </c>
      <c r="I27" s="97" t="s">
        <v>175</v>
      </c>
      <c r="J27" s="94">
        <v>10556.559906999999</v>
      </c>
      <c r="K27" s="96">
        <v>1394</v>
      </c>
      <c r="L27" s="94">
        <v>524.76701521500001</v>
      </c>
      <c r="M27" s="95">
        <v>4.6668520328657888E-5</v>
      </c>
      <c r="N27" s="95">
        <f>L27/$L$11</f>
        <v>2.6484491274414556E-2</v>
      </c>
      <c r="O27" s="95">
        <f>L27/'סכום נכסי הקרן'!$C$42</f>
        <v>6.4205731890128615E-4</v>
      </c>
    </row>
    <row r="28" spans="2:15" s="141" customFormat="1">
      <c r="B28" s="87" t="s">
        <v>1826</v>
      </c>
      <c r="C28" s="84" t="s">
        <v>1827</v>
      </c>
      <c r="D28" s="97" t="s">
        <v>30</v>
      </c>
      <c r="E28" s="84"/>
      <c r="F28" s="97" t="s">
        <v>1673</v>
      </c>
      <c r="G28" s="84" t="s">
        <v>1832</v>
      </c>
      <c r="H28" s="84" t="s">
        <v>949</v>
      </c>
      <c r="I28" s="97" t="s">
        <v>175</v>
      </c>
      <c r="J28" s="94">
        <v>1616.0461379999999</v>
      </c>
      <c r="K28" s="96">
        <v>12810.09</v>
      </c>
      <c r="L28" s="94">
        <v>738.22249897099994</v>
      </c>
      <c r="M28" s="95">
        <v>2.0962208589633298E-4</v>
      </c>
      <c r="N28" s="95">
        <f>L28/$L$11</f>
        <v>3.7257386165103414E-2</v>
      </c>
      <c r="O28" s="95">
        <f>L28/'סכום נכסי הקרן'!$C$42</f>
        <v>9.0322208656299578E-4</v>
      </c>
    </row>
    <row r="29" spans="2:15" s="141" customFormat="1">
      <c r="B29" s="87" t="s">
        <v>1833</v>
      </c>
      <c r="C29" s="84" t="s">
        <v>1834</v>
      </c>
      <c r="D29" s="97" t="s">
        <v>30</v>
      </c>
      <c r="E29" s="84"/>
      <c r="F29" s="97" t="s">
        <v>1673</v>
      </c>
      <c r="G29" s="84" t="s">
        <v>1832</v>
      </c>
      <c r="H29" s="84" t="s">
        <v>949</v>
      </c>
      <c r="I29" s="97" t="s">
        <v>177</v>
      </c>
      <c r="J29" s="94">
        <v>122.862696</v>
      </c>
      <c r="K29" s="96">
        <v>192219</v>
      </c>
      <c r="L29" s="94">
        <v>959.20957008599999</v>
      </c>
      <c r="M29" s="95">
        <v>3.9439179792565758E-4</v>
      </c>
      <c r="N29" s="95">
        <f t="shared" si="0"/>
        <v>4.8410393093913054E-2</v>
      </c>
      <c r="O29" s="95">
        <f>L29/'סכום נכסי הקרן'!$C$42</f>
        <v>1.1736018213369377E-3</v>
      </c>
    </row>
    <row r="30" spans="2:15" s="141" customFormat="1">
      <c r="B30" s="87" t="s">
        <v>1837</v>
      </c>
      <c r="C30" s="84" t="s">
        <v>1838</v>
      </c>
      <c r="D30" s="97" t="s">
        <v>30</v>
      </c>
      <c r="E30" s="84"/>
      <c r="F30" s="97" t="s">
        <v>1673</v>
      </c>
      <c r="G30" s="84" t="s">
        <v>1832</v>
      </c>
      <c r="H30" s="84" t="s">
        <v>949</v>
      </c>
      <c r="I30" s="97" t="s">
        <v>175</v>
      </c>
      <c r="J30" s="94">
        <v>629.04843600000004</v>
      </c>
      <c r="K30" s="96">
        <v>30720.59</v>
      </c>
      <c r="L30" s="94">
        <v>689.12019619699993</v>
      </c>
      <c r="M30" s="95">
        <v>4.1684753521559029E-5</v>
      </c>
      <c r="N30" s="95">
        <f t="shared" si="0"/>
        <v>3.4779239727414563E-2</v>
      </c>
      <c r="O30" s="95">
        <f>L30/'סכום נכסי הקרן'!$C$42</f>
        <v>8.431449628931001E-4</v>
      </c>
    </row>
    <row r="31" spans="2:15" s="141" customFormat="1">
      <c r="B31" s="87" t="s">
        <v>1839</v>
      </c>
      <c r="C31" s="84" t="s">
        <v>1840</v>
      </c>
      <c r="D31" s="97" t="s">
        <v>30</v>
      </c>
      <c r="E31" s="84"/>
      <c r="F31" s="97" t="s">
        <v>1673</v>
      </c>
      <c r="G31" s="84" t="s">
        <v>1832</v>
      </c>
      <c r="H31" s="84" t="s">
        <v>949</v>
      </c>
      <c r="I31" s="97" t="s">
        <v>177</v>
      </c>
      <c r="J31" s="94">
        <v>1973.358058</v>
      </c>
      <c r="K31" s="96">
        <v>9786</v>
      </c>
      <c r="L31" s="94">
        <v>784.34702696199997</v>
      </c>
      <c r="M31" s="95">
        <v>5.2420370795329794E-5</v>
      </c>
      <c r="N31" s="95">
        <f t="shared" si="0"/>
        <v>3.9585247146635652E-2</v>
      </c>
      <c r="O31" s="95">
        <f>L31/'סכום נכסי הקרן'!$C$42</f>
        <v>9.5965587511839031E-4</v>
      </c>
    </row>
    <row r="32" spans="2:15" s="141" customFormat="1">
      <c r="B32" s="87" t="s">
        <v>1841</v>
      </c>
      <c r="C32" s="84" t="s">
        <v>1842</v>
      </c>
      <c r="D32" s="97" t="s">
        <v>30</v>
      </c>
      <c r="E32" s="84"/>
      <c r="F32" s="97" t="s">
        <v>1673</v>
      </c>
      <c r="G32" s="84" t="s">
        <v>1185</v>
      </c>
      <c r="H32" s="84"/>
      <c r="I32" s="97" t="s">
        <v>178</v>
      </c>
      <c r="J32" s="94">
        <v>2813.4684580000003</v>
      </c>
      <c r="K32" s="96">
        <v>15962.79</v>
      </c>
      <c r="L32" s="94">
        <v>2030.6870106700001</v>
      </c>
      <c r="M32" s="95">
        <v>1.6373103907088456E-3</v>
      </c>
      <c r="N32" s="95">
        <f t="shared" si="0"/>
        <v>0.10248683864614075</v>
      </c>
      <c r="O32" s="95">
        <f>L32/'סכום נכסי הקרן'!$C$42</f>
        <v>2.4845644253464871E-3</v>
      </c>
    </row>
    <row r="33" spans="2:59" s="141" customFormat="1">
      <c r="B33" s="83"/>
      <c r="C33" s="84"/>
      <c r="D33" s="84"/>
      <c r="E33" s="84"/>
      <c r="F33" s="84"/>
      <c r="G33" s="84"/>
      <c r="H33" s="84"/>
      <c r="I33" s="84"/>
      <c r="J33" s="94"/>
      <c r="K33" s="96"/>
      <c r="L33" s="84"/>
      <c r="M33" s="84"/>
      <c r="N33" s="95"/>
      <c r="O33" s="84"/>
    </row>
    <row r="34" spans="2:59" s="141" customFormat="1">
      <c r="B34" s="102" t="s">
        <v>263</v>
      </c>
      <c r="C34" s="82"/>
      <c r="D34" s="82"/>
      <c r="E34" s="82"/>
      <c r="F34" s="82"/>
      <c r="G34" s="82"/>
      <c r="H34" s="82"/>
      <c r="I34" s="82"/>
      <c r="J34" s="91"/>
      <c r="K34" s="93"/>
      <c r="L34" s="91">
        <v>308.57804724299996</v>
      </c>
      <c r="M34" s="82"/>
      <c r="N34" s="92">
        <f t="shared" ref="N34:N35" si="1">L34/$L$11</f>
        <v>1.5573640039732264E-2</v>
      </c>
      <c r="O34" s="92">
        <f>L34/'סכום נכסי הקרן'!$C$42</f>
        <v>3.7754810790358484E-4</v>
      </c>
    </row>
    <row r="35" spans="2:59" s="141" customFormat="1">
      <c r="B35" s="87" t="s">
        <v>1843</v>
      </c>
      <c r="C35" s="84" t="s">
        <v>1844</v>
      </c>
      <c r="D35" s="97" t="s">
        <v>30</v>
      </c>
      <c r="E35" s="84"/>
      <c r="F35" s="97" t="s">
        <v>1673</v>
      </c>
      <c r="G35" s="84" t="s">
        <v>973</v>
      </c>
      <c r="H35" s="84" t="s">
        <v>949</v>
      </c>
      <c r="I35" s="97" t="s">
        <v>175</v>
      </c>
      <c r="J35" s="94">
        <v>8985.8135100000018</v>
      </c>
      <c r="K35" s="96">
        <v>963</v>
      </c>
      <c r="L35" s="94">
        <v>308.57804724299996</v>
      </c>
      <c r="M35" s="95">
        <v>2.7730659389512539E-5</v>
      </c>
      <c r="N35" s="95">
        <f t="shared" si="1"/>
        <v>1.5573640039732264E-2</v>
      </c>
      <c r="O35" s="95">
        <f>L35/'סכום נכסי הקרן'!$C$42</f>
        <v>3.7754810790358484E-4</v>
      </c>
    </row>
    <row r="36" spans="2:59" s="141" customFormat="1">
      <c r="B36" s="83"/>
      <c r="C36" s="84"/>
      <c r="D36" s="84"/>
      <c r="E36" s="84"/>
      <c r="F36" s="84"/>
      <c r="G36" s="84"/>
      <c r="H36" s="84"/>
      <c r="I36" s="84"/>
      <c r="J36" s="94"/>
      <c r="K36" s="96"/>
      <c r="L36" s="84"/>
      <c r="M36" s="84"/>
      <c r="N36" s="95"/>
      <c r="O36" s="84"/>
    </row>
    <row r="37" spans="2:59" s="141" customFormat="1" ht="20.25">
      <c r="B37" s="102" t="s">
        <v>32</v>
      </c>
      <c r="C37" s="82"/>
      <c r="D37" s="82"/>
      <c r="E37" s="82"/>
      <c r="F37" s="82"/>
      <c r="G37" s="82"/>
      <c r="H37" s="82"/>
      <c r="I37" s="82"/>
      <c r="J37" s="91"/>
      <c r="K37" s="93"/>
      <c r="L37" s="91">
        <v>6958.6687273120015</v>
      </c>
      <c r="M37" s="82"/>
      <c r="N37" s="92">
        <f t="shared" ref="N37:N45" si="2">L37/$L$11</f>
        <v>0.35119738064048994</v>
      </c>
      <c r="O37" s="92">
        <f>L37/'סכום נכסי הקרן'!$C$42</f>
        <v>8.5139958431832072E-3</v>
      </c>
      <c r="BG37" s="142"/>
    </row>
    <row r="38" spans="2:59" s="141" customFormat="1">
      <c r="B38" s="87" t="s">
        <v>1845</v>
      </c>
      <c r="C38" s="84" t="s">
        <v>1846</v>
      </c>
      <c r="D38" s="97" t="s">
        <v>149</v>
      </c>
      <c r="E38" s="84"/>
      <c r="F38" s="97" t="s">
        <v>1651</v>
      </c>
      <c r="G38" s="84" t="s">
        <v>1185</v>
      </c>
      <c r="H38" s="84"/>
      <c r="I38" s="97" t="s">
        <v>177</v>
      </c>
      <c r="J38" s="94">
        <v>2127.5246220000004</v>
      </c>
      <c r="K38" s="96">
        <v>2769</v>
      </c>
      <c r="L38" s="94">
        <v>239.27355446199996</v>
      </c>
      <c r="M38" s="95">
        <v>1.8164313913871257E-5</v>
      </c>
      <c r="N38" s="95">
        <f t="shared" si="2"/>
        <v>1.2075908320477561E-2</v>
      </c>
      <c r="O38" s="95">
        <f>L38/'סכום נכסי הקרן'!$C$42</f>
        <v>2.9275341705482495E-4</v>
      </c>
      <c r="BG38" s="145"/>
    </row>
    <row r="39" spans="2:59" s="141" customFormat="1">
      <c r="B39" s="87" t="s">
        <v>1847</v>
      </c>
      <c r="C39" s="84" t="s">
        <v>1848</v>
      </c>
      <c r="D39" s="97" t="s">
        <v>149</v>
      </c>
      <c r="E39" s="84"/>
      <c r="F39" s="97" t="s">
        <v>1651</v>
      </c>
      <c r="G39" s="84" t="s">
        <v>1185</v>
      </c>
      <c r="H39" s="84"/>
      <c r="I39" s="97" t="s">
        <v>185</v>
      </c>
      <c r="J39" s="94">
        <v>8222.3559000000005</v>
      </c>
      <c r="K39" s="96">
        <v>1290</v>
      </c>
      <c r="L39" s="94">
        <v>351.35154555200006</v>
      </c>
      <c r="M39" s="95">
        <v>6.180486166970505E-5</v>
      </c>
      <c r="N39" s="95">
        <f t="shared" si="2"/>
        <v>1.7732377745982287E-2</v>
      </c>
      <c r="O39" s="95">
        <f>L39/'סכום נכסי הקרן'!$C$42</f>
        <v>4.2988188050751565E-4</v>
      </c>
    </row>
    <row r="40" spans="2:59" s="141" customFormat="1">
      <c r="B40" s="87" t="s">
        <v>1849</v>
      </c>
      <c r="C40" s="84" t="s">
        <v>1850</v>
      </c>
      <c r="D40" s="97" t="s">
        <v>30</v>
      </c>
      <c r="E40" s="84"/>
      <c r="F40" s="97" t="s">
        <v>1651</v>
      </c>
      <c r="G40" s="84" t="s">
        <v>1185</v>
      </c>
      <c r="H40" s="84"/>
      <c r="I40" s="97" t="s">
        <v>177</v>
      </c>
      <c r="J40" s="94">
        <v>183.405877</v>
      </c>
      <c r="K40" s="96">
        <v>29154</v>
      </c>
      <c r="L40" s="94">
        <v>217.17435920599999</v>
      </c>
      <c r="M40" s="95">
        <v>3.0329465159904034E-5</v>
      </c>
      <c r="N40" s="95">
        <f t="shared" si="2"/>
        <v>1.0960582991408774E-2</v>
      </c>
      <c r="O40" s="95">
        <f>L40/'סכום נכסי הקרן'!$C$42</f>
        <v>2.6571484632809957E-4</v>
      </c>
    </row>
    <row r="41" spans="2:59" s="141" customFormat="1">
      <c r="B41" s="87" t="s">
        <v>1851</v>
      </c>
      <c r="C41" s="84" t="s">
        <v>1852</v>
      </c>
      <c r="D41" s="97" t="s">
        <v>149</v>
      </c>
      <c r="E41" s="84"/>
      <c r="F41" s="97" t="s">
        <v>1651</v>
      </c>
      <c r="G41" s="84" t="s">
        <v>1185</v>
      </c>
      <c r="H41" s="84"/>
      <c r="I41" s="97" t="s">
        <v>175</v>
      </c>
      <c r="J41" s="94">
        <v>41325.351629000004</v>
      </c>
      <c r="K41" s="96">
        <v>1457.2</v>
      </c>
      <c r="L41" s="94">
        <v>2147.4203234570004</v>
      </c>
      <c r="M41" s="95">
        <v>5.3779190549004731E-5</v>
      </c>
      <c r="N41" s="95">
        <f t="shared" si="2"/>
        <v>0.10837825772223142</v>
      </c>
      <c r="O41" s="95">
        <f>L41/'סכום נכסי הקרן'!$C$42</f>
        <v>2.6273887181496075E-3</v>
      </c>
    </row>
    <row r="42" spans="2:59" s="141" customFormat="1">
      <c r="B42" s="87" t="s">
        <v>1853</v>
      </c>
      <c r="C42" s="84" t="s">
        <v>1854</v>
      </c>
      <c r="D42" s="97" t="s">
        <v>30</v>
      </c>
      <c r="E42" s="84"/>
      <c r="F42" s="97" t="s">
        <v>1651</v>
      </c>
      <c r="G42" s="84" t="s">
        <v>1185</v>
      </c>
      <c r="H42" s="84"/>
      <c r="I42" s="97" t="s">
        <v>175</v>
      </c>
      <c r="J42" s="94">
        <v>4199.5398209999994</v>
      </c>
      <c r="K42" s="96">
        <v>1853</v>
      </c>
      <c r="L42" s="94">
        <v>277.49710836499997</v>
      </c>
      <c r="M42" s="95">
        <v>5.9446169295697794E-5</v>
      </c>
      <c r="N42" s="95">
        <f t="shared" si="2"/>
        <v>1.4005014667617844E-2</v>
      </c>
      <c r="O42" s="95">
        <f>L42/'סכום נכסי הקרן'!$C$42</f>
        <v>3.3952029040296042E-4</v>
      </c>
    </row>
    <row r="43" spans="2:59" s="141" customFormat="1">
      <c r="B43" s="87" t="s">
        <v>1855</v>
      </c>
      <c r="C43" s="84" t="s">
        <v>1856</v>
      </c>
      <c r="D43" s="97" t="s">
        <v>30</v>
      </c>
      <c r="E43" s="84"/>
      <c r="F43" s="97" t="s">
        <v>1651</v>
      </c>
      <c r="G43" s="84" t="s">
        <v>1185</v>
      </c>
      <c r="H43" s="84"/>
      <c r="I43" s="97" t="s">
        <v>175</v>
      </c>
      <c r="J43" s="94">
        <v>3403.1162509999995</v>
      </c>
      <c r="K43" s="96">
        <v>2460.56</v>
      </c>
      <c r="L43" s="94">
        <v>298.60156753999996</v>
      </c>
      <c r="M43" s="95">
        <v>1.3702304932844149E-5</v>
      </c>
      <c r="N43" s="95">
        <f t="shared" si="2"/>
        <v>1.5070136614435566E-2</v>
      </c>
      <c r="O43" s="95">
        <f>L43/'סכום נכסי הקרן'!$C$42</f>
        <v>3.6534179229215694E-4</v>
      </c>
    </row>
    <row r="44" spans="2:59" s="141" customFormat="1">
      <c r="B44" s="87" t="s">
        <v>1857</v>
      </c>
      <c r="C44" s="84" t="s">
        <v>1858</v>
      </c>
      <c r="D44" s="97" t="s">
        <v>30</v>
      </c>
      <c r="E44" s="84"/>
      <c r="F44" s="97" t="s">
        <v>1651</v>
      </c>
      <c r="G44" s="84" t="s">
        <v>1185</v>
      </c>
      <c r="H44" s="84"/>
      <c r="I44" s="97" t="s">
        <v>185</v>
      </c>
      <c r="J44" s="94">
        <v>1542.0045789999997</v>
      </c>
      <c r="K44" s="96">
        <v>9557.1350000000002</v>
      </c>
      <c r="L44" s="94">
        <v>488.167962257</v>
      </c>
      <c r="M44" s="95">
        <v>2.5890366321951251E-4</v>
      </c>
      <c r="N44" s="95">
        <f t="shared" si="2"/>
        <v>2.4637371942188888E-2</v>
      </c>
      <c r="O44" s="95">
        <f>L44/'סכום נכסי הקרן'!$C$42</f>
        <v>5.9727803755313944E-4</v>
      </c>
    </row>
    <row r="45" spans="2:59" s="141" customFormat="1">
      <c r="B45" s="87" t="s">
        <v>1859</v>
      </c>
      <c r="C45" s="84" t="s">
        <v>1860</v>
      </c>
      <c r="D45" s="97" t="s">
        <v>149</v>
      </c>
      <c r="E45" s="84"/>
      <c r="F45" s="97" t="s">
        <v>1651</v>
      </c>
      <c r="G45" s="84" t="s">
        <v>1185</v>
      </c>
      <c r="H45" s="84"/>
      <c r="I45" s="97" t="s">
        <v>175</v>
      </c>
      <c r="J45" s="94">
        <v>4330.8493769999977</v>
      </c>
      <c r="K45" s="96">
        <v>19031.46</v>
      </c>
      <c r="L45" s="94">
        <v>2939.1823064729997</v>
      </c>
      <c r="M45" s="95">
        <v>8.6218888805320826E-5</v>
      </c>
      <c r="N45" s="95">
        <f t="shared" si="2"/>
        <v>0.14833773063614752</v>
      </c>
      <c r="O45" s="95">
        <f>L45/'סכום נכסי הקרן'!$C$42</f>
        <v>3.5961168608949008E-3</v>
      </c>
    </row>
    <row r="46" spans="2:59">
      <c r="C46" s="1"/>
      <c r="D46" s="1"/>
      <c r="E46" s="1"/>
    </row>
    <row r="47" spans="2:59">
      <c r="C47" s="1"/>
      <c r="D47" s="1"/>
      <c r="E47" s="1"/>
    </row>
    <row r="48" spans="2:59">
      <c r="C48" s="1"/>
      <c r="D48" s="1"/>
      <c r="E48" s="1"/>
    </row>
    <row r="49" spans="2:5">
      <c r="B49" s="99" t="s">
        <v>268</v>
      </c>
      <c r="C49" s="1"/>
      <c r="D49" s="1"/>
      <c r="E49" s="1"/>
    </row>
    <row r="50" spans="2:5">
      <c r="B50" s="99" t="s">
        <v>124</v>
      </c>
      <c r="C50" s="1"/>
      <c r="D50" s="1"/>
      <c r="E50" s="1"/>
    </row>
    <row r="51" spans="2:5">
      <c r="B51" s="99" t="s">
        <v>250</v>
      </c>
      <c r="C51" s="1"/>
      <c r="D51" s="1"/>
      <c r="E51" s="1"/>
    </row>
    <row r="52" spans="2:5">
      <c r="B52" s="99" t="s">
        <v>258</v>
      </c>
      <c r="C52" s="1"/>
      <c r="D52" s="1"/>
      <c r="E52" s="1"/>
    </row>
    <row r="53" spans="2:5">
      <c r="C53" s="1"/>
      <c r="D53" s="1"/>
      <c r="E53" s="1"/>
    </row>
    <row r="54" spans="2:5">
      <c r="C54" s="1"/>
      <c r="D54" s="1"/>
      <c r="E54" s="1"/>
    </row>
    <row r="55" spans="2:5">
      <c r="C55" s="1"/>
      <c r="D55" s="1"/>
      <c r="E55" s="1"/>
    </row>
    <row r="56" spans="2:5">
      <c r="C56" s="1"/>
      <c r="D56" s="1"/>
      <c r="E56" s="1"/>
    </row>
    <row r="57" spans="2:5">
      <c r="C57" s="1"/>
      <c r="D57" s="1"/>
      <c r="E57" s="1"/>
    </row>
    <row r="58" spans="2:5">
      <c r="C58" s="1"/>
      <c r="D58" s="1"/>
      <c r="E58" s="1"/>
    </row>
    <row r="59" spans="2:5">
      <c r="C59" s="1"/>
      <c r="D59" s="1"/>
      <c r="E59" s="1"/>
    </row>
    <row r="60" spans="2:5">
      <c r="C60" s="1"/>
      <c r="D60" s="1"/>
      <c r="E60" s="1"/>
    </row>
    <row r="61" spans="2:5">
      <c r="C61" s="1"/>
      <c r="D61" s="1"/>
      <c r="E61" s="1"/>
    </row>
    <row r="62" spans="2:5">
      <c r="C62" s="1"/>
      <c r="D62" s="1"/>
      <c r="E62" s="1"/>
    </row>
    <row r="63" spans="2:5">
      <c r="C63" s="1"/>
      <c r="D63" s="1"/>
      <c r="E63" s="1"/>
    </row>
    <row r="64" spans="2:5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4"/>
      <c r="C325" s="1"/>
      <c r="D325" s="1"/>
      <c r="E325" s="1"/>
    </row>
    <row r="326" spans="2:5">
      <c r="B326" s="44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4" type="noConversion"/>
  <dataValidations count="1">
    <dataValidation allowBlank="1" showInputMessage="1" showErrorMessage="1" sqref="AG42:AG1048576 B39:B48 B50:B1048576 A30:A1048576 B30:B37 AG30:AG37 AH30:XFD1048576 A1:B15 D1:XFD15 C5:C15 A16:XFD29 C30:AF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a46656d4-8850-49b3-aebd-68bd05f7f43d"/>
    <ds:schemaRef ds:uri="http://purl.org/dc/dcmitype/"/>
    <ds:schemaRef ds:uri="http://www.w3.org/XML/1998/namespace"/>
    <ds:schemaRef ds:uri="http://schemas.microsoft.com/sharepoint/v3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2019-09-01T11:42:21Z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