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600" yWindow="105" windowWidth="17400" windowHeight="10920" tabRatio="677" firstSheet="9" activeTab="13"/>
  </bookViews>
  <sheets>
    <sheet name="מסלול כללי" sheetId="1" r:id="rId1"/>
    <sheet name="מסלול ביג כללי לפחות 30% מניות" sheetId="38" r:id="rId2"/>
    <sheet name="מסלול מניות" sheetId="41" r:id="rId3"/>
    <sheet name="מסלול חו&quot;ל" sheetId="42" r:id="rId4"/>
    <sheet name="מסלול אג&quot;ח ממשלתי ישראלי" sheetId="40" r:id="rId5"/>
    <sheet name="מסלול שקלי טווח קצר" sheetId="39" r:id="rId6"/>
    <sheet name="מסלול צמוד מדד" sheetId="44" r:id="rId7"/>
    <sheet name="מסלול אג&quot;ח עד 10% מניות" sheetId="43" r:id="rId8"/>
    <sheet name="מסלול לבני 50 ומטה" sheetId="64" r:id="rId9"/>
    <sheet name="מסלול לבני 50 עד 60" sheetId="63" r:id="rId10"/>
    <sheet name="מסלול בני 60 ומעלה" sheetId="62" r:id="rId11"/>
    <sheet name="נספח 1- מגדל תגמולים" sheetId="45" r:id="rId12"/>
    <sheet name="נספח 2- מגדל תגמולים" sheetId="56" r:id="rId13"/>
    <sheet name="הספח 3- מגדל תגמולים" sheetId="55" r:id="rId14"/>
  </sheets>
  <calcPr calcId="145621"/>
</workbook>
</file>

<file path=xl/calcChain.xml><?xml version="1.0" encoding="utf-8"?>
<calcChain xmlns="http://schemas.openxmlformats.org/spreadsheetml/2006/main">
  <c r="D11" i="56" l="1"/>
  <c r="C31" i="55" l="1"/>
  <c r="C37" i="55"/>
  <c r="C36" i="55"/>
  <c r="C35" i="55"/>
  <c r="C8" i="55"/>
  <c r="C11" i="55"/>
  <c r="C51" i="55"/>
  <c r="C50" i="55"/>
  <c r="C49" i="55"/>
  <c r="C48" i="55"/>
  <c r="C44" i="55" s="1"/>
  <c r="C38" i="45" l="1"/>
  <c r="C37" i="45"/>
  <c r="C38" i="62"/>
  <c r="C37" i="62"/>
  <c r="C38" i="63"/>
  <c r="C37" i="63"/>
  <c r="C38" i="64"/>
  <c r="C37" i="64"/>
  <c r="C38" i="43"/>
  <c r="C37" i="43"/>
  <c r="C38" i="38"/>
  <c r="C37" i="38"/>
  <c r="C38" i="41"/>
  <c r="C37" i="41"/>
  <c r="C38" i="42"/>
  <c r="C37" i="42"/>
  <c r="C38" i="44"/>
  <c r="C37" i="44"/>
  <c r="C38" i="40"/>
  <c r="C37" i="40"/>
  <c r="C38" i="39"/>
  <c r="C37" i="39"/>
  <c r="C38" i="1"/>
  <c r="C37" i="1"/>
</calcChain>
</file>

<file path=xl/sharedStrings.xml><?xml version="1.0" encoding="utf-8"?>
<sst xmlns="http://schemas.openxmlformats.org/spreadsheetml/2006/main" count="562" uniqueCount="116">
  <si>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</si>
  <si>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</si>
  <si>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</si>
  <si>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</si>
  <si>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</si>
  <si>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</si>
  <si>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</si>
  <si>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</si>
  <si>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State Street Global Advisors</t>
  </si>
  <si>
    <t>UBANK</t>
  </si>
  <si>
    <t>בנק לאומי</t>
  </si>
  <si>
    <t>Cheyne Capital</t>
  </si>
  <si>
    <t>M&amp;G Investments</t>
  </si>
  <si>
    <t>NB US HY USD-INS-AC</t>
  </si>
  <si>
    <t>סך תשלומים למנהלי תיקים זרים</t>
  </si>
  <si>
    <t>BlackRock Inc USA</t>
  </si>
  <si>
    <t>BlackRock Inc Ireland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</si>
  <si>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</si>
  <si>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</si>
  <si>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</si>
  <si>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</si>
  <si>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</si>
  <si>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</si>
  <si>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</si>
  <si>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</si>
  <si>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</si>
  <si>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</si>
  <si>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</si>
  <si>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</si>
  <si>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</si>
  <si>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</si>
  <si>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</si>
  <si>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</si>
  <si>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</si>
  <si>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</si>
  <si>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</si>
  <si>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</si>
  <si>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</si>
  <si>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</si>
  <si>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</si>
  <si>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</si>
  <si>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</si>
  <si>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</si>
  <si>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</si>
  <si>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</si>
  <si>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</si>
  <si>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</si>
  <si>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</si>
  <si>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</si>
  <si>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</si>
  <si>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</si>
  <si>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</si>
  <si>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</si>
  <si>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</si>
  <si>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</si>
  <si>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</si>
  <si>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</si>
  <si>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</si>
  <si>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</si>
  <si>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</si>
  <si>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</si>
  <si>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</si>
  <si>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</si>
  <si>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</si>
  <si>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</si>
  <si>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</si>
  <si>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</si>
  <si>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</si>
  <si>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</si>
  <si>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</si>
  <si>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</si>
  <si>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>30.06.2016</t>
  </si>
  <si>
    <t/>
  </si>
  <si>
    <t>יו בנק</t>
  </si>
  <si>
    <t>גוף 1</t>
  </si>
  <si>
    <t>גוף 2</t>
  </si>
  <si>
    <t xml:space="preserve">סך תשלומים בגין השקעת בקרנות נאמנות </t>
  </si>
  <si>
    <t>גוף 3</t>
  </si>
  <si>
    <t>אחר</t>
  </si>
  <si>
    <t>GoldenTree Asset Management</t>
  </si>
  <si>
    <t>BLACKSTONE REAL ESTATE</t>
  </si>
  <si>
    <t>נספח 1 - סך התשלומים ששולמו בעד כל סוג של הוצאה ישירה לששה חודשים המסתיימים ביום 30.6.2016</t>
  </si>
  <si>
    <t>שם הקופה:  מגדל לתגמולים ולפיצויים- מצרפי (מספרים באוצר- 858 ,744, 859, 860, 862, 863, 1156, 8012, 9779, 9780, 9781)</t>
  </si>
  <si>
    <t>מגדל לתגמולים ולפיצויים- מסלול לבני 50 עד 60 - מספר באוצר 9780</t>
  </si>
  <si>
    <t>מגדל לתגמולים ולפיצויים- מסלול לבני 50 ומטה - מספר באוצר 9779</t>
  </si>
  <si>
    <t>מגדל לתגמולים ולפיצויים- מסלול לבני 60 ומעלה - מספר באוצר 9781</t>
  </si>
  <si>
    <t>מגדל לתגמולים ולפיצויים- מסלול כללי - מספר באוצר 744</t>
  </si>
  <si>
    <t>מגדל לתגמולים ולפיצויים- מסלול שקלי טווח קצר - מספר באוצר 858</t>
  </si>
  <si>
    <t>מגדל לתגמולים ולפיצויים- מסלול אג"ח ממשלתי ישראלי - מספר באוצר 859</t>
  </si>
  <si>
    <t>מגדל לתגמולים ולפיצויים- מסלול צמוד מדד - מספר באוצר 860</t>
  </si>
  <si>
    <t>מגדל לתגמולים ולפיצויים- מסלול חו"ל - מספר באוצר 862</t>
  </si>
  <si>
    <t>מגדל לתגמולים ולפיצויים- מסלול מניות - מספר באוצר 863</t>
  </si>
  <si>
    <t>מגדל לתגמולים ולפיצויים- מסלול ביג כללי לפחות 30% מניות - מספר באוצר 1156</t>
  </si>
  <si>
    <t>מגדל לתגמולים ולפיצויים- מסלול אג"ח עד 10% מניות - מספר באוצר 8012</t>
  </si>
  <si>
    <t>1-6.2016</t>
  </si>
  <si>
    <t>אלפי ש''ח</t>
  </si>
  <si>
    <t>נספח 3- פירוט עמלות ניהול חיצוני לששה חודשים שהסתיימו ביום:</t>
  </si>
  <si>
    <t xml:space="preserve">נספח 2 - פירוט עמלות והוצאות לששה חודשים שהסתיימו ביום </t>
  </si>
  <si>
    <t>Source Markets PLC/Ireland</t>
  </si>
  <si>
    <t>THE VANGUARD GRUOP</t>
  </si>
  <si>
    <t>Invesco PowerShares  Mgmt LLC</t>
  </si>
  <si>
    <t>Deutsche Bank/USA</t>
  </si>
  <si>
    <t>Astenbeck Capital</t>
  </si>
  <si>
    <t>klirmark fund 2</t>
  </si>
  <si>
    <t>brookfield</t>
  </si>
  <si>
    <t>Rhone V</t>
  </si>
  <si>
    <t>silverfleet</t>
  </si>
  <si>
    <t>PIONEER ASSET MANAGEMENT</t>
  </si>
  <si>
    <t>UBS FUND MANAGEMENT LUX</t>
  </si>
  <si>
    <t>Guggenheim Partners</t>
  </si>
  <si>
    <t>בנק איגוד</t>
  </si>
  <si>
    <t>PSAGOT</t>
  </si>
  <si>
    <t>JPMORGAN</t>
  </si>
  <si>
    <t>GOLDMAN</t>
  </si>
  <si>
    <t>IBI</t>
  </si>
  <si>
    <t>CANTOR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</si>
</sst>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</cellStyleXfs>
  <cellXfs count="93">
    <xf numFmtId="0" fontId="0" fillId="0" borderId="0" xfId="0"/>
    <xf numFmtId="0" fontId="2" fillId="0" borderId="0" xfId="0" applyFont="1" applyAlignment="1"/>
    <xf numFmtId="164" fontId="0" fillId="0" borderId="0" xfId="1" applyNumberFormat="1" applyFont="1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 wrapText="1"/>
    </xf>
    <xf numFmtId="164" fontId="0" fillId="3" borderId="3" xfId="1" applyNumberFormat="1" applyFont="1" applyFill="1" applyBorder="1"/>
    <xf numFmtId="164" fontId="0" fillId="2" borderId="3" xfId="1" applyNumberFormat="1" applyFont="1" applyFill="1" applyBorder="1"/>
    <xf numFmtId="0" fontId="2" fillId="2" borderId="4" xfId="0" applyFont="1" applyFill="1" applyBorder="1" applyAlignment="1"/>
    <xf numFmtId="164" fontId="0" fillId="3" borderId="5" xfId="1" applyNumberFormat="1" applyFont="1" applyFill="1" applyBorder="1"/>
    <xf numFmtId="0" fontId="5" fillId="0" borderId="0" xfId="0" applyFont="1" applyAlignment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164" fontId="0" fillId="4" borderId="3" xfId="1" applyNumberFormat="1" applyFont="1" applyFill="1" applyBorder="1"/>
    <xf numFmtId="164" fontId="0" fillId="0" borderId="0" xfId="0" applyNumberFormat="1"/>
    <xf numFmtId="0" fontId="5" fillId="0" borderId="0" xfId="0" applyFont="1"/>
    <xf numFmtId="0" fontId="0" fillId="0" borderId="0" xfId="0" applyBorder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164" fontId="0" fillId="3" borderId="11" xfId="1" applyNumberFormat="1" applyFont="1" applyFill="1" applyBorder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164" fontId="0" fillId="2" borderId="3" xfId="1" applyNumberFormat="1" applyFont="1" applyFill="1" applyBorder="1" applyAlignment="1">
      <alignment horizontal="right"/>
    </xf>
    <xf numFmtId="0" fontId="6" fillId="2" borderId="19" xfId="0" applyNumberFormat="1" applyFont="1" applyFill="1" applyBorder="1" applyAlignment="1">
      <alignment horizontal="right" readingOrder="2"/>
    </xf>
    <xf numFmtId="0" fontId="6" fillId="2" borderId="9" xfId="0" applyFont="1" applyFill="1" applyBorder="1" applyAlignment="1">
      <alignment horizontal="right"/>
    </xf>
    <xf numFmtId="164" fontId="0" fillId="3" borderId="3" xfId="1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18" xfId="0" applyNumberFormat="1" applyFont="1" applyFill="1" applyBorder="1" applyAlignment="1">
      <alignment horizontal="right" readingOrder="2"/>
    </xf>
    <xf numFmtId="0" fontId="6" fillId="2" borderId="7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right"/>
    </xf>
    <xf numFmtId="164" fontId="0" fillId="3" borderId="5" xfId="1" applyNumberFormat="1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6" fillId="2" borderId="22" xfId="0" applyFont="1" applyFill="1" applyBorder="1" applyAlignment="1">
      <alignment horizontal="right"/>
    </xf>
    <xf numFmtId="0" fontId="6" fillId="2" borderId="15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6" fillId="2" borderId="24" xfId="0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26" xfId="0" applyFont="1" applyFill="1" applyBorder="1" applyAlignment="1">
      <alignment horizontal="right"/>
    </xf>
    <xf numFmtId="0" fontId="6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6" fillId="2" borderId="27" xfId="0" applyNumberFormat="1" applyFont="1" applyFill="1" applyBorder="1" applyAlignment="1">
      <alignment horizontal="right" readingOrder="2"/>
    </xf>
    <xf numFmtId="164" fontId="2" fillId="5" borderId="3" xfId="1" applyNumberFormat="1" applyFont="1" applyFill="1" applyBorder="1" applyAlignment="1">
      <alignment horizontal="right"/>
    </xf>
    <xf numFmtId="164" fontId="9" fillId="2" borderId="3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5" fillId="3" borderId="25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 wrapText="1"/>
    </xf>
    <xf numFmtId="0" fontId="10" fillId="0" borderId="0" xfId="0" applyFont="1" applyFill="1" applyBorder="1" applyAlignment="1">
      <alignment horizontal="right"/>
    </xf>
    <xf numFmtId="0" fontId="2" fillId="0" borderId="28" xfId="0" applyFont="1" applyBorder="1" applyAlignment="1">
      <alignment wrapText="1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30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164" fontId="5" fillId="3" borderId="3" xfId="1" applyNumberFormat="1" applyFont="1" applyFill="1" applyBorder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2" fillId="0" borderId="28" xfId="0" applyFont="1" applyBorder="1" applyAlignment="1">
      <alignment horizontal="center" wrapText="1"/>
    </xf>
    <xf numFmtId="0" fontId="0" fillId="2" borderId="29" xfId="0" applyFill="1" applyBorder="1" applyAlignment="1"/>
    <xf numFmtId="0" fontId="0" fillId="2" borderId="31" xfId="0" applyFill="1" applyBorder="1" applyAlignment="1"/>
    <xf numFmtId="0" fontId="0" fillId="2" borderId="27" xfId="0" applyFill="1" applyBorder="1" applyAlignment="1"/>
    <xf numFmtId="0" fontId="0" fillId="2" borderId="21" xfId="0" applyFill="1" applyBorder="1" applyAlignment="1"/>
    <xf numFmtId="0" fontId="0" fillId="2" borderId="22" xfId="0" applyFill="1" applyBorder="1" applyAlignment="1"/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D46"/>
  <sheetViews>
    <sheetView rightToLeft="1" topLeftCell="A18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2.375" customWidth="1"/>
    <col min="3" max="3" width="10.875" bestFit="1" customWidth="1"/>
    <col min="5" max="5" width="9.625" customWidth="1"/>
    <col min="6" max="6" width="11.375" customWidth="1"/>
    <col min="7" max="7" width="9.75" customWidth="1"/>
    <col min="8" max="8" width="10" customWidth="1"/>
  </cols>
  <sheetData>
    <row r="1" spans="1:4" x14ac:dyDescent="0.2">
      <c r="B1" s="1" t="s">
        <v>81</v>
      </c>
    </row>
    <row r="2" spans="1:4" x14ac:dyDescent="0.2">
      <c r="B2" s="1"/>
      <c r="C2" s="2"/>
    </row>
    <row r="3" spans="1:4" ht="15" x14ac:dyDescent="0.25">
      <c r="B3" s="11" t="s">
        <v>4</v>
      </c>
      <c r="C3" s="4"/>
      <c r="D3" s="5"/>
    </row>
    <row r="4" spans="1:4" ht="16.5" thickBot="1" x14ac:dyDescent="0.3">
      <c r="B4" s="75" t="s">
        <v>86</v>
      </c>
      <c r="C4" s="2"/>
      <c r="D4" s="5"/>
    </row>
    <row r="5" spans="1:4" ht="14.25" customHeight="1" x14ac:dyDescent="0.2">
      <c r="A5" s="83"/>
      <c r="B5" s="85"/>
      <c r="C5" s="77" t="s">
        <v>94</v>
      </c>
    </row>
    <row r="6" spans="1:4" x14ac:dyDescent="0.2">
      <c r="A6" s="84"/>
      <c r="B6" s="86"/>
      <c r="C6" s="78" t="s">
        <v>95</v>
      </c>
    </row>
    <row r="7" spans="1:4" ht="15" x14ac:dyDescent="0.25">
      <c r="A7" s="17">
        <v>1</v>
      </c>
      <c r="B7" s="12" t="s">
        <v>17</v>
      </c>
      <c r="C7" s="21">
        <v>304.15999999999991</v>
      </c>
    </row>
    <row r="8" spans="1:4" x14ac:dyDescent="0.2">
      <c r="A8" s="9"/>
      <c r="B8" s="13" t="s">
        <v>18</v>
      </c>
      <c r="C8" s="7">
        <v>1.51</v>
      </c>
    </row>
    <row r="9" spans="1:4" x14ac:dyDescent="0.2">
      <c r="A9" s="9"/>
      <c r="B9" s="13" t="s">
        <v>19</v>
      </c>
      <c r="C9" s="7">
        <v>302.64999999999992</v>
      </c>
    </row>
    <row r="10" spans="1:4" x14ac:dyDescent="0.2">
      <c r="A10" s="9"/>
      <c r="B10" s="13"/>
      <c r="C10" s="8"/>
    </row>
    <row r="11" spans="1:4" ht="15" x14ac:dyDescent="0.25">
      <c r="A11" s="17">
        <v>2</v>
      </c>
      <c r="B11" s="12" t="s">
        <v>20</v>
      </c>
      <c r="C11" s="21">
        <v>90.315415665719939</v>
      </c>
    </row>
    <row r="12" spans="1:4" x14ac:dyDescent="0.2">
      <c r="A12" s="9"/>
      <c r="B12" s="14" t="s">
        <v>0</v>
      </c>
      <c r="C12" s="10">
        <v>0</v>
      </c>
    </row>
    <row r="13" spans="1:4" x14ac:dyDescent="0.2">
      <c r="A13" s="9"/>
      <c r="B13" s="14" t="s">
        <v>1</v>
      </c>
      <c r="C13" s="10">
        <v>90.315415665719939</v>
      </c>
    </row>
    <row r="14" spans="1:4" x14ac:dyDescent="0.2">
      <c r="A14" s="26"/>
      <c r="B14" s="27"/>
      <c r="C14" s="8"/>
    </row>
    <row r="15" spans="1:4" ht="15" x14ac:dyDescent="0.25">
      <c r="A15" s="17">
        <v>3</v>
      </c>
      <c r="B15" s="12" t="s">
        <v>6</v>
      </c>
      <c r="C15" s="21">
        <v>8.8358799999999995</v>
      </c>
    </row>
    <row r="16" spans="1:4" ht="25.5" x14ac:dyDescent="0.2">
      <c r="A16" s="9" t="s">
        <v>21</v>
      </c>
      <c r="B16" s="28" t="s">
        <v>22</v>
      </c>
      <c r="C16" s="7">
        <v>1.88974</v>
      </c>
    </row>
    <row r="17" spans="1:3" x14ac:dyDescent="0.2">
      <c r="A17" s="9" t="s">
        <v>23</v>
      </c>
      <c r="B17" s="28" t="s">
        <v>24</v>
      </c>
      <c r="C17" s="7">
        <v>6.9461399999999998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743.59560796074584</v>
      </c>
    </row>
    <row r="21" spans="1:3" x14ac:dyDescent="0.2">
      <c r="A21" s="9"/>
      <c r="B21" s="13" t="s">
        <v>27</v>
      </c>
      <c r="C21" s="7">
        <v>24.523954796511653</v>
      </c>
    </row>
    <row r="22" spans="1:3" x14ac:dyDescent="0.2">
      <c r="A22" s="9"/>
      <c r="B22" s="13" t="s">
        <v>28</v>
      </c>
      <c r="C22" s="7">
        <v>210.34765995549998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-1.0000000000000001E-5</v>
      </c>
    </row>
    <row r="26" spans="1:3" x14ac:dyDescent="0.2">
      <c r="A26" s="9"/>
      <c r="B26" s="13" t="s">
        <v>30</v>
      </c>
      <c r="C26" s="7">
        <v>88.450580000000002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420.27342320873413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1146.9069036264657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5.2482262544650989E-4</v>
      </c>
    </row>
    <row r="38" spans="1:4" x14ac:dyDescent="0.2">
      <c r="A38" s="9" t="s">
        <v>23</v>
      </c>
      <c r="B38" s="13" t="s">
        <v>38</v>
      </c>
      <c r="C38" s="29">
        <f>C34/C40</f>
        <v>8.074239070566733E-4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1420452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rightToLeft="1" topLeftCell="A22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4.5" customWidth="1"/>
    <col min="3" max="3" width="9.875" bestFit="1" customWidth="1"/>
    <col min="7" max="7" width="9.625" bestFit="1" customWidth="1"/>
  </cols>
  <sheetData>
    <row r="1" spans="1:3" x14ac:dyDescent="0.2">
      <c r="B1" s="1" t="s">
        <v>81</v>
      </c>
    </row>
    <row r="2" spans="1:3" x14ac:dyDescent="0.2">
      <c r="B2" s="1"/>
      <c r="C2" s="2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83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17.7</v>
      </c>
    </row>
    <row r="8" spans="1:3" x14ac:dyDescent="0.2">
      <c r="A8" s="9"/>
      <c r="B8" s="13" t="s">
        <v>18</v>
      </c>
      <c r="C8" s="7">
        <v>0.29000000000000004</v>
      </c>
    </row>
    <row r="9" spans="1:3" x14ac:dyDescent="0.2">
      <c r="A9" s="9"/>
      <c r="B9" s="13" t="s">
        <v>19</v>
      </c>
      <c r="C9" s="7">
        <v>17.41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10.64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10.64</v>
      </c>
    </row>
    <row r="14" spans="1:3" x14ac:dyDescent="0.2">
      <c r="A14" s="63"/>
      <c r="B14" s="64"/>
      <c r="C14" s="8"/>
    </row>
    <row r="15" spans="1:3" ht="15" x14ac:dyDescent="0.25">
      <c r="A15" s="17">
        <v>3</v>
      </c>
      <c r="B15" s="12" t="s">
        <v>6</v>
      </c>
      <c r="C15" s="21">
        <v>0</v>
      </c>
    </row>
    <row r="16" spans="1:3" ht="25.5" x14ac:dyDescent="0.2">
      <c r="A16" s="9" t="s">
        <v>21</v>
      </c>
      <c r="B16" s="28" t="s">
        <v>22</v>
      </c>
      <c r="C16" s="7">
        <v>0</v>
      </c>
    </row>
    <row r="17" spans="1:3" x14ac:dyDescent="0.2">
      <c r="A17" s="9" t="s">
        <v>23</v>
      </c>
      <c r="B17" s="28" t="s">
        <v>24</v>
      </c>
      <c r="C17" s="7">
        <v>0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3.1033200000000001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-1.0000000000000001E-5</v>
      </c>
    </row>
    <row r="26" spans="1:3" x14ac:dyDescent="0.2">
      <c r="A26" s="9"/>
      <c r="B26" s="13" t="s">
        <v>30</v>
      </c>
      <c r="C26" s="7">
        <v>2.8967200000000002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0.20660999999999999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31.44332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1.3633788534899032E-4</v>
      </c>
    </row>
    <row r="38" spans="1:4" x14ac:dyDescent="0.2">
      <c r="A38" s="9" t="s">
        <v>23</v>
      </c>
      <c r="B38" s="13" t="s">
        <v>38</v>
      </c>
      <c r="C38" s="29">
        <f>C34/C40</f>
        <v>1.3813966194757919E-3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22761.978389618482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rightToLeft="1" topLeftCell="A22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3.25" customWidth="1"/>
    <col min="3" max="3" width="9.875" bestFit="1" customWidth="1"/>
    <col min="7" max="7" width="9.625" bestFit="1" customWidth="1"/>
  </cols>
  <sheetData>
    <row r="1" spans="1:3" x14ac:dyDescent="0.2">
      <c r="B1" s="1" t="s">
        <v>81</v>
      </c>
    </row>
    <row r="2" spans="1:3" x14ac:dyDescent="0.2">
      <c r="B2" s="1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85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4.59</v>
      </c>
    </row>
    <row r="8" spans="1:3" x14ac:dyDescent="0.2">
      <c r="A8" s="9"/>
      <c r="B8" s="13" t="s">
        <v>18</v>
      </c>
      <c r="C8" s="7">
        <v>9.9999999999999992E-2</v>
      </c>
    </row>
    <row r="9" spans="1:3" x14ac:dyDescent="0.2">
      <c r="A9" s="9"/>
      <c r="B9" s="13" t="s">
        <v>19</v>
      </c>
      <c r="C9" s="7">
        <v>4.49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2.8200000000000003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2.8200000000000003</v>
      </c>
    </row>
    <row r="14" spans="1:3" x14ac:dyDescent="0.2">
      <c r="A14" s="63"/>
      <c r="B14" s="64"/>
      <c r="C14" s="8"/>
    </row>
    <row r="15" spans="1:3" ht="15" x14ac:dyDescent="0.25">
      <c r="A15" s="17">
        <v>3</v>
      </c>
      <c r="B15" s="12" t="s">
        <v>6</v>
      </c>
      <c r="C15" s="21">
        <v>0</v>
      </c>
    </row>
    <row r="16" spans="1:3" ht="25.5" x14ac:dyDescent="0.2">
      <c r="A16" s="9" t="s">
        <v>21</v>
      </c>
      <c r="B16" s="28" t="s">
        <v>22</v>
      </c>
      <c r="C16" s="7">
        <v>0</v>
      </c>
    </row>
    <row r="17" spans="1:3" x14ac:dyDescent="0.2">
      <c r="A17" s="9" t="s">
        <v>23</v>
      </c>
      <c r="B17" s="28" t="s">
        <v>24</v>
      </c>
      <c r="C17" s="7">
        <v>0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0.69645000000000001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-5.9999999999999995E-5</v>
      </c>
    </row>
    <row r="26" spans="1:3" x14ac:dyDescent="0.2">
      <c r="A26" s="9"/>
      <c r="B26" s="13" t="s">
        <v>30</v>
      </c>
      <c r="C26" s="7">
        <v>0.63235999999999992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6.4150000000000013E-2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8.1064500000000006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1.5370262266601372E-4</v>
      </c>
    </row>
    <row r="38" spans="1:4" x14ac:dyDescent="0.2">
      <c r="A38" s="9" t="s">
        <v>23</v>
      </c>
      <c r="B38" s="13" t="s">
        <v>38</v>
      </c>
      <c r="C38" s="29">
        <f>C34/C40</f>
        <v>1.7890482095066509E-3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4531.1523506878784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3">
    <pageSetUpPr fitToPage="1"/>
  </sheetPr>
  <dimension ref="A1:D46"/>
  <sheetViews>
    <sheetView rightToLeft="1" topLeftCell="A10" workbookViewId="0">
      <selection activeCell="F30" sqref="F30"/>
    </sheetView>
  </sheetViews>
  <sheetFormatPr defaultRowHeight="14.25" x14ac:dyDescent="0.2"/>
  <cols>
    <col min="1" max="1" width="1.875" bestFit="1" customWidth="1"/>
    <col min="2" max="2" width="62" customWidth="1"/>
    <col min="3" max="3" width="10.875" bestFit="1" customWidth="1"/>
    <col min="5" max="5" width="9.875" customWidth="1"/>
    <col min="6" max="6" width="10" customWidth="1"/>
    <col min="7" max="8" width="9.75" customWidth="1"/>
  </cols>
  <sheetData>
    <row r="1" spans="1:3" x14ac:dyDescent="0.2">
      <c r="B1" s="1" t="s">
        <v>81</v>
      </c>
    </row>
    <row r="2" spans="1:3" x14ac:dyDescent="0.2">
      <c r="B2" s="3"/>
      <c r="C2" s="2"/>
    </row>
    <row r="3" spans="1:3" ht="15" x14ac:dyDescent="0.25">
      <c r="B3" s="11"/>
      <c r="C3" s="4"/>
    </row>
    <row r="4" spans="1:3" ht="26.25" thickBot="1" x14ac:dyDescent="0.25">
      <c r="B4" s="74" t="s">
        <v>82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382.74999999999994</v>
      </c>
    </row>
    <row r="8" spans="1:3" x14ac:dyDescent="0.2">
      <c r="A8" s="9"/>
      <c r="B8" s="13" t="s">
        <v>18</v>
      </c>
      <c r="C8" s="7">
        <v>2.8000000000000007</v>
      </c>
    </row>
    <row r="9" spans="1:3" x14ac:dyDescent="0.2">
      <c r="A9" s="9"/>
      <c r="B9" s="13" t="s">
        <v>19</v>
      </c>
      <c r="C9" s="7">
        <v>379.94999999999993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141.02079874197085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141.02079874197085</v>
      </c>
    </row>
    <row r="14" spans="1:3" x14ac:dyDescent="0.2">
      <c r="A14" s="26"/>
      <c r="B14" s="27"/>
      <c r="C14" s="8"/>
    </row>
    <row r="15" spans="1:3" ht="15" x14ac:dyDescent="0.25">
      <c r="A15" s="17">
        <v>3</v>
      </c>
      <c r="B15" s="12" t="s">
        <v>6</v>
      </c>
      <c r="C15" s="21">
        <v>9.829839999999999</v>
      </c>
    </row>
    <row r="16" spans="1:3" ht="25.5" x14ac:dyDescent="0.2">
      <c r="A16" s="9" t="s">
        <v>21</v>
      </c>
      <c r="B16" s="28" t="s">
        <v>22</v>
      </c>
      <c r="C16" s="7">
        <v>1.9397800000000001</v>
      </c>
    </row>
    <row r="17" spans="1:3" x14ac:dyDescent="0.2">
      <c r="A17" s="9" t="s">
        <v>23</v>
      </c>
      <c r="B17" s="28" t="s">
        <v>24</v>
      </c>
      <c r="C17" s="7">
        <v>7.8900599999999992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837.19209796074585</v>
      </c>
    </row>
    <row r="21" spans="1:3" x14ac:dyDescent="0.2">
      <c r="A21" s="9"/>
      <c r="B21" s="13" t="s">
        <v>27</v>
      </c>
      <c r="C21" s="7">
        <v>24.523954796511653</v>
      </c>
    </row>
    <row r="22" spans="1:3" x14ac:dyDescent="0.2">
      <c r="A22" s="9"/>
      <c r="B22" s="13" t="s">
        <v>28</v>
      </c>
      <c r="C22" s="7">
        <v>210.34765995549998</v>
      </c>
    </row>
    <row r="23" spans="1:3" x14ac:dyDescent="0.2">
      <c r="A23" s="9"/>
      <c r="B23" s="13" t="s">
        <v>29</v>
      </c>
      <c r="C23" s="7">
        <v>0</v>
      </c>
    </row>
    <row r="24" spans="1:3" x14ac:dyDescent="0.2">
      <c r="A24" s="9"/>
      <c r="B24" s="13" t="s">
        <v>14</v>
      </c>
      <c r="C24" s="7">
        <v>0</v>
      </c>
    </row>
    <row r="25" spans="1:3" x14ac:dyDescent="0.2">
      <c r="A25" s="9"/>
      <c r="B25" s="13" t="s">
        <v>5</v>
      </c>
      <c r="C25" s="7">
        <v>0.71172000000000013</v>
      </c>
    </row>
    <row r="26" spans="1:3" x14ac:dyDescent="0.2">
      <c r="A26" s="9"/>
      <c r="B26" s="13" t="s">
        <v>30</v>
      </c>
      <c r="C26" s="7">
        <v>155.63498999999999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445.97377320873414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1370.7927367027166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4.435139484055656E-4</v>
      </c>
    </row>
    <row r="38" spans="1:4" x14ac:dyDescent="0.2">
      <c r="A38" s="9" t="s">
        <v>23</v>
      </c>
      <c r="B38" s="13" t="s">
        <v>38</v>
      </c>
      <c r="C38" s="29">
        <f>C34/C40</f>
        <v>7.2451746271178256E-4</v>
      </c>
    </row>
    <row r="39" spans="1:4" x14ac:dyDescent="0.2">
      <c r="A39" s="9"/>
      <c r="B39" s="13"/>
      <c r="C39" s="8"/>
    </row>
    <row r="40" spans="1:4" ht="15.75" thickBot="1" x14ac:dyDescent="0.3">
      <c r="A40" s="20"/>
      <c r="B40" s="16" t="s">
        <v>39</v>
      </c>
      <c r="C40" s="82">
        <v>1892007.8635123614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rightToLeft="1" workbookViewId="0">
      <selection activeCell="G15" sqref="G15"/>
    </sheetView>
  </sheetViews>
  <sheetFormatPr defaultRowHeight="14.25" x14ac:dyDescent="0.2"/>
  <cols>
    <col min="1" max="1" width="4.5" customWidth="1"/>
    <col min="2" max="2" width="8.75" customWidth="1"/>
    <col min="3" max="3" width="37.125" customWidth="1"/>
    <col min="4" max="4" width="11" customWidth="1"/>
  </cols>
  <sheetData>
    <row r="1" spans="1:4" x14ac:dyDescent="0.2">
      <c r="B1" s="81" t="s">
        <v>97</v>
      </c>
      <c r="D1" t="s">
        <v>71</v>
      </c>
    </row>
    <row r="2" spans="1:4" x14ac:dyDescent="0.2">
      <c r="B2" s="81"/>
    </row>
    <row r="3" spans="1:4" x14ac:dyDescent="0.2">
      <c r="A3" s="32"/>
      <c r="B3" s="31"/>
      <c r="C3" s="4"/>
    </row>
    <row r="4" spans="1:4" ht="29.25" customHeight="1" thickBot="1" x14ac:dyDescent="0.25">
      <c r="B4" s="87" t="s">
        <v>82</v>
      </c>
      <c r="C4" s="87"/>
    </row>
    <row r="5" spans="1:4" x14ac:dyDescent="0.2">
      <c r="A5" s="88"/>
      <c r="B5" s="90"/>
      <c r="C5" s="91"/>
      <c r="D5" s="79" t="s">
        <v>94</v>
      </c>
    </row>
    <row r="6" spans="1:4" ht="15" thickBot="1" x14ac:dyDescent="0.25">
      <c r="A6" s="89"/>
      <c r="B6" s="86"/>
      <c r="C6" s="92"/>
      <c r="D6" s="80" t="s">
        <v>95</v>
      </c>
    </row>
    <row r="7" spans="1:4" ht="15" customHeight="1" x14ac:dyDescent="0.2">
      <c r="A7" s="33" t="s">
        <v>40</v>
      </c>
      <c r="B7" s="65"/>
      <c r="C7" s="34"/>
      <c r="D7" s="35"/>
    </row>
    <row r="8" spans="1:4" x14ac:dyDescent="0.2">
      <c r="A8" s="45" t="s">
        <v>41</v>
      </c>
      <c r="B8" s="46"/>
      <c r="C8" s="39"/>
      <c r="D8" s="70"/>
    </row>
    <row r="9" spans="1:4" x14ac:dyDescent="0.2">
      <c r="A9" s="38"/>
      <c r="B9" s="66">
        <v>1</v>
      </c>
      <c r="C9" s="44" t="s">
        <v>110</v>
      </c>
      <c r="D9" s="40">
        <v>2.8000000000000007</v>
      </c>
    </row>
    <row r="10" spans="1:4" x14ac:dyDescent="0.2">
      <c r="A10" s="41" t="s">
        <v>42</v>
      </c>
      <c r="B10" s="67"/>
      <c r="C10" s="39"/>
      <c r="D10" s="37"/>
    </row>
    <row r="11" spans="1:4" x14ac:dyDescent="0.2">
      <c r="A11" s="43"/>
      <c r="B11" s="68">
        <v>1</v>
      </c>
      <c r="C11" s="44" t="s">
        <v>43</v>
      </c>
      <c r="D11" s="40">
        <f>251.76-D14-D15-D16-D17-D18</f>
        <v>114.51</v>
      </c>
    </row>
    <row r="12" spans="1:4" x14ac:dyDescent="0.2">
      <c r="A12" s="43"/>
      <c r="B12" s="68">
        <v>2</v>
      </c>
      <c r="C12" s="44" t="s">
        <v>9</v>
      </c>
      <c r="D12" s="40">
        <v>73.19</v>
      </c>
    </row>
    <row r="13" spans="1:4" x14ac:dyDescent="0.2">
      <c r="A13" s="43"/>
      <c r="B13" s="68">
        <v>3</v>
      </c>
      <c r="C13" s="44" t="s">
        <v>7</v>
      </c>
      <c r="D13" s="40">
        <v>55.000000000000007</v>
      </c>
    </row>
    <row r="14" spans="1:4" x14ac:dyDescent="0.2">
      <c r="A14" s="43"/>
      <c r="B14" s="68">
        <v>4</v>
      </c>
      <c r="C14" s="44" t="s">
        <v>111</v>
      </c>
      <c r="D14" s="40">
        <v>37.6</v>
      </c>
    </row>
    <row r="15" spans="1:4" x14ac:dyDescent="0.2">
      <c r="A15" s="43"/>
      <c r="B15" s="68">
        <v>5</v>
      </c>
      <c r="C15" s="44" t="s">
        <v>112</v>
      </c>
      <c r="D15" s="40">
        <v>31.97</v>
      </c>
    </row>
    <row r="16" spans="1:4" x14ac:dyDescent="0.2">
      <c r="A16" s="43"/>
      <c r="B16" s="68">
        <v>6</v>
      </c>
      <c r="C16" s="44" t="s">
        <v>113</v>
      </c>
      <c r="D16" s="40">
        <v>29.08</v>
      </c>
    </row>
    <row r="17" spans="1:5" x14ac:dyDescent="0.2">
      <c r="A17" s="43"/>
      <c r="B17" s="68">
        <v>7</v>
      </c>
      <c r="C17" s="44" t="s">
        <v>114</v>
      </c>
      <c r="D17" s="40">
        <v>19.339999999999996</v>
      </c>
    </row>
    <row r="18" spans="1:5" x14ac:dyDescent="0.2">
      <c r="A18" s="43"/>
      <c r="B18" s="68">
        <v>8</v>
      </c>
      <c r="C18" s="44" t="s">
        <v>115</v>
      </c>
      <c r="D18" s="40">
        <v>19.260000000000005</v>
      </c>
    </row>
    <row r="19" spans="1:5" x14ac:dyDescent="0.2">
      <c r="A19" s="45" t="s">
        <v>44</v>
      </c>
      <c r="B19" s="67"/>
      <c r="C19" s="42"/>
      <c r="D19" s="69">
        <v>382.75</v>
      </c>
    </row>
    <row r="20" spans="1:5" x14ac:dyDescent="0.2">
      <c r="A20" s="45"/>
      <c r="B20" s="46"/>
      <c r="C20" s="46"/>
      <c r="D20" s="37"/>
    </row>
    <row r="21" spans="1:5" x14ac:dyDescent="0.2">
      <c r="A21" s="45" t="s">
        <v>45</v>
      </c>
      <c r="B21" s="46"/>
      <c r="C21" s="39"/>
      <c r="D21" s="70"/>
    </row>
    <row r="22" spans="1:5" x14ac:dyDescent="0.2">
      <c r="A22" s="45" t="s">
        <v>41</v>
      </c>
      <c r="B22" s="46"/>
      <c r="C22" s="39"/>
      <c r="D22" s="70"/>
    </row>
    <row r="23" spans="1:5" x14ac:dyDescent="0.2">
      <c r="A23" s="56"/>
      <c r="B23" s="44">
        <v>1</v>
      </c>
      <c r="C23" s="44" t="s">
        <v>72</v>
      </c>
      <c r="D23" s="40">
        <v>0</v>
      </c>
    </row>
    <row r="24" spans="1:5" x14ac:dyDescent="0.2">
      <c r="A24" s="45" t="s">
        <v>42</v>
      </c>
      <c r="B24" s="46"/>
      <c r="C24" s="39"/>
      <c r="D24" s="37"/>
    </row>
    <row r="25" spans="1:5" x14ac:dyDescent="0.2">
      <c r="A25" s="56"/>
      <c r="B25" s="44">
        <v>1</v>
      </c>
      <c r="C25" s="44" t="s">
        <v>73</v>
      </c>
      <c r="D25" s="40">
        <v>55.93723</v>
      </c>
      <c r="E25" s="24"/>
    </row>
    <row r="26" spans="1:5" x14ac:dyDescent="0.2">
      <c r="A26" s="56"/>
      <c r="B26" s="44">
        <v>2</v>
      </c>
      <c r="C26" s="44" t="s">
        <v>10</v>
      </c>
      <c r="D26" s="40">
        <v>51.882600000000004</v>
      </c>
    </row>
    <row r="27" spans="1:5" x14ac:dyDescent="0.2">
      <c r="A27" s="56"/>
      <c r="B27" s="44">
        <v>3</v>
      </c>
      <c r="C27" s="44" t="s">
        <v>7</v>
      </c>
      <c r="D27" s="40">
        <v>32.55795874197085</v>
      </c>
    </row>
    <row r="28" spans="1:5" x14ac:dyDescent="0.2">
      <c r="A28" s="56"/>
      <c r="B28" s="44">
        <v>4</v>
      </c>
      <c r="C28" s="44" t="s">
        <v>43</v>
      </c>
      <c r="D28" s="40">
        <v>0.64301000000000386</v>
      </c>
      <c r="E28" s="22"/>
    </row>
    <row r="29" spans="1:5" x14ac:dyDescent="0.2">
      <c r="A29" s="45" t="s">
        <v>46</v>
      </c>
      <c r="B29" s="67"/>
      <c r="C29" s="42"/>
      <c r="D29" s="69">
        <v>141.02079874197085</v>
      </c>
    </row>
    <row r="30" spans="1:5" x14ac:dyDescent="0.2">
      <c r="A30" s="45"/>
      <c r="B30" s="46"/>
      <c r="C30" s="46"/>
      <c r="D30" s="37"/>
    </row>
    <row r="31" spans="1:5" x14ac:dyDescent="0.2">
      <c r="A31" s="45" t="s">
        <v>47</v>
      </c>
      <c r="B31" s="67"/>
      <c r="C31" s="42"/>
      <c r="D31" s="37"/>
    </row>
    <row r="32" spans="1:5" x14ac:dyDescent="0.2">
      <c r="A32" s="43"/>
      <c r="B32" s="68">
        <v>1</v>
      </c>
      <c r="C32" s="47" t="s">
        <v>74</v>
      </c>
      <c r="D32" s="40">
        <v>7.7784399999999998</v>
      </c>
    </row>
    <row r="33" spans="1:4" x14ac:dyDescent="0.2">
      <c r="A33" s="43"/>
      <c r="B33" s="68">
        <v>2</v>
      </c>
      <c r="C33" s="47" t="s">
        <v>75</v>
      </c>
      <c r="D33" s="40">
        <v>0.91314000000000006</v>
      </c>
    </row>
    <row r="34" spans="1:4" x14ac:dyDescent="0.2">
      <c r="A34" s="43"/>
      <c r="B34" s="68">
        <v>3</v>
      </c>
      <c r="C34" s="47" t="s">
        <v>77</v>
      </c>
      <c r="D34" s="40">
        <v>0.55425999999999997</v>
      </c>
    </row>
    <row r="35" spans="1:4" x14ac:dyDescent="0.2">
      <c r="A35" s="43"/>
      <c r="B35" s="68">
        <v>4</v>
      </c>
      <c r="C35" s="47" t="s">
        <v>78</v>
      </c>
      <c r="D35" s="40">
        <v>0.58399999999999919</v>
      </c>
    </row>
    <row r="36" spans="1:4" x14ac:dyDescent="0.2">
      <c r="A36" s="45" t="s">
        <v>48</v>
      </c>
      <c r="B36" s="67"/>
      <c r="C36" s="42"/>
      <c r="D36" s="69">
        <v>9.829839999999999</v>
      </c>
    </row>
    <row r="37" spans="1:4" x14ac:dyDescent="0.2">
      <c r="A37" s="45"/>
      <c r="B37" s="46"/>
      <c r="C37" s="46"/>
      <c r="D37" s="37"/>
    </row>
    <row r="38" spans="1:4" x14ac:dyDescent="0.2">
      <c r="A38" s="45" t="s">
        <v>49</v>
      </c>
      <c r="B38" s="67"/>
      <c r="C38" s="42"/>
      <c r="D38" s="37"/>
    </row>
    <row r="39" spans="1:4" x14ac:dyDescent="0.2">
      <c r="A39" s="43"/>
      <c r="B39" s="68">
        <v>1</v>
      </c>
      <c r="C39" s="47" t="s">
        <v>72</v>
      </c>
      <c r="D39" s="40">
        <v>0</v>
      </c>
    </row>
    <row r="40" spans="1:4" x14ac:dyDescent="0.2">
      <c r="A40" s="45" t="s">
        <v>2</v>
      </c>
      <c r="B40" s="46"/>
      <c r="C40" s="46"/>
      <c r="D40" s="69">
        <v>0</v>
      </c>
    </row>
    <row r="41" spans="1:4" x14ac:dyDescent="0.2">
      <c r="A41" s="45"/>
      <c r="B41" s="46"/>
      <c r="C41" s="46"/>
      <c r="D41" s="37"/>
    </row>
    <row r="42" spans="1:4" x14ac:dyDescent="0.2">
      <c r="A42" s="45" t="s">
        <v>50</v>
      </c>
      <c r="B42" s="46"/>
      <c r="C42" s="46"/>
      <c r="D42" s="37"/>
    </row>
    <row r="43" spans="1:4" x14ac:dyDescent="0.2">
      <c r="A43" s="43"/>
      <c r="B43" s="68">
        <v>1</v>
      </c>
      <c r="C43" s="47" t="s">
        <v>43</v>
      </c>
      <c r="D43" s="40"/>
    </row>
    <row r="44" spans="1:4" x14ac:dyDescent="0.2">
      <c r="A44" s="43"/>
      <c r="B44" s="68"/>
      <c r="C44" s="46" t="s">
        <v>51</v>
      </c>
      <c r="D44" s="69"/>
    </row>
    <row r="45" spans="1:4" x14ac:dyDescent="0.2">
      <c r="A45" s="45"/>
      <c r="B45" s="46"/>
      <c r="C45" s="47"/>
      <c r="D45" s="37"/>
    </row>
    <row r="46" spans="1:4" x14ac:dyDescent="0.2">
      <c r="A46" s="45" t="s">
        <v>52</v>
      </c>
      <c r="B46" s="46"/>
      <c r="C46" s="46"/>
      <c r="D46" s="37"/>
    </row>
    <row r="47" spans="1:4" x14ac:dyDescent="0.2">
      <c r="A47" s="43"/>
      <c r="B47" s="68">
        <v>1</v>
      </c>
      <c r="C47" s="47" t="s">
        <v>53</v>
      </c>
      <c r="D47" s="40"/>
    </row>
    <row r="48" spans="1:4" x14ac:dyDescent="0.2">
      <c r="A48" s="43"/>
      <c r="B48" s="68"/>
      <c r="C48" s="46" t="s">
        <v>35</v>
      </c>
      <c r="D48" s="69"/>
    </row>
    <row r="49" spans="1:4" x14ac:dyDescent="0.2">
      <c r="A49" s="43"/>
      <c r="B49" s="68"/>
      <c r="C49" s="46"/>
      <c r="D49" s="37"/>
    </row>
    <row r="50" spans="1:4" x14ac:dyDescent="0.2">
      <c r="A50" s="45"/>
      <c r="B50" s="46"/>
      <c r="C50" s="46" t="s">
        <v>54</v>
      </c>
      <c r="D50" s="69">
        <v>533.60063874197078</v>
      </c>
    </row>
    <row r="51" spans="1:4" x14ac:dyDescent="0.2">
      <c r="A51" s="45"/>
      <c r="B51" s="46"/>
      <c r="C51" s="46"/>
      <c r="D51" s="37"/>
    </row>
    <row r="52" spans="1:4" ht="15.75" thickBot="1" x14ac:dyDescent="0.3">
      <c r="A52" s="48"/>
      <c r="B52" s="49"/>
      <c r="C52" s="49" t="s">
        <v>70</v>
      </c>
      <c r="D52" s="71">
        <v>1892007.8635123614</v>
      </c>
    </row>
  </sheetData>
  <sheetProtection password="C7C5" sheet="1" objects="1" scenarios="1"/>
  <mergeCells count="4">
    <mergeCell ref="B4:C4"/>
    <mergeCell ref="A5:A6"/>
    <mergeCell ref="B5:B6"/>
    <mergeCell ref="C5:C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rightToLeft="1" tabSelected="1" workbookViewId="0">
      <selection activeCell="C31" sqref="C31"/>
    </sheetView>
  </sheetViews>
  <sheetFormatPr defaultRowHeight="14.25" x14ac:dyDescent="0.2"/>
  <cols>
    <col min="1" max="1" width="4.5" customWidth="1"/>
    <col min="2" max="2" width="46.625" bestFit="1" customWidth="1"/>
    <col min="3" max="3" width="9.875" bestFit="1" customWidth="1"/>
  </cols>
  <sheetData>
    <row r="1" spans="1:3" x14ac:dyDescent="0.2">
      <c r="B1" s="32" t="s">
        <v>96</v>
      </c>
      <c r="C1" s="4" t="s">
        <v>71</v>
      </c>
    </row>
    <row r="2" spans="1:3" x14ac:dyDescent="0.2">
      <c r="A2" s="31"/>
      <c r="B2" s="31"/>
      <c r="C2" s="31"/>
    </row>
    <row r="3" spans="1:3" x14ac:dyDescent="0.2">
      <c r="A3" s="32"/>
      <c r="B3" s="6"/>
      <c r="C3" s="31"/>
    </row>
    <row r="4" spans="1:3" ht="29.25" customHeight="1" thickBot="1" x14ac:dyDescent="0.25">
      <c r="B4" s="76" t="s">
        <v>82</v>
      </c>
      <c r="C4" s="76"/>
    </row>
    <row r="5" spans="1:3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x14ac:dyDescent="0.2">
      <c r="A7" s="45" t="s">
        <v>55</v>
      </c>
      <c r="B7" s="39"/>
      <c r="C7" s="50"/>
    </row>
    <row r="8" spans="1:3" x14ac:dyDescent="0.2">
      <c r="A8" s="43">
        <v>1</v>
      </c>
      <c r="B8" s="51" t="s">
        <v>78</v>
      </c>
      <c r="C8" s="52">
        <f>186.796658752012-C11-C12-C13-C14-C15</f>
        <v>88.004502564512009</v>
      </c>
    </row>
    <row r="9" spans="1:3" x14ac:dyDescent="0.2">
      <c r="A9" s="43">
        <v>2</v>
      </c>
      <c r="B9" s="51" t="s">
        <v>79</v>
      </c>
      <c r="C9" s="52">
        <v>24.245139999999999</v>
      </c>
    </row>
    <row r="10" spans="1:3" x14ac:dyDescent="0.2">
      <c r="A10" s="43">
        <v>3</v>
      </c>
      <c r="B10" s="51" t="s">
        <v>80</v>
      </c>
      <c r="C10" s="52">
        <v>23.829815999999997</v>
      </c>
    </row>
    <row r="11" spans="1:3" x14ac:dyDescent="0.2">
      <c r="A11" s="43">
        <v>4</v>
      </c>
      <c r="B11" s="51" t="s">
        <v>102</v>
      </c>
      <c r="C11" s="52">
        <f>22797.86/1000</f>
        <v>22.79786</v>
      </c>
    </row>
    <row r="12" spans="1:3" x14ac:dyDescent="0.2">
      <c r="A12" s="43">
        <v>5</v>
      </c>
      <c r="B12" s="51" t="s">
        <v>103</v>
      </c>
      <c r="C12" s="52">
        <v>21.681800000000003</v>
      </c>
    </row>
    <row r="13" spans="1:3" x14ac:dyDescent="0.2">
      <c r="A13" s="43">
        <v>6</v>
      </c>
      <c r="B13" s="51" t="s">
        <v>104</v>
      </c>
      <c r="C13" s="52">
        <v>18.956934</v>
      </c>
    </row>
    <row r="14" spans="1:3" x14ac:dyDescent="0.2">
      <c r="A14" s="43">
        <v>7</v>
      </c>
      <c r="B14" s="51" t="s">
        <v>105</v>
      </c>
      <c r="C14" s="52">
        <v>18.742062499999999</v>
      </c>
    </row>
    <row r="15" spans="1:3" x14ac:dyDescent="0.2">
      <c r="A15" s="43">
        <v>8</v>
      </c>
      <c r="B15" s="51" t="s">
        <v>106</v>
      </c>
      <c r="C15" s="52">
        <v>16.613499687499999</v>
      </c>
    </row>
    <row r="16" spans="1:3" x14ac:dyDescent="0.2">
      <c r="A16" s="36" t="s">
        <v>56</v>
      </c>
      <c r="B16" s="51"/>
      <c r="C16" s="72">
        <v>234.87161475201162</v>
      </c>
    </row>
    <row r="17" spans="1:3" x14ac:dyDescent="0.2">
      <c r="A17" s="53"/>
      <c r="B17" s="54"/>
      <c r="C17" s="55"/>
    </row>
    <row r="18" spans="1:3" x14ac:dyDescent="0.2">
      <c r="A18" s="36" t="s">
        <v>57</v>
      </c>
      <c r="B18" s="51"/>
      <c r="C18" s="55"/>
    </row>
    <row r="19" spans="1:3" x14ac:dyDescent="0.2">
      <c r="A19" s="43">
        <v>1</v>
      </c>
      <c r="B19" s="51" t="s">
        <v>43</v>
      </c>
      <c r="C19" s="52"/>
    </row>
    <row r="20" spans="1:3" x14ac:dyDescent="0.2">
      <c r="A20" s="45" t="s">
        <v>58</v>
      </c>
      <c r="B20" s="39"/>
      <c r="C20" s="72"/>
    </row>
    <row r="21" spans="1:3" x14ac:dyDescent="0.2">
      <c r="A21" s="56"/>
      <c r="B21" s="57"/>
      <c r="C21" s="55"/>
    </row>
    <row r="22" spans="1:3" x14ac:dyDescent="0.2">
      <c r="A22" s="41" t="s">
        <v>59</v>
      </c>
      <c r="B22" s="58"/>
      <c r="C22" s="55"/>
    </row>
    <row r="23" spans="1:3" x14ac:dyDescent="0.2">
      <c r="A23" s="43">
        <v>1</v>
      </c>
      <c r="B23" s="51" t="s">
        <v>43</v>
      </c>
      <c r="C23" s="52"/>
    </row>
    <row r="24" spans="1:3" x14ac:dyDescent="0.2">
      <c r="A24" s="36" t="s">
        <v>14</v>
      </c>
      <c r="B24" s="51"/>
      <c r="C24" s="72"/>
    </row>
    <row r="25" spans="1:3" x14ac:dyDescent="0.2">
      <c r="A25" s="53"/>
      <c r="B25" s="51"/>
      <c r="C25" s="55"/>
    </row>
    <row r="26" spans="1:3" x14ac:dyDescent="0.2">
      <c r="A26" s="36" t="s">
        <v>60</v>
      </c>
      <c r="B26" s="51"/>
      <c r="C26" s="55"/>
    </row>
    <row r="27" spans="1:3" x14ac:dyDescent="0.2">
      <c r="A27" s="36" t="s">
        <v>61</v>
      </c>
      <c r="B27" s="54" t="s">
        <v>62</v>
      </c>
      <c r="C27" s="55"/>
    </row>
    <row r="28" spans="1:3" x14ac:dyDescent="0.2">
      <c r="A28" s="43">
        <v>1</v>
      </c>
      <c r="B28" s="51"/>
      <c r="C28" s="52"/>
    </row>
    <row r="29" spans="1:3" x14ac:dyDescent="0.2">
      <c r="A29" s="43">
        <v>2</v>
      </c>
      <c r="B29" s="51"/>
      <c r="C29" s="52"/>
    </row>
    <row r="30" spans="1:3" x14ac:dyDescent="0.2">
      <c r="A30" s="45" t="s">
        <v>63</v>
      </c>
      <c r="B30" s="60" t="s">
        <v>64</v>
      </c>
      <c r="C30" s="55"/>
    </row>
    <row r="31" spans="1:3" x14ac:dyDescent="0.2">
      <c r="A31" s="59">
        <v>1</v>
      </c>
      <c r="B31" s="58" t="s">
        <v>78</v>
      </c>
      <c r="C31" s="52">
        <f>293.427142744-C35-C36-C37</f>
        <v>188.788412744</v>
      </c>
    </row>
    <row r="32" spans="1:3" x14ac:dyDescent="0.2">
      <c r="A32" s="59">
        <v>2</v>
      </c>
      <c r="B32" s="58" t="s">
        <v>11</v>
      </c>
      <c r="C32" s="52">
        <v>53.506599999999999</v>
      </c>
    </row>
    <row r="33" spans="1:3" x14ac:dyDescent="0.2">
      <c r="A33" s="59">
        <v>3</v>
      </c>
      <c r="B33" s="58" t="s">
        <v>13</v>
      </c>
      <c r="C33" s="52">
        <v>50.614539999999991</v>
      </c>
    </row>
    <row r="34" spans="1:3" x14ac:dyDescent="0.2">
      <c r="A34" s="59">
        <v>4</v>
      </c>
      <c r="B34" s="58" t="s">
        <v>12</v>
      </c>
      <c r="C34" s="52">
        <v>48.425490464734324</v>
      </c>
    </row>
    <row r="35" spans="1:3" x14ac:dyDescent="0.2">
      <c r="A35" s="59">
        <v>5</v>
      </c>
      <c r="B35" s="58" t="s">
        <v>107</v>
      </c>
      <c r="C35" s="52">
        <f>42699.51/1000</f>
        <v>42.699510000000004</v>
      </c>
    </row>
    <row r="36" spans="1:3" x14ac:dyDescent="0.2">
      <c r="A36" s="59">
        <v>6</v>
      </c>
      <c r="B36" s="58" t="s">
        <v>108</v>
      </c>
      <c r="C36" s="52">
        <f>31047.86/1000</f>
        <v>31.04786</v>
      </c>
    </row>
    <row r="37" spans="1:3" x14ac:dyDescent="0.2">
      <c r="A37" s="59"/>
      <c r="B37" s="58" t="s">
        <v>109</v>
      </c>
      <c r="C37" s="52">
        <f>30891.36/1000</f>
        <v>30.891359999999999</v>
      </c>
    </row>
    <row r="38" spans="1:3" x14ac:dyDescent="0.2">
      <c r="A38" s="41" t="s">
        <v>76</v>
      </c>
      <c r="B38" s="57"/>
      <c r="C38" s="72">
        <v>445.9737732087342</v>
      </c>
    </row>
    <row r="39" spans="1:3" x14ac:dyDescent="0.2">
      <c r="A39" s="41"/>
      <c r="B39" s="58"/>
      <c r="C39" s="55"/>
    </row>
    <row r="40" spans="1:3" x14ac:dyDescent="0.2">
      <c r="A40" s="36" t="s">
        <v>65</v>
      </c>
      <c r="B40" s="51"/>
      <c r="C40" s="55"/>
    </row>
    <row r="41" spans="1:3" x14ac:dyDescent="0.2">
      <c r="A41" s="36" t="s">
        <v>61</v>
      </c>
      <c r="B41" s="54" t="s">
        <v>66</v>
      </c>
      <c r="C41" s="55"/>
    </row>
    <row r="42" spans="1:3" x14ac:dyDescent="0.2">
      <c r="A42" s="43">
        <v>1</v>
      </c>
      <c r="B42" s="39" t="s">
        <v>43</v>
      </c>
      <c r="C42" s="52">
        <v>0.71172000000000002</v>
      </c>
    </row>
    <row r="43" spans="1:3" x14ac:dyDescent="0.2">
      <c r="A43" s="45" t="s">
        <v>63</v>
      </c>
      <c r="B43" s="54" t="s">
        <v>67</v>
      </c>
      <c r="C43" s="55"/>
    </row>
    <row r="44" spans="1:3" x14ac:dyDescent="0.2">
      <c r="A44" s="59">
        <v>1</v>
      </c>
      <c r="B44" s="39" t="s">
        <v>43</v>
      </c>
      <c r="C44" s="52">
        <f>68.8088-C48-C49-C50-C51</f>
        <v>32.519649999999999</v>
      </c>
    </row>
    <row r="45" spans="1:3" x14ac:dyDescent="0.2">
      <c r="A45" s="59">
        <v>2</v>
      </c>
      <c r="B45" s="39" t="s">
        <v>15</v>
      </c>
      <c r="C45" s="52">
        <v>46.468030000000006</v>
      </c>
    </row>
    <row r="46" spans="1:3" x14ac:dyDescent="0.2">
      <c r="A46" s="59">
        <v>3</v>
      </c>
      <c r="B46" s="39" t="s">
        <v>8</v>
      </c>
      <c r="C46" s="52">
        <v>23.760809999999999</v>
      </c>
    </row>
    <row r="47" spans="1:3" x14ac:dyDescent="0.2">
      <c r="A47" s="59">
        <v>4</v>
      </c>
      <c r="B47" s="39" t="s">
        <v>16</v>
      </c>
      <c r="C47" s="52">
        <v>16.597350000000002</v>
      </c>
    </row>
    <row r="48" spans="1:3" x14ac:dyDescent="0.2">
      <c r="A48" s="59">
        <v>5</v>
      </c>
      <c r="B48" s="39" t="s">
        <v>98</v>
      </c>
      <c r="C48" s="52">
        <f>10527.47/1000</f>
        <v>10.527469999999999</v>
      </c>
    </row>
    <row r="49" spans="1:3" x14ac:dyDescent="0.2">
      <c r="A49" s="59">
        <v>6</v>
      </c>
      <c r="B49" s="39" t="s">
        <v>99</v>
      </c>
      <c r="C49" s="52">
        <f>9212.89/1000</f>
        <v>9.2128899999999998</v>
      </c>
    </row>
    <row r="50" spans="1:3" x14ac:dyDescent="0.2">
      <c r="A50" s="59">
        <v>7</v>
      </c>
      <c r="B50" s="39" t="s">
        <v>100</v>
      </c>
      <c r="C50" s="52">
        <f>8571.04/1000</f>
        <v>8.57104</v>
      </c>
    </row>
    <row r="51" spans="1:3" x14ac:dyDescent="0.2">
      <c r="A51" s="59">
        <v>8</v>
      </c>
      <c r="B51" s="39" t="s">
        <v>101</v>
      </c>
      <c r="C51" s="52">
        <f>7977.75/1000</f>
        <v>7.9777500000000003</v>
      </c>
    </row>
    <row r="52" spans="1:3" x14ac:dyDescent="0.2">
      <c r="A52" s="45" t="s">
        <v>68</v>
      </c>
      <c r="B52" s="57"/>
      <c r="C52" s="72">
        <v>156.34671</v>
      </c>
    </row>
    <row r="53" spans="1:3" x14ac:dyDescent="0.2">
      <c r="A53" s="56"/>
      <c r="B53" s="57"/>
      <c r="C53" s="72"/>
    </row>
    <row r="54" spans="1:3" x14ac:dyDescent="0.2">
      <c r="A54" s="41" t="s">
        <v>69</v>
      </c>
      <c r="B54" s="58"/>
      <c r="C54" s="72">
        <v>837.19209796074585</v>
      </c>
    </row>
    <row r="55" spans="1:3" x14ac:dyDescent="0.2">
      <c r="A55" s="56"/>
      <c r="B55" s="57"/>
      <c r="C55" s="55"/>
    </row>
    <row r="56" spans="1:3" ht="15.75" thickBot="1" x14ac:dyDescent="0.3">
      <c r="A56" s="61" t="s">
        <v>70</v>
      </c>
      <c r="B56" s="62"/>
      <c r="C56" s="73">
        <v>1892007.8635123614</v>
      </c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6">
    <pageSetUpPr fitToPage="1"/>
  </sheetPr>
  <dimension ref="A1:D46"/>
  <sheetViews>
    <sheetView rightToLeft="1" topLeftCell="A22" zoomScaleNormal="100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1.875" customWidth="1"/>
    <col min="3" max="3" width="10.875" bestFit="1" customWidth="1"/>
    <col min="5" max="5" width="11.125" customWidth="1"/>
    <col min="6" max="6" width="10.75" customWidth="1"/>
  </cols>
  <sheetData>
    <row r="1" spans="1:3" x14ac:dyDescent="0.2">
      <c r="B1" s="1" t="s">
        <v>81</v>
      </c>
    </row>
    <row r="2" spans="1:3" x14ac:dyDescent="0.2">
      <c r="B2" s="1"/>
      <c r="C2" s="2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92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29.740000000000006</v>
      </c>
    </row>
    <row r="8" spans="1:3" x14ac:dyDescent="0.2">
      <c r="A8" s="9"/>
      <c r="B8" s="13" t="s">
        <v>18</v>
      </c>
      <c r="C8" s="7">
        <v>0.27</v>
      </c>
    </row>
    <row r="9" spans="1:3" x14ac:dyDescent="0.2">
      <c r="A9" s="9"/>
      <c r="B9" s="13" t="s">
        <v>19</v>
      </c>
      <c r="C9" s="7">
        <v>29.470000000000006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14.292147953963129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14.292147953963129</v>
      </c>
    </row>
    <row r="14" spans="1:3" x14ac:dyDescent="0.2">
      <c r="A14" s="26"/>
      <c r="B14" s="27"/>
      <c r="C14" s="8"/>
    </row>
    <row r="15" spans="1:3" ht="15" x14ac:dyDescent="0.25">
      <c r="A15" s="17">
        <v>3</v>
      </c>
      <c r="B15" s="12" t="s">
        <v>6</v>
      </c>
      <c r="C15" s="21">
        <v>0.8936599999999999</v>
      </c>
    </row>
    <row r="16" spans="1:3" ht="25.5" x14ac:dyDescent="0.2">
      <c r="A16" s="9" t="s">
        <v>21</v>
      </c>
      <c r="B16" s="28" t="s">
        <v>22</v>
      </c>
      <c r="C16" s="7">
        <v>5.0040000000000001E-2</v>
      </c>
    </row>
    <row r="17" spans="1:3" x14ac:dyDescent="0.2">
      <c r="A17" s="9" t="s">
        <v>23</v>
      </c>
      <c r="B17" s="28" t="s">
        <v>24</v>
      </c>
      <c r="C17" s="7">
        <v>0.84361999999999993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66.663879999999992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0.54859000000000002</v>
      </c>
    </row>
    <row r="26" spans="1:3" x14ac:dyDescent="0.2">
      <c r="A26" s="9"/>
      <c r="B26" s="13" t="s">
        <v>30</v>
      </c>
      <c r="C26" s="7">
        <v>43.994259999999997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22.121029999999998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111.58968795396312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4.1126596636583313E-4</v>
      </c>
    </row>
    <row r="38" spans="1:4" x14ac:dyDescent="0.2">
      <c r="A38" s="9" t="s">
        <v>23</v>
      </c>
      <c r="B38" s="13" t="s">
        <v>38</v>
      </c>
      <c r="C38" s="29">
        <f>C34/C40</f>
        <v>6.8790802358560882E-4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162216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9">
    <pageSetUpPr fitToPage="1"/>
  </sheetPr>
  <dimension ref="A1:D46"/>
  <sheetViews>
    <sheetView rightToLeft="1" topLeftCell="A19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3.25" customWidth="1"/>
    <col min="3" max="3" width="9.875" bestFit="1" customWidth="1"/>
  </cols>
  <sheetData>
    <row r="1" spans="1:3" x14ac:dyDescent="0.2">
      <c r="B1" s="1" t="s">
        <v>81</v>
      </c>
    </row>
    <row r="2" spans="1:3" x14ac:dyDescent="0.2">
      <c r="B2" s="1"/>
      <c r="C2" s="2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91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5.0599999999999996</v>
      </c>
    </row>
    <row r="8" spans="1:3" x14ac:dyDescent="0.2">
      <c r="A8" s="9"/>
      <c r="B8" s="13" t="s">
        <v>18</v>
      </c>
      <c r="C8" s="7">
        <v>0</v>
      </c>
    </row>
    <row r="9" spans="1:3" x14ac:dyDescent="0.2">
      <c r="A9" s="9"/>
      <c r="B9" s="13" t="s">
        <v>19</v>
      </c>
      <c r="C9" s="7">
        <v>5.0599999999999996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7.6287351222877753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7.6287351222877753</v>
      </c>
    </row>
    <row r="14" spans="1:3" x14ac:dyDescent="0.2">
      <c r="A14" s="26"/>
      <c r="B14" s="27"/>
      <c r="C14" s="8"/>
    </row>
    <row r="15" spans="1:3" ht="15" x14ac:dyDescent="0.25">
      <c r="A15" s="17">
        <v>3</v>
      </c>
      <c r="B15" s="12" t="s">
        <v>6</v>
      </c>
      <c r="C15" s="21">
        <v>0</v>
      </c>
    </row>
    <row r="16" spans="1:3" ht="25.5" x14ac:dyDescent="0.2">
      <c r="A16" s="9" t="s">
        <v>21</v>
      </c>
      <c r="B16" s="28" t="s">
        <v>22</v>
      </c>
      <c r="C16" s="7">
        <v>0</v>
      </c>
    </row>
    <row r="17" spans="1:3" x14ac:dyDescent="0.2">
      <c r="A17" s="9" t="s">
        <v>23</v>
      </c>
      <c r="B17" s="28" t="s">
        <v>24</v>
      </c>
      <c r="C17" s="7">
        <v>0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13.23645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0</v>
      </c>
    </row>
    <row r="26" spans="1:3" x14ac:dyDescent="0.2">
      <c r="A26" s="9"/>
      <c r="B26" s="13" t="s">
        <v>30</v>
      </c>
      <c r="C26" s="7">
        <v>13.23645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0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25.925185122287772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5.7798567748133269E-4</v>
      </c>
    </row>
    <row r="38" spans="1:4" x14ac:dyDescent="0.2">
      <c r="A38" s="9" t="s">
        <v>23</v>
      </c>
      <c r="B38" s="13" t="s">
        <v>38</v>
      </c>
      <c r="C38" s="29">
        <f>C34/C40</f>
        <v>1.1320547191078019E-3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22901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0">
    <pageSetUpPr fitToPage="1"/>
  </sheetPr>
  <dimension ref="A1:D46"/>
  <sheetViews>
    <sheetView rightToLeft="1" topLeftCell="A25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3.375" customWidth="1"/>
    <col min="3" max="3" width="9.875" bestFit="1" customWidth="1"/>
  </cols>
  <sheetData>
    <row r="1" spans="1:3" x14ac:dyDescent="0.2">
      <c r="B1" s="1" t="s">
        <v>81</v>
      </c>
    </row>
    <row r="2" spans="1:3" x14ac:dyDescent="0.2">
      <c r="B2" s="1"/>
      <c r="C2" s="2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90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1.43</v>
      </c>
    </row>
    <row r="8" spans="1:3" x14ac:dyDescent="0.2">
      <c r="A8" s="9"/>
      <c r="B8" s="13" t="s">
        <v>18</v>
      </c>
      <c r="C8" s="7">
        <v>0</v>
      </c>
    </row>
    <row r="9" spans="1:3" x14ac:dyDescent="0.2">
      <c r="A9" s="9"/>
      <c r="B9" s="13" t="s">
        <v>19</v>
      </c>
      <c r="C9" s="7">
        <v>1.43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1.1000000000000001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1.1000000000000001</v>
      </c>
    </row>
    <row r="14" spans="1:3" x14ac:dyDescent="0.2">
      <c r="A14" s="26"/>
      <c r="B14" s="27"/>
      <c r="C14" s="8"/>
    </row>
    <row r="15" spans="1:3" ht="15" x14ac:dyDescent="0.25">
      <c r="A15" s="17">
        <v>3</v>
      </c>
      <c r="B15" s="12" t="s">
        <v>6</v>
      </c>
      <c r="C15" s="21">
        <v>0</v>
      </c>
    </row>
    <row r="16" spans="1:3" ht="25.5" x14ac:dyDescent="0.2">
      <c r="A16" s="9" t="s">
        <v>21</v>
      </c>
      <c r="B16" s="28" t="s">
        <v>22</v>
      </c>
      <c r="C16" s="7">
        <v>0</v>
      </c>
    </row>
    <row r="17" spans="1:3" x14ac:dyDescent="0.2">
      <c r="A17" s="9" t="s">
        <v>23</v>
      </c>
      <c r="B17" s="28" t="s">
        <v>24</v>
      </c>
      <c r="C17" s="7">
        <v>0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2.1874500000000001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0.16321000000000002</v>
      </c>
    </row>
    <row r="26" spans="1:3" x14ac:dyDescent="0.2">
      <c r="A26" s="9"/>
      <c r="B26" s="13" t="s">
        <v>30</v>
      </c>
      <c r="C26" s="7">
        <v>1.4559000000000002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0.56834000000000007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4.7174500000000004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6.6833180568285982E-4</v>
      </c>
    </row>
    <row r="38" spans="1:4" x14ac:dyDescent="0.2">
      <c r="A38" s="9" t="s">
        <v>23</v>
      </c>
      <c r="B38" s="13" t="s">
        <v>38</v>
      </c>
      <c r="C38" s="29">
        <f>C34/C40</f>
        <v>1.4413229453101133E-3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3273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8">
    <pageSetUpPr fitToPage="1"/>
  </sheetPr>
  <dimension ref="A1:D46"/>
  <sheetViews>
    <sheetView rightToLeft="1" topLeftCell="A19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3" customWidth="1"/>
    <col min="3" max="3" width="9.875" bestFit="1" customWidth="1"/>
    <col min="5" max="5" width="9.75" customWidth="1"/>
    <col min="6" max="6" width="10.375" customWidth="1"/>
  </cols>
  <sheetData>
    <row r="1" spans="1:3" x14ac:dyDescent="0.2">
      <c r="B1" s="1" t="s">
        <v>81</v>
      </c>
    </row>
    <row r="2" spans="1:3" x14ac:dyDescent="0.2">
      <c r="B2" s="1"/>
      <c r="C2" s="2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88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6.7800000000000011</v>
      </c>
    </row>
    <row r="8" spans="1:3" x14ac:dyDescent="0.2">
      <c r="A8" s="9"/>
      <c r="B8" s="13" t="s">
        <v>18</v>
      </c>
      <c r="C8" s="7">
        <v>0.11000000000000001</v>
      </c>
    </row>
    <row r="9" spans="1:3" x14ac:dyDescent="0.2">
      <c r="A9" s="9"/>
      <c r="B9" s="13" t="s">
        <v>19</v>
      </c>
      <c r="C9" s="7">
        <v>6.6700000000000008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3.0199999999999996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3.0199999999999996</v>
      </c>
    </row>
    <row r="14" spans="1:3" x14ac:dyDescent="0.2">
      <c r="A14" s="26"/>
      <c r="B14" s="27"/>
      <c r="C14" s="8"/>
    </row>
    <row r="15" spans="1:3" ht="15" x14ac:dyDescent="0.25">
      <c r="A15" s="17">
        <v>3</v>
      </c>
      <c r="B15" s="12" t="s">
        <v>6</v>
      </c>
      <c r="C15" s="21">
        <v>0</v>
      </c>
    </row>
    <row r="16" spans="1:3" ht="25.5" x14ac:dyDescent="0.2">
      <c r="A16" s="9" t="s">
        <v>21</v>
      </c>
      <c r="B16" s="28" t="s">
        <v>22</v>
      </c>
      <c r="C16" s="7">
        <v>0</v>
      </c>
    </row>
    <row r="17" spans="1:3" x14ac:dyDescent="0.2">
      <c r="A17" s="9" t="s">
        <v>23</v>
      </c>
      <c r="B17" s="28" t="s">
        <v>24</v>
      </c>
      <c r="C17" s="7">
        <v>0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0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0</v>
      </c>
    </row>
    <row r="26" spans="1:3" x14ac:dyDescent="0.2">
      <c r="A26" s="9"/>
      <c r="B26" s="13" t="s">
        <v>30</v>
      </c>
      <c r="C26" s="7">
        <v>0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0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9.8000000000000007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0</v>
      </c>
    </row>
    <row r="38" spans="1:4" x14ac:dyDescent="0.2">
      <c r="A38" s="9" t="s">
        <v>23</v>
      </c>
      <c r="B38" s="13" t="s">
        <v>38</v>
      </c>
      <c r="C38" s="29">
        <f>C34/C40</f>
        <v>7.0292718965405952E-5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139417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7">
    <pageSetUpPr fitToPage="1"/>
  </sheetPr>
  <dimension ref="A1:D46"/>
  <sheetViews>
    <sheetView rightToLeft="1" topLeftCell="A22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3.625" customWidth="1"/>
  </cols>
  <sheetData>
    <row r="1" spans="1:3" x14ac:dyDescent="0.2">
      <c r="B1" s="1" t="s">
        <v>81</v>
      </c>
    </row>
    <row r="2" spans="1:3" x14ac:dyDescent="0.2">
      <c r="B2" s="1"/>
      <c r="C2" s="2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87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1.2400000000000002</v>
      </c>
    </row>
    <row r="8" spans="1:3" x14ac:dyDescent="0.2">
      <c r="A8" s="9"/>
      <c r="B8" s="13" t="s">
        <v>18</v>
      </c>
      <c r="C8" s="7">
        <v>0.13</v>
      </c>
    </row>
    <row r="9" spans="1:3" x14ac:dyDescent="0.2">
      <c r="A9" s="9"/>
      <c r="B9" s="13" t="s">
        <v>19</v>
      </c>
      <c r="C9" s="7">
        <v>1.1100000000000001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1.17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1.17</v>
      </c>
    </row>
    <row r="14" spans="1:3" x14ac:dyDescent="0.2">
      <c r="A14" s="26"/>
      <c r="B14" s="27"/>
      <c r="C14" s="8"/>
    </row>
    <row r="15" spans="1:3" ht="15" x14ac:dyDescent="0.25">
      <c r="A15" s="17">
        <v>3</v>
      </c>
      <c r="B15" s="12" t="s">
        <v>6</v>
      </c>
      <c r="C15" s="21">
        <v>0</v>
      </c>
    </row>
    <row r="16" spans="1:3" ht="25.5" x14ac:dyDescent="0.2">
      <c r="A16" s="9" t="s">
        <v>21</v>
      </c>
      <c r="B16" s="28" t="s">
        <v>22</v>
      </c>
      <c r="C16" s="7">
        <v>0</v>
      </c>
    </row>
    <row r="17" spans="1:3" x14ac:dyDescent="0.2">
      <c r="A17" s="9" t="s">
        <v>23</v>
      </c>
      <c r="B17" s="28" t="s">
        <v>24</v>
      </c>
      <c r="C17" s="7">
        <v>0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0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0</v>
      </c>
    </row>
    <row r="26" spans="1:3" x14ac:dyDescent="0.2">
      <c r="A26" s="9"/>
      <c r="B26" s="13" t="s">
        <v>30</v>
      </c>
      <c r="C26" s="7">
        <v>0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0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2.41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0</v>
      </c>
    </row>
    <row r="38" spans="1:4" x14ac:dyDescent="0.2">
      <c r="A38" s="9" t="s">
        <v>23</v>
      </c>
      <c r="B38" s="13" t="s">
        <v>38</v>
      </c>
      <c r="C38" s="29">
        <f>C34/C40</f>
        <v>5.0413136701181889E-5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47805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2">
    <pageSetUpPr fitToPage="1"/>
  </sheetPr>
  <dimension ref="A1:D46"/>
  <sheetViews>
    <sheetView rightToLeft="1" topLeftCell="A19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3.25" customWidth="1"/>
    <col min="3" max="3" width="9.875" bestFit="1" customWidth="1"/>
  </cols>
  <sheetData>
    <row r="1" spans="1:3" x14ac:dyDescent="0.2">
      <c r="B1" s="1" t="s">
        <v>81</v>
      </c>
    </row>
    <row r="2" spans="1:3" x14ac:dyDescent="0.2">
      <c r="B2" s="1"/>
      <c r="C2" s="2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89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1.05</v>
      </c>
    </row>
    <row r="8" spans="1:3" x14ac:dyDescent="0.2">
      <c r="A8" s="9"/>
      <c r="B8" s="13" t="s">
        <v>18</v>
      </c>
      <c r="C8" s="7">
        <v>0.04</v>
      </c>
    </row>
    <row r="9" spans="1:3" x14ac:dyDescent="0.2">
      <c r="A9" s="9"/>
      <c r="B9" s="13" t="s">
        <v>19</v>
      </c>
      <c r="C9" s="7">
        <v>1.01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1.8660000000000001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1.8660000000000001</v>
      </c>
    </row>
    <row r="14" spans="1:3" x14ac:dyDescent="0.2">
      <c r="A14" s="26"/>
      <c r="B14" s="27"/>
      <c r="C14" s="8"/>
    </row>
    <row r="15" spans="1:3" ht="15" x14ac:dyDescent="0.25">
      <c r="A15" s="17">
        <v>3</v>
      </c>
      <c r="B15" s="12" t="s">
        <v>6</v>
      </c>
      <c r="C15" s="21">
        <v>0</v>
      </c>
    </row>
    <row r="16" spans="1:3" ht="25.5" x14ac:dyDescent="0.2">
      <c r="A16" s="9" t="s">
        <v>21</v>
      </c>
      <c r="B16" s="28" t="s">
        <v>22</v>
      </c>
      <c r="C16" s="7">
        <v>0</v>
      </c>
    </row>
    <row r="17" spans="1:3" x14ac:dyDescent="0.2">
      <c r="A17" s="9" t="s">
        <v>23</v>
      </c>
      <c r="B17" s="28" t="s">
        <v>24</v>
      </c>
      <c r="C17" s="7">
        <v>0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0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0</v>
      </c>
    </row>
    <row r="26" spans="1:3" x14ac:dyDescent="0.2">
      <c r="A26" s="9"/>
      <c r="B26" s="13" t="s">
        <v>30</v>
      </c>
      <c r="C26" s="7">
        <v>0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0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2.9160000000000004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0</v>
      </c>
    </row>
    <row r="38" spans="1:4" x14ac:dyDescent="0.2">
      <c r="A38" s="9" t="s">
        <v>23</v>
      </c>
      <c r="B38" s="13" t="s">
        <v>38</v>
      </c>
      <c r="C38" s="29">
        <f>C34/C40</f>
        <v>8.2702288777333462E-5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35259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1">
    <pageSetUpPr fitToPage="1"/>
  </sheetPr>
  <dimension ref="A1:D46"/>
  <sheetViews>
    <sheetView rightToLeft="1" topLeftCell="A22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2.875" customWidth="1"/>
    <col min="3" max="3" width="9.875" bestFit="1" customWidth="1"/>
    <col min="7" max="7" width="9.625" bestFit="1" customWidth="1"/>
  </cols>
  <sheetData>
    <row r="1" spans="1:3" x14ac:dyDescent="0.2">
      <c r="B1" s="1" t="s">
        <v>81</v>
      </c>
    </row>
    <row r="2" spans="1:3" x14ac:dyDescent="0.2">
      <c r="B2" s="1"/>
      <c r="C2" s="2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93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4.1400000000000006</v>
      </c>
    </row>
    <row r="8" spans="1:3" x14ac:dyDescent="0.2">
      <c r="A8" s="9"/>
      <c r="B8" s="13" t="s">
        <v>18</v>
      </c>
      <c r="C8" s="7">
        <v>0.22</v>
      </c>
    </row>
    <row r="9" spans="1:3" x14ac:dyDescent="0.2">
      <c r="A9" s="9"/>
      <c r="B9" s="13" t="s">
        <v>19</v>
      </c>
      <c r="C9" s="7">
        <v>3.9200000000000004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3.9285000000000001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3.9285000000000001</v>
      </c>
    </row>
    <row r="14" spans="1:3" x14ac:dyDescent="0.2">
      <c r="A14" s="26"/>
      <c r="B14" s="27"/>
      <c r="C14" s="8"/>
    </row>
    <row r="15" spans="1:3" ht="15" x14ac:dyDescent="0.25">
      <c r="A15" s="17">
        <v>3</v>
      </c>
      <c r="B15" s="12" t="s">
        <v>6</v>
      </c>
      <c r="C15" s="21">
        <v>0.1003</v>
      </c>
    </row>
    <row r="16" spans="1:3" ht="25.5" x14ac:dyDescent="0.2">
      <c r="A16" s="9" t="s">
        <v>21</v>
      </c>
      <c r="B16" s="28" t="s">
        <v>22</v>
      </c>
      <c r="C16" s="7">
        <v>0</v>
      </c>
    </row>
    <row r="17" spans="1:3" x14ac:dyDescent="0.2">
      <c r="A17" s="9" t="s">
        <v>23</v>
      </c>
      <c r="B17" s="28" t="s">
        <v>24</v>
      </c>
      <c r="C17" s="7">
        <v>0.1003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5.8699700000000004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0</v>
      </c>
    </row>
    <row r="26" spans="1:3" x14ac:dyDescent="0.2">
      <c r="A26" s="9"/>
      <c r="B26" s="13" t="s">
        <v>30</v>
      </c>
      <c r="C26" s="7">
        <v>3.2319300000000002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2.6380400000000002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14.038770000000001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2.2656978539447277E-4</v>
      </c>
    </row>
    <row r="38" spans="1:4" x14ac:dyDescent="0.2">
      <c r="A38" s="9" t="s">
        <v>23</v>
      </c>
      <c r="B38" s="13" t="s">
        <v>38</v>
      </c>
      <c r="C38" s="29">
        <f>C34/C40</f>
        <v>5.4187007874015758E-4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25908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rightToLeft="1" topLeftCell="A22" workbookViewId="0">
      <selection activeCell="C37" sqref="C37:C38"/>
    </sheetView>
  </sheetViews>
  <sheetFormatPr defaultRowHeight="14.25" x14ac:dyDescent="0.2"/>
  <cols>
    <col min="1" max="1" width="1.875" bestFit="1" customWidth="1"/>
    <col min="2" max="2" width="62.5" customWidth="1"/>
    <col min="3" max="3" width="9.875" bestFit="1" customWidth="1"/>
    <col min="7" max="7" width="9.625" bestFit="1" customWidth="1"/>
  </cols>
  <sheetData>
    <row r="1" spans="1:3" x14ac:dyDescent="0.2">
      <c r="B1" s="1" t="s">
        <v>81</v>
      </c>
    </row>
    <row r="2" spans="1:3" x14ac:dyDescent="0.2">
      <c r="B2" s="1"/>
      <c r="C2" s="2"/>
    </row>
    <row r="3" spans="1:3" ht="15" x14ac:dyDescent="0.25">
      <c r="B3" s="11" t="s">
        <v>4</v>
      </c>
      <c r="C3" s="2"/>
    </row>
    <row r="4" spans="1:3" ht="16.5" thickBot="1" x14ac:dyDescent="0.3">
      <c r="B4" s="75" t="s">
        <v>84</v>
      </c>
      <c r="C4" s="2"/>
    </row>
    <row r="5" spans="1:3" ht="14.25" customHeight="1" x14ac:dyDescent="0.2">
      <c r="A5" s="83"/>
      <c r="B5" s="85"/>
      <c r="C5" s="77" t="s">
        <v>94</v>
      </c>
    </row>
    <row r="6" spans="1:3" x14ac:dyDescent="0.2">
      <c r="A6" s="84"/>
      <c r="B6" s="86"/>
      <c r="C6" s="78" t="s">
        <v>95</v>
      </c>
    </row>
    <row r="7" spans="1:3" ht="15" x14ac:dyDescent="0.25">
      <c r="A7" s="17">
        <v>1</v>
      </c>
      <c r="B7" s="12" t="s">
        <v>17</v>
      </c>
      <c r="C7" s="21">
        <v>6.8599999999999994</v>
      </c>
    </row>
    <row r="8" spans="1:3" x14ac:dyDescent="0.2">
      <c r="A8" s="9"/>
      <c r="B8" s="13" t="s">
        <v>18</v>
      </c>
      <c r="C8" s="7">
        <v>0.13</v>
      </c>
    </row>
    <row r="9" spans="1:3" x14ac:dyDescent="0.2">
      <c r="A9" s="9"/>
      <c r="B9" s="13" t="s">
        <v>19</v>
      </c>
      <c r="C9" s="7">
        <v>6.7299999999999995</v>
      </c>
    </row>
    <row r="10" spans="1:3" x14ac:dyDescent="0.2">
      <c r="A10" s="9"/>
      <c r="B10" s="13"/>
      <c r="C10" s="8"/>
    </row>
    <row r="11" spans="1:3" ht="15" x14ac:dyDescent="0.25">
      <c r="A11" s="17">
        <v>2</v>
      </c>
      <c r="B11" s="12" t="s">
        <v>20</v>
      </c>
      <c r="C11" s="21">
        <v>4.24</v>
      </c>
    </row>
    <row r="12" spans="1:3" x14ac:dyDescent="0.2">
      <c r="A12" s="9"/>
      <c r="B12" s="14" t="s">
        <v>0</v>
      </c>
      <c r="C12" s="10">
        <v>0</v>
      </c>
    </row>
    <row r="13" spans="1:3" x14ac:dyDescent="0.2">
      <c r="A13" s="9"/>
      <c r="B13" s="14" t="s">
        <v>1</v>
      </c>
      <c r="C13" s="10">
        <v>4.24</v>
      </c>
    </row>
    <row r="14" spans="1:3" x14ac:dyDescent="0.2">
      <c r="A14" s="63"/>
      <c r="B14" s="64"/>
      <c r="C14" s="8"/>
    </row>
    <row r="15" spans="1:3" ht="15" x14ac:dyDescent="0.25">
      <c r="A15" s="17">
        <v>3</v>
      </c>
      <c r="B15" s="12" t="s">
        <v>6</v>
      </c>
      <c r="C15" s="21">
        <v>0</v>
      </c>
    </row>
    <row r="16" spans="1:3" ht="25.5" x14ac:dyDescent="0.2">
      <c r="A16" s="9" t="s">
        <v>21</v>
      </c>
      <c r="B16" s="28" t="s">
        <v>22</v>
      </c>
      <c r="C16" s="7">
        <v>0</v>
      </c>
    </row>
    <row r="17" spans="1:3" x14ac:dyDescent="0.2">
      <c r="A17" s="9" t="s">
        <v>23</v>
      </c>
      <c r="B17" s="28" t="s">
        <v>24</v>
      </c>
      <c r="C17" s="7">
        <v>0</v>
      </c>
    </row>
    <row r="18" spans="1:3" x14ac:dyDescent="0.2">
      <c r="A18" s="9" t="s">
        <v>25</v>
      </c>
      <c r="B18" s="13" t="s">
        <v>2</v>
      </c>
      <c r="C18" s="7">
        <v>0</v>
      </c>
    </row>
    <row r="19" spans="1:3" x14ac:dyDescent="0.2">
      <c r="A19" s="18"/>
      <c r="B19" s="15"/>
      <c r="C19" s="8"/>
    </row>
    <row r="20" spans="1:3" ht="15" x14ac:dyDescent="0.25">
      <c r="A20" s="19">
        <v>4</v>
      </c>
      <c r="B20" s="12" t="s">
        <v>26</v>
      </c>
      <c r="C20" s="21">
        <v>1.83897</v>
      </c>
    </row>
    <row r="21" spans="1:3" x14ac:dyDescent="0.2">
      <c r="A21" s="9"/>
      <c r="B21" s="13" t="s">
        <v>27</v>
      </c>
      <c r="C21" s="7">
        <v>0</v>
      </c>
    </row>
    <row r="22" spans="1:3" x14ac:dyDescent="0.2">
      <c r="A22" s="9"/>
      <c r="B22" s="13" t="s">
        <v>28</v>
      </c>
      <c r="C22" s="7">
        <v>0</v>
      </c>
    </row>
    <row r="23" spans="1:3" x14ac:dyDescent="0.2">
      <c r="A23" s="9"/>
      <c r="B23" s="13" t="s">
        <v>29</v>
      </c>
      <c r="C23" s="7"/>
    </row>
    <row r="24" spans="1:3" x14ac:dyDescent="0.2">
      <c r="A24" s="9"/>
      <c r="B24" s="13" t="s">
        <v>14</v>
      </c>
      <c r="C24" s="7"/>
    </row>
    <row r="25" spans="1:3" x14ac:dyDescent="0.2">
      <c r="A25" s="9"/>
      <c r="B25" s="13" t="s">
        <v>5</v>
      </c>
      <c r="C25" s="7">
        <v>0</v>
      </c>
    </row>
    <row r="26" spans="1:3" x14ac:dyDescent="0.2">
      <c r="A26" s="9"/>
      <c r="B26" s="13" t="s">
        <v>30</v>
      </c>
      <c r="C26" s="7">
        <v>1.7367900000000001</v>
      </c>
    </row>
    <row r="27" spans="1:3" x14ac:dyDescent="0.2">
      <c r="A27" s="9"/>
      <c r="B27" s="13" t="s">
        <v>31</v>
      </c>
      <c r="C27" s="7">
        <v>0</v>
      </c>
    </row>
    <row r="28" spans="1:3" x14ac:dyDescent="0.2">
      <c r="A28" s="9"/>
      <c r="B28" s="13" t="s">
        <v>32</v>
      </c>
      <c r="C28" s="7">
        <v>0.10218000000000001</v>
      </c>
    </row>
    <row r="29" spans="1:3" x14ac:dyDescent="0.2">
      <c r="A29" s="9"/>
      <c r="B29" s="13"/>
      <c r="C29" s="8"/>
    </row>
    <row r="30" spans="1:3" ht="15" x14ac:dyDescent="0.25">
      <c r="A30" s="9">
        <v>5</v>
      </c>
      <c r="B30" s="12" t="s">
        <v>33</v>
      </c>
      <c r="C30" s="21">
        <v>0</v>
      </c>
    </row>
    <row r="31" spans="1:3" x14ac:dyDescent="0.2">
      <c r="A31" s="9" t="s">
        <v>21</v>
      </c>
      <c r="B31" s="13" t="s">
        <v>34</v>
      </c>
      <c r="C31" s="7"/>
    </row>
    <row r="32" spans="1:3" x14ac:dyDescent="0.2">
      <c r="A32" s="9" t="s">
        <v>23</v>
      </c>
      <c r="B32" s="13" t="s">
        <v>35</v>
      </c>
      <c r="C32" s="7"/>
    </row>
    <row r="33" spans="1:4" x14ac:dyDescent="0.2">
      <c r="A33" s="9"/>
      <c r="B33" s="13"/>
      <c r="C33" s="8"/>
    </row>
    <row r="34" spans="1:4" x14ac:dyDescent="0.2">
      <c r="A34" s="9"/>
      <c r="B34" s="13" t="s">
        <v>3</v>
      </c>
      <c r="C34" s="21">
        <v>12.938969999999999</v>
      </c>
    </row>
    <row r="35" spans="1:4" x14ac:dyDescent="0.2">
      <c r="A35" s="9"/>
      <c r="B35" s="13"/>
      <c r="C35" s="8"/>
    </row>
    <row r="36" spans="1:4" ht="15" x14ac:dyDescent="0.25">
      <c r="A36" s="9">
        <v>7</v>
      </c>
      <c r="B36" s="12" t="s">
        <v>36</v>
      </c>
      <c r="C36" s="8"/>
    </row>
    <row r="37" spans="1:4" ht="25.5" x14ac:dyDescent="0.2">
      <c r="A37" s="9" t="s">
        <v>21</v>
      </c>
      <c r="B37" s="28" t="s">
        <v>37</v>
      </c>
      <c r="C37" s="29">
        <f>(C16+C20+C32)/C40</f>
        <v>2.4572897723805146E-4</v>
      </c>
    </row>
    <row r="38" spans="1:4" x14ac:dyDescent="0.2">
      <c r="A38" s="9" t="s">
        <v>23</v>
      </c>
      <c r="B38" s="13" t="s">
        <v>38</v>
      </c>
      <c r="C38" s="29">
        <f>C34/C40</f>
        <v>1.7289460212041687E-3</v>
      </c>
    </row>
    <row r="39" spans="1:4" x14ac:dyDescent="0.2">
      <c r="A39" s="9"/>
      <c r="B39" s="13"/>
      <c r="C39" s="8"/>
    </row>
    <row r="40" spans="1:4" ht="15" thickBot="1" x14ac:dyDescent="0.25">
      <c r="A40" s="20"/>
      <c r="B40" s="16" t="s">
        <v>39</v>
      </c>
      <c r="C40" s="30">
        <v>7483.7327720551521</v>
      </c>
    </row>
    <row r="42" spans="1:4" x14ac:dyDescent="0.2">
      <c r="B42" s="25"/>
    </row>
    <row r="43" spans="1:4" ht="15" x14ac:dyDescent="0.25">
      <c r="C43" s="23"/>
      <c r="D43" s="23"/>
    </row>
    <row r="44" spans="1:4" ht="15" x14ac:dyDescent="0.25">
      <c r="C44" s="23"/>
      <c r="D44" s="23"/>
    </row>
    <row r="45" spans="1:4" x14ac:dyDescent="0.2">
      <c r="C45" s="2"/>
      <c r="D45" s="22"/>
    </row>
    <row r="46" spans="1:4" ht="15" x14ac:dyDescent="0.25">
      <c r="C46" s="23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2016-08-31T10:45:40+00:00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6541C3-4AEF-4C2B-B5C9-3427C82A1C3A}"/>
</file>

<file path=customXml/itemProps2.xml><?xml version="1.0" encoding="utf-8"?>
<ds:datastoreItem xmlns:ds="http://schemas.openxmlformats.org/officeDocument/2006/customXml" ds:itemID="{03F56405-2726-4349-B5E5-656E75DDAC3A}"/>
</file>

<file path=customXml/itemProps3.xml><?xml version="1.0" encoding="utf-8"?>
<ds:datastoreItem xmlns:ds="http://schemas.openxmlformats.org/officeDocument/2006/customXml" ds:itemID="{5FB4E105-6E62-4379-B85F-3058AE532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14</vt:i4>
      </vt:variant>
    </vt:vector>
  </HeadingPairs>
  <TitlesOfParts>
    <vt:vector size="14" baseType="lpstr">
      <vt:lpstr>מסלול כללי</vt:lpstr>
      <vt:lpstr>מסלול ביג כללי לפחות 30% מניות</vt:lpstr>
      <vt:lpstr>מסלול מניות</vt:lpstr>
      <vt:lpstr>מסלול חו"ל</vt:lpstr>
      <vt:lpstr>מסלול אג"ח ממשלתי ישראלי</vt:lpstr>
      <vt:lpstr>מסלול שקלי טווח קצר</vt:lpstr>
      <vt:lpstr>מסלול צמוד מדד</vt:lpstr>
      <vt:lpstr>מסלול אג"ח עד 10% מניות</vt:lpstr>
      <vt:lpstr>מסלול לבני 50 ומטה</vt:lpstr>
      <vt:lpstr>מסלול לבני 50 עד 60</vt:lpstr>
      <vt:lpstr>מסלול בני 60 ומעלה</vt:lpstr>
      <vt:lpstr>נספח 1- מגדל תגמולים</vt:lpstr>
      <vt:lpstr>נספח 2- מגדל תגמולים</vt:lpstr>
      <vt:lpstr>הספח 3- מגדל תגמולים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עופרה כוכבי</cp:lastModifiedBy>
  <cp:lastPrinted>2014-11-25T09:37:00Z</cp:lastPrinted>
  <dcterms:created xsi:type="dcterms:W3CDTF">2013-05-20T07:11:09Z</dcterms:created>
  <dcterms:modified xsi:type="dcterms:W3CDTF">2016-08-31T10:44:42Z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