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wmf" ContentType="image/x-wmf"/>
  <Default Extension="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040" windowHeight="9660"/>
  </bookViews>
  <sheets>
    <sheet name="מקפת משלימה- נספח 1" sheetId="10" r:id="rId1"/>
    <sheet name="מקפת משלימה-נספח 2" sheetId="11" r:id="rId2"/>
    <sheet name="מקפת משלימה-נספח 3" sheetId="12" r:id="rId3"/>
    <sheet name="כללי" sheetId="1" r:id="rId4"/>
    <sheet name="מקבלי קצבה קיימים-כללי" sheetId="2" r:id="rId5"/>
    <sheet name="הלכה" sheetId="3" r:id="rId6"/>
    <sheet name="מניות" sheetId="4" r:id="rId7"/>
    <sheet name="אג&quot;ח" sheetId="5" r:id="rId8"/>
    <sheet name="שקלי טווח קצר" sheetId="6" r:id="rId9"/>
    <sheet name="בני 50 ומטה" sheetId="7" r:id="rId10"/>
    <sheet name="בני 50 עד 60" sheetId="8" r:id="rId11"/>
    <sheet name="בני 60 ומעלה" sheetId="9" r:id="rId12"/>
    <sheet name="פנסיונרים-כללי" sheetId="13" r:id="rId13"/>
  </sheets>
  <calcPr calcId="145621"/>
</workbook>
</file>

<file path=xl/calcChain.xml><?xml version="1.0" encoding="utf-8"?>
<calcChain xmlns="http://schemas.openxmlformats.org/spreadsheetml/2006/main">
  <c r="C42" i="5" l="1"/>
  <c r="E42" i="10"/>
  <c r="E41" i="10"/>
  <c r="E35" i="10"/>
  <c r="E33" i="10"/>
  <c r="E32" i="10"/>
  <c r="E31" i="10"/>
  <c r="E29" i="10"/>
  <c r="E28" i="10"/>
  <c r="E27" i="10"/>
  <c r="E26" i="10"/>
  <c r="E25" i="10"/>
  <c r="E24" i="10"/>
  <c r="E23" i="10"/>
  <c r="E22" i="10"/>
  <c r="E21" i="10"/>
  <c r="E19" i="10"/>
  <c r="E18" i="10"/>
  <c r="E17" i="10"/>
  <c r="E16" i="10"/>
  <c r="E14" i="10"/>
  <c r="E13" i="10"/>
  <c r="E12" i="10"/>
  <c r="E10" i="10"/>
  <c r="E9" i="10"/>
  <c r="E8" i="10"/>
  <c r="C39" i="13" l="1"/>
  <c r="C38" i="13"/>
  <c r="C42" i="13"/>
  <c r="C35" i="13"/>
  <c r="C31" i="13"/>
  <c r="C21" i="13"/>
  <c r="C16" i="13"/>
  <c r="C12" i="13"/>
  <c r="C8" i="13"/>
  <c r="C39" i="9" l="1"/>
  <c r="C38" i="9"/>
  <c r="C42" i="9"/>
  <c r="C39" i="8"/>
  <c r="C38" i="8"/>
  <c r="C42" i="8"/>
  <c r="C39" i="7"/>
  <c r="C38" i="7"/>
  <c r="C39" i="6"/>
  <c r="C38" i="6"/>
  <c r="C42" i="7"/>
  <c r="C42" i="6"/>
  <c r="C39" i="5"/>
  <c r="C38" i="5"/>
  <c r="C39" i="4"/>
  <c r="C38" i="4"/>
  <c r="C42" i="4"/>
  <c r="C39" i="3"/>
  <c r="C38" i="3"/>
  <c r="C42" i="3"/>
  <c r="C39" i="2"/>
  <c r="C38" i="2"/>
  <c r="C42" i="2"/>
  <c r="C39" i="1"/>
  <c r="C38" i="1"/>
  <c r="C42" i="1"/>
  <c r="C62" i="12"/>
  <c r="C60" i="12"/>
  <c r="C58" i="12"/>
  <c r="C37" i="12"/>
  <c r="C16" i="12"/>
  <c r="D70" i="11"/>
  <c r="D68" i="11"/>
  <c r="D58" i="11"/>
  <c r="D47" i="11"/>
  <c r="D36" i="11"/>
  <c r="D20" i="11"/>
  <c r="C39" i="10"/>
  <c r="C38" i="10"/>
  <c r="C42" i="10"/>
  <c r="C41" i="10"/>
  <c r="C35" i="1" l="1"/>
  <c r="C35" i="2"/>
  <c r="C35" i="3"/>
  <c r="C35" i="4"/>
  <c r="C35" i="5"/>
  <c r="C35" i="6"/>
  <c r="C35" i="7"/>
  <c r="C35" i="8"/>
  <c r="C35" i="9"/>
  <c r="C35" i="10"/>
  <c r="C31" i="1"/>
  <c r="C31" i="2"/>
  <c r="C31" i="3"/>
  <c r="C31" i="4"/>
  <c r="C31" i="5"/>
  <c r="C31" i="6"/>
  <c r="C31" i="7"/>
  <c r="C31" i="8"/>
  <c r="C31" i="9"/>
  <c r="C31" i="10"/>
  <c r="C21" i="1"/>
  <c r="C21" i="2"/>
  <c r="C21" i="3"/>
  <c r="C21" i="4"/>
  <c r="C21" i="5"/>
  <c r="C21" i="6"/>
  <c r="C21" i="7"/>
  <c r="C21" i="8"/>
  <c r="C21" i="9"/>
  <c r="C21" i="10"/>
  <c r="C16" i="1"/>
  <c r="C16" i="2"/>
  <c r="C16" i="3"/>
  <c r="C16" i="4"/>
  <c r="C16" i="5"/>
  <c r="C16" i="6"/>
  <c r="C16" i="7"/>
  <c r="C16" i="8"/>
  <c r="C16" i="9"/>
  <c r="C16" i="10"/>
  <c r="C12" i="1"/>
  <c r="C12" i="2"/>
  <c r="C12" i="3"/>
  <c r="C12" i="4"/>
  <c r="C12" i="5"/>
  <c r="C12" i="6"/>
  <c r="C12" i="7"/>
  <c r="C12" i="8"/>
  <c r="C12" i="9"/>
  <c r="C12" i="10"/>
  <c r="C8" i="1"/>
  <c r="C8" i="2"/>
  <c r="C8" i="3"/>
  <c r="C8" i="4"/>
  <c r="C8" i="5"/>
  <c r="C8" i="6"/>
  <c r="C8" i="7"/>
  <c r="C8" i="8"/>
  <c r="C8" i="9"/>
  <c r="C8" i="10"/>
</calcChain>
</file>

<file path=xl/sharedStrings.xml><?xml version="1.0" encoding="utf-8"?>
<sst xmlns="http://schemas.openxmlformats.org/spreadsheetml/2006/main" count="550" uniqueCount="104">
  <si>
    <t xml:space="preserve">אלפי ₪ </t>
  </si>
  <si>
    <t>סה"כ עמלות קניה ומכירה</t>
  </si>
  <si>
    <t>סך עמלות קניה ומכירה לצדדים קשורים</t>
  </si>
  <si>
    <t>סך עמלות קניה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</si>
  <si>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</si>
  <si>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</si>
  <si>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</si>
  <si>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</si>
  <si>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</si>
  <si>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</si>
  <si>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</si>
  <si>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</si>
  <si>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</si>
  <si>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>סך הוצאות הנובעות מהשקעה בזכויות מקרקעין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</si>
  <si>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</si>
  <si>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</si>
  <si>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</si>
  <si>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</si>
  <si>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</si>
  <si>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</si>
  <si>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</si>
  <si>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</si>
  <si>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</si>
  <si>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</si>
  <si>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</si>
  <si>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</si>
  <si>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סך הכל הוצאות ישירות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</si>
  <si>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</si>
  <si>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</si>
  <si>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שיעור סך הוצאות ישירות מתוך יתרת נכסים ממוצעת (באחוזים)</t>
  </si>
  <si>
    <t>סך נכסים לסוף שנה קודמת</t>
  </si>
  <si>
    <t>.</t>
  </si>
  <si>
    <t>שיעור סך הוצאות ישירות מסך נכסים לסוף שנה קודמת (באחוזים)</t>
  </si>
  <si>
    <t>ברוקראז'- עמלות קניה ומכירה בגין עיסקאות בניירות ערך סחירים</t>
  </si>
  <si>
    <t>צדדים קשורים</t>
  </si>
  <si>
    <t>אחרים</t>
  </si>
  <si>
    <t/>
  </si>
  <si>
    <t>צדדים שאינם קשורים</t>
  </si>
  <si>
    <t>LEUMI</t>
  </si>
  <si>
    <t>PSAGOT</t>
  </si>
  <si>
    <t>DASH</t>
  </si>
  <si>
    <t>סך עמלות ברוקראז'</t>
  </si>
  <si>
    <t>עמלות קסטודיאן</t>
  </si>
  <si>
    <t>בנק לאומי</t>
  </si>
  <si>
    <t>יו בנק</t>
  </si>
  <si>
    <t>UBS</t>
  </si>
  <si>
    <t>בנק הפועלים</t>
  </si>
  <si>
    <t>סך עמלות קסטודיאן</t>
  </si>
  <si>
    <t>הוצאה הנובעת מהשקעה בניירות ערך לא סחירים או ממתן הלוואה</t>
  </si>
  <si>
    <t>גוף 1</t>
  </si>
  <si>
    <t>גוף 2</t>
  </si>
  <si>
    <t>אחר</t>
  </si>
  <si>
    <t>גוף 3</t>
  </si>
  <si>
    <t>סך הוצאות הנובעות מהשקעה בניירות ערך לא סחירים וממתן הלוואות</t>
  </si>
  <si>
    <t>הוצאה הנובעת מהשקעה בזכויות מקרקעין</t>
  </si>
  <si>
    <t>גורם 1</t>
  </si>
  <si>
    <t>גורם 2</t>
  </si>
  <si>
    <t>גורם 3</t>
  </si>
  <si>
    <t>גורם 4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</si>
  <si>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</si>
  <si>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</si>
  <si>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</si>
  <si>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 xml:space="preserve">גוף </t>
  </si>
  <si>
    <t>סך הכל עמלות והוצאות</t>
  </si>
  <si>
    <t>תשלום הנובע מהשקעה בקרנות השקעה</t>
  </si>
  <si>
    <t>APOLLO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</si>
  <si>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</si>
  <si>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</si>
  <si>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</si>
  <si>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</si>
  <si>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</si>
  <si>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</si>
  <si>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</si>
  <si>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</si>
  <si>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</si>
  <si>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UBS FUND MANAGEMENT LUX</t>
  </si>
  <si>
    <t>NOMURA ASSET MANAGEMENT</t>
  </si>
  <si>
    <t>EURIZON CAPITAL</t>
  </si>
  <si>
    <t xml:space="preserve">סך תשלומים בגין השקעת בקרנות נאמנות </t>
  </si>
  <si>
    <t>תשלום בגין השקעה בתעודת סל</t>
  </si>
  <si>
    <t>תעודת סל ישראלית</t>
  </si>
  <si>
    <t>תעודת סל זרה</t>
  </si>
  <si>
    <t>BlackRock Inc Ireland</t>
  </si>
  <si>
    <t>BlackRock Inc USA</t>
  </si>
  <si>
    <t>Deutsche Bank-Trackers/LUX</t>
  </si>
  <si>
    <t>סך תשלומים בגין השקעה בתעודות סל</t>
  </si>
  <si>
    <t>סך הכל עמלות ניהול חיצוני</t>
  </si>
  <si>
    <t>יתרת נכסים ממוצעת</t>
  </si>
  <si>
    <t>מגדל מקפת קרנות פנסיה וקופות גמל בע"מ</t>
  </si>
  <si>
    <t>שם הקופה: מגדל מקפת משלימה (מספר אוצר: 659)</t>
  </si>
  <si>
    <t>בדיקה</t>
  </si>
  <si>
    <t>נספח 1 - סך התשלומים ששולמו בגין כל סוג הוצאה ישירה לשנה המסתיימת ביום 31.12.18</t>
  </si>
  <si>
    <t>נספח 2 - פירוט עמלות והוצאות לשנה המסתיימת ביום 31.12.2018</t>
  </si>
  <si>
    <t>נספח 3- פירוט עמלות ניהול חיצוני לשנה המסתיימת ביום 31.12.2018</t>
  </si>
  <si>
    <t>שם הקופה: מגדל מקפת משלימה (מספר אוצר: 2145) - מסלול כללי</t>
  </si>
  <si>
    <t>שם הקופה: מגדל מקפת משלימה (מספר אוצר: 2208) - אפיק כללי למקבלי קצבה</t>
  </si>
  <si>
    <t>שם הקופה: מגדל מקפת משלימה (מספר אוצר: 2149) - מסלול הלכה</t>
  </si>
  <si>
    <t>שם הקופה: מגדל מקפת משלימה (מספר אוצר: 2146) - מסלול מניות</t>
  </si>
  <si>
    <t>שם הקופה: מגדל מקפת משלימה (מספר אוצר: 2148) - מסלול אג"ח</t>
  </si>
  <si>
    <t>שם הקופה: מגדל מקפת משלימה (מספר אוצר: 2147) - מסלול שקלי טווח קצר</t>
  </si>
  <si>
    <t>שם הקופה: מגדל מקפת משלימה (מספר אוצר: 9454) - מסלול בני 50 עד 60</t>
  </si>
  <si>
    <t>שם הקופה: מגדל מקפת משלימה (מספר אוצר: 9453) - מסלול בני 50 ומטה</t>
  </si>
  <si>
    <t>שם הקופה: מגדל מקפת משלימה (מספר אוצר: 9455) - מסלול בני 60 ומעלה</t>
  </si>
  <si>
    <t>שם הקופה: מגדל מקפת משלימה (מספר אוצר: 12152) - מסלול כללי לפנסיונרים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</si>
</sst>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_ * #,##0.0000_ ;_ * \-#,##0.0000_ ;_ * &quot;-&quot;??_ ;_ @_ "/>
  </numFmts>
  <fonts count="1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  <scheme val="minor"/>
    </font>
    <font>
      <sz val="11"/>
      <color theme="1"/>
      <name val="David"/>
      <family val="2"/>
      <charset val="177"/>
    </font>
    <font>
      <b/>
      <sz val="10"/>
      <name val="David"/>
      <family val="2"/>
      <charset val="177"/>
    </font>
    <font>
      <b/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b/>
      <u/>
      <sz val="11"/>
      <name val="David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87">
    <xf numFmtId="0" fontId="0" fillId="0" borderId="0" xfId="0"/>
    <xf numFmtId="0" fontId="3" fillId="0" borderId="0" xfId="0" applyFont="1"/>
    <xf numFmtId="164" fontId="3" fillId="0" borderId="0" xfId="1" applyNumberFormat="1" applyFont="1"/>
    <xf numFmtId="164" fontId="4" fillId="0" borderId="0" xfId="1" applyNumberFormat="1" applyFont="1" applyAlignment="1">
      <alignment horizontal="right"/>
    </xf>
    <xf numFmtId="0" fontId="5" fillId="2" borderId="4" xfId="0" applyFont="1" applyFill="1" applyBorder="1" applyAlignment="1"/>
    <xf numFmtId="0" fontId="5" fillId="2" borderId="5" xfId="0" applyFont="1" applyFill="1" applyBorder="1" applyAlignment="1"/>
    <xf numFmtId="164" fontId="3" fillId="3" borderId="7" xfId="1" applyNumberFormat="1" applyFont="1" applyFill="1" applyBorder="1"/>
    <xf numFmtId="164" fontId="3" fillId="4" borderId="7" xfId="1" applyNumberFormat="1" applyFont="1" applyFill="1" applyBorder="1"/>
    <xf numFmtId="164" fontId="3" fillId="2" borderId="7" xfId="1" applyNumberFormat="1" applyFont="1" applyFill="1" applyBorder="1"/>
    <xf numFmtId="164" fontId="3" fillId="4" borderId="14" xfId="1" applyNumberFormat="1" applyFont="1" applyFill="1" applyBorder="1"/>
    <xf numFmtId="0" fontId="3" fillId="2" borderId="4" xfId="0" applyFont="1" applyFill="1" applyBorder="1" applyAlignment="1"/>
    <xf numFmtId="0" fontId="3" fillId="2" borderId="5" xfId="0" applyFont="1" applyFill="1" applyBorder="1" applyAlignment="1"/>
    <xf numFmtId="0" fontId="3" fillId="2" borderId="8" xfId="0" applyFont="1" applyFill="1" applyBorder="1" applyAlignment="1"/>
    <xf numFmtId="0" fontId="3" fillId="2" borderId="9" xfId="0" applyFont="1" applyFill="1" applyBorder="1" applyAlignment="1"/>
    <xf numFmtId="10" fontId="3" fillId="4" borderId="7" xfId="2" applyNumberFormat="1" applyFont="1" applyFill="1" applyBorder="1"/>
    <xf numFmtId="0" fontId="6" fillId="0" borderId="0" xfId="0" applyFont="1"/>
    <xf numFmtId="164" fontId="3" fillId="4" borderId="13" xfId="1" applyNumberFormat="1" applyFont="1" applyFill="1" applyBorder="1"/>
    <xf numFmtId="165" fontId="3" fillId="4" borderId="7" xfId="1" applyNumberFormat="1" applyFont="1" applyFill="1" applyBorder="1"/>
    <xf numFmtId="9" fontId="3" fillId="0" borderId="0" xfId="2" applyNumberFormat="1" applyFont="1"/>
    <xf numFmtId="164" fontId="3" fillId="4" borderId="14" xfId="1" applyNumberFormat="1" applyFont="1" applyFill="1" applyBorder="1" applyAlignment="1">
      <alignment horizontal="right"/>
    </xf>
    <xf numFmtId="164" fontId="5" fillId="4" borderId="29" xfId="1" applyNumberFormat="1" applyFont="1" applyFill="1" applyBorder="1" applyAlignment="1">
      <alignment horizontal="right"/>
    </xf>
    <xf numFmtId="164" fontId="3" fillId="0" borderId="0" xfId="1" applyNumberFormat="1" applyFont="1" applyAlignment="1">
      <alignment horizontal="right"/>
    </xf>
    <xf numFmtId="164" fontId="3" fillId="2" borderId="7" xfId="1" applyNumberFormat="1" applyFont="1" applyFill="1" applyBorder="1" applyAlignment="1">
      <alignment horizontal="right"/>
    </xf>
    <xf numFmtId="164" fontId="3" fillId="4" borderId="7" xfId="1" applyNumberFormat="1" applyFont="1" applyFill="1" applyBorder="1" applyAlignment="1">
      <alignment horizontal="right"/>
    </xf>
    <xf numFmtId="164" fontId="5" fillId="4" borderId="13" xfId="1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164" fontId="8" fillId="0" borderId="0" xfId="1" applyNumberFormat="1" applyFont="1" applyAlignment="1">
      <alignment horizontal="right"/>
    </xf>
    <xf numFmtId="0" fontId="8" fillId="2" borderId="8" xfId="0" applyFont="1" applyFill="1" applyBorder="1" applyAlignment="1"/>
    <xf numFmtId="0" fontId="8" fillId="2" borderId="9" xfId="0" applyFont="1" applyFill="1" applyBorder="1" applyAlignment="1"/>
    <xf numFmtId="0" fontId="8" fillId="2" borderId="10" xfId="0" applyFont="1" applyFill="1" applyBorder="1" applyAlignment="1"/>
    <xf numFmtId="0" fontId="8" fillId="2" borderId="9" xfId="0" applyFont="1" applyFill="1" applyBorder="1" applyAlignment="1">
      <alignment wrapText="1"/>
    </xf>
    <xf numFmtId="0" fontId="9" fillId="2" borderId="8" xfId="0" applyFont="1" applyFill="1" applyBorder="1" applyAlignment="1"/>
    <xf numFmtId="0" fontId="8" fillId="2" borderId="11" xfId="0" applyFont="1" applyFill="1" applyBorder="1" applyAlignment="1"/>
    <xf numFmtId="0" fontId="8" fillId="2" borderId="12" xfId="0" applyFont="1" applyFill="1" applyBorder="1" applyAlignment="1"/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2" borderId="24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0" fontId="8" fillId="2" borderId="21" xfId="0" applyFont="1" applyFill="1" applyBorder="1" applyAlignment="1">
      <alignment horizontal="right"/>
    </xf>
    <xf numFmtId="0" fontId="7" fillId="2" borderId="10" xfId="0" applyFont="1" applyFill="1" applyBorder="1" applyAlignment="1">
      <alignment horizontal="right"/>
    </xf>
    <xf numFmtId="0" fontId="8" fillId="2" borderId="7" xfId="0" applyFont="1" applyFill="1" applyBorder="1" applyAlignment="1">
      <alignment horizontal="right"/>
    </xf>
    <xf numFmtId="0" fontId="7" fillId="2" borderId="18" xfId="0" applyNumberFormat="1" applyFont="1" applyFill="1" applyBorder="1" applyAlignment="1">
      <alignment horizontal="right" readingOrder="2"/>
    </xf>
    <xf numFmtId="0" fontId="7" fillId="2" borderId="25" xfId="0" applyFont="1" applyFill="1" applyBorder="1" applyAlignment="1">
      <alignment horizontal="right"/>
    </xf>
    <xf numFmtId="0" fontId="8" fillId="2" borderId="18" xfId="0" applyFont="1" applyFill="1" applyBorder="1" applyAlignment="1">
      <alignment horizontal="right"/>
    </xf>
    <xf numFmtId="164" fontId="8" fillId="2" borderId="14" xfId="0" applyNumberFormat="1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0" fontId="8" fillId="2" borderId="25" xfId="0" applyFont="1" applyFill="1" applyBorder="1" applyAlignment="1">
      <alignment horizontal="right"/>
    </xf>
    <xf numFmtId="0" fontId="7" fillId="2" borderId="14" xfId="0" applyFont="1" applyFill="1" applyBorder="1" applyAlignment="1">
      <alignment horizontal="right"/>
    </xf>
    <xf numFmtId="0" fontId="7" fillId="2" borderId="22" xfId="0" applyFont="1" applyFill="1" applyBorder="1" applyAlignment="1">
      <alignment horizontal="right"/>
    </xf>
    <xf numFmtId="0" fontId="8" fillId="2" borderId="26" xfId="0" applyFont="1" applyFill="1" applyBorder="1" applyAlignment="1">
      <alignment horizontal="right"/>
    </xf>
    <xf numFmtId="0" fontId="8" fillId="2" borderId="22" xfId="0" applyFont="1" applyFill="1" applyBorder="1" applyAlignment="1">
      <alignment horizontal="right"/>
    </xf>
    <xf numFmtId="0" fontId="7" fillId="2" borderId="26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7" fillId="2" borderId="22" xfId="0" applyNumberFormat="1" applyFont="1" applyFill="1" applyBorder="1" applyAlignment="1">
      <alignment horizontal="right" readingOrder="2"/>
    </xf>
    <xf numFmtId="0" fontId="8" fillId="2" borderId="27" xfId="0" applyFont="1" applyFill="1" applyBorder="1" applyAlignment="1">
      <alignment horizontal="right"/>
    </xf>
    <xf numFmtId="0" fontId="7" fillId="2" borderId="28" xfId="0" applyFont="1" applyFill="1" applyBorder="1" applyAlignment="1">
      <alignment horizontal="right"/>
    </xf>
    <xf numFmtId="0" fontId="8" fillId="2" borderId="15" xfId="0" applyFont="1" applyFill="1" applyBorder="1" applyAlignment="1">
      <alignment horizontal="right"/>
    </xf>
    <xf numFmtId="0" fontId="8" fillId="2" borderId="16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right"/>
    </xf>
    <xf numFmtId="164" fontId="8" fillId="2" borderId="3" xfId="1" applyNumberFormat="1" applyFont="1" applyFill="1" applyBorder="1" applyAlignment="1">
      <alignment horizontal="right"/>
    </xf>
    <xf numFmtId="0" fontId="8" fillId="2" borderId="19" xfId="0" applyFont="1" applyFill="1" applyBorder="1" applyAlignment="1">
      <alignment horizontal="right"/>
    </xf>
    <xf numFmtId="0" fontId="7" fillId="2" borderId="20" xfId="0" applyFont="1" applyFill="1" applyBorder="1" applyAlignment="1">
      <alignment horizontal="right"/>
    </xf>
    <xf numFmtId="0" fontId="7" fillId="2" borderId="21" xfId="0" applyNumberFormat="1" applyFont="1" applyFill="1" applyBorder="1" applyAlignment="1">
      <alignment horizontal="right" readingOrder="2"/>
    </xf>
    <xf numFmtId="0" fontId="7" fillId="2" borderId="9" xfId="0" applyNumberFormat="1" applyFont="1" applyFill="1" applyBorder="1" applyAlignment="1">
      <alignment horizontal="right" readingOrder="2"/>
    </xf>
    <xf numFmtId="0" fontId="7" fillId="2" borderId="5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7" fillId="2" borderId="19" xfId="0" applyNumberFormat="1" applyFont="1" applyFill="1" applyBorder="1" applyAlignment="1">
      <alignment horizontal="right" readingOrder="2"/>
    </xf>
    <xf numFmtId="0" fontId="7" fillId="2" borderId="0" xfId="0" applyFont="1" applyFill="1" applyBorder="1" applyAlignment="1">
      <alignment horizontal="right"/>
    </xf>
    <xf numFmtId="164" fontId="8" fillId="5" borderId="7" xfId="1" applyNumberFormat="1" applyFont="1" applyFill="1" applyBorder="1" applyAlignment="1">
      <alignment horizontal="right"/>
    </xf>
    <xf numFmtId="0" fontId="8" fillId="2" borderId="9" xfId="0" applyFont="1" applyFill="1" applyBorder="1" applyAlignment="1">
      <alignment horizontal="right"/>
    </xf>
    <xf numFmtId="0" fontId="7" fillId="2" borderId="9" xfId="0" applyFont="1" applyFill="1" applyBorder="1" applyAlignment="1">
      <alignment horizontal="right"/>
    </xf>
    <xf numFmtId="0" fontId="8" fillId="2" borderId="23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right"/>
    </xf>
    <xf numFmtId="164" fontId="3" fillId="0" borderId="5" xfId="1" applyNumberFormat="1" applyFont="1" applyBorder="1"/>
    <xf numFmtId="0" fontId="8" fillId="0" borderId="0" xfId="0" applyFont="1"/>
    <xf numFmtId="0" fontId="3" fillId="0" borderId="0" xfId="0" applyFont="1" applyAlignment="1"/>
    <xf numFmtId="14" fontId="8" fillId="0" borderId="0" xfId="0" applyNumberFormat="1" applyFont="1" applyAlignment="1">
      <alignment horizontal="right"/>
    </xf>
    <xf numFmtId="0" fontId="3" fillId="2" borderId="1" xfId="0" applyFont="1" applyFill="1" applyBorder="1" applyAlignment="1"/>
    <xf numFmtId="0" fontId="3" fillId="2" borderId="4" xfId="0" applyFont="1" applyFill="1" applyBorder="1" applyAlignment="1"/>
    <xf numFmtId="0" fontId="3" fillId="2" borderId="2" xfId="0" applyFont="1" applyFill="1" applyBorder="1" applyAlignment="1"/>
    <xf numFmtId="0" fontId="3" fillId="2" borderId="5" xfId="0" applyFont="1" applyFill="1" applyBorder="1" applyAlignment="1"/>
    <xf numFmtId="164" fontId="8" fillId="2" borderId="3" xfId="1" applyNumberFormat="1" applyFont="1" applyFill="1" applyBorder="1" applyAlignment="1">
      <alignment horizontal="center"/>
    </xf>
    <xf numFmtId="164" fontId="8" fillId="2" borderId="6" xfId="1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6" fillId="0" borderId="0" xfId="0" applyNumberFormat="1" applyFont="1"/>
  </cellXfs>
  <cellStyles count="5">
    <cellStyle name="Comma" xfId="1" builtinId="3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rightToLeft="1" tabSelected="1" workbookViewId="0">
      <pane ySplit="7" topLeftCell="A8" activePane="bottomLeft" state="frozen"/>
      <selection pane="bottomLeft" activeCell="D18" sqref="D18"/>
    </sheetView>
  </sheetViews>
  <sheetFormatPr defaultRowHeight="15" x14ac:dyDescent="0.25"/>
  <cols>
    <col min="1" max="1" width="1.875" style="1" bestFit="1" customWidth="1"/>
    <col min="2" max="2" width="55.875" style="1" bestFit="1" customWidth="1"/>
    <col min="3" max="3" width="9.875" style="1" bestFit="1" customWidth="1"/>
    <col min="4" max="4" width="9" style="1"/>
    <col min="5" max="5" width="9" style="15"/>
    <col min="6" max="16384" width="9" style="1"/>
  </cols>
  <sheetData>
    <row r="1" spans="1:5" x14ac:dyDescent="0.25">
      <c r="A1" s="84" t="s">
        <v>88</v>
      </c>
      <c r="B1" s="84"/>
      <c r="C1" s="74"/>
    </row>
    <row r="2" spans="1:5" x14ac:dyDescent="0.25">
      <c r="A2" s="25"/>
      <c r="B2" s="26"/>
      <c r="C2" s="3"/>
    </row>
    <row r="3" spans="1:5" x14ac:dyDescent="0.25">
      <c r="A3" s="75" t="s">
        <v>91</v>
      </c>
      <c r="B3" s="26"/>
      <c r="C3" s="3"/>
    </row>
    <row r="4" spans="1:5" x14ac:dyDescent="0.25">
      <c r="A4" s="76"/>
      <c r="B4" s="2"/>
      <c r="C4" s="2"/>
    </row>
    <row r="5" spans="1:5" ht="15.75" thickBot="1" x14ac:dyDescent="0.3">
      <c r="A5" s="75" t="s">
        <v>89</v>
      </c>
      <c r="B5" s="2"/>
      <c r="C5" s="2"/>
      <c r="E5" s="15" t="s">
        <v>90</v>
      </c>
    </row>
    <row r="6" spans="1:5" ht="14.25" customHeight="1" x14ac:dyDescent="0.25">
      <c r="A6" s="78"/>
      <c r="B6" s="80"/>
      <c r="C6" s="82" t="s">
        <v>0</v>
      </c>
    </row>
    <row r="7" spans="1:5" x14ac:dyDescent="0.25">
      <c r="A7" s="79"/>
      <c r="B7" s="81"/>
      <c r="C7" s="83"/>
      <c r="E7" s="15" t="s">
        <v>90</v>
      </c>
    </row>
    <row r="8" spans="1:5" x14ac:dyDescent="0.25">
      <c r="A8" s="4">
        <v>1</v>
      </c>
      <c r="B8" s="5" t="s">
        <v>1</v>
      </c>
      <c r="C8" s="6">
        <f>SUM(C9:C10)</f>
        <v>263.27650159903737</v>
      </c>
      <c r="E8" s="86">
        <f>כללי!C8+'מקבלי קצבה קיימים-כללי'!C8+הלכה!C8+מניות!C8+'אג"ח'!C8+'שקלי טווח קצר'!C8+'בני 50 ומטה'!C8+'בני 50 עד 60'!C8+'בני 60 ומעלה'!C8+'פנסיונרים-כללי'!C8-C8</f>
        <v>0</v>
      </c>
    </row>
    <row r="9" spans="1:5" x14ac:dyDescent="0.25">
      <c r="A9" s="27"/>
      <c r="B9" s="28" t="s">
        <v>2</v>
      </c>
      <c r="C9" s="7">
        <v>2.5338897318598206</v>
      </c>
      <c r="E9" s="86">
        <f>כללי!C9+'מקבלי קצבה קיימים-כללי'!C9+הלכה!C9+מניות!C9+'אג"ח'!C9+'שקלי טווח קצר'!C9+'בני 50 ומטה'!C9+'בני 50 עד 60'!C9+'בני 60 ומעלה'!C9+'פנסיונרים-כללי'!C9-C9</f>
        <v>0</v>
      </c>
    </row>
    <row r="10" spans="1:5" x14ac:dyDescent="0.25">
      <c r="A10" s="27"/>
      <c r="B10" s="28" t="s">
        <v>3</v>
      </c>
      <c r="C10" s="7">
        <v>260.74261186717757</v>
      </c>
      <c r="E10" s="86">
        <f>כללי!C10+'מקבלי קצבה קיימים-כללי'!C10+הלכה!C10+מניות!C10+'אג"ח'!C10+'שקלי טווח קצר'!C10+'בני 50 ומטה'!C10+'בני 50 עד 60'!C10+'בני 60 ומעלה'!C10+'פנסיונרים-כללי'!C10-C10</f>
        <v>0</v>
      </c>
    </row>
    <row r="11" spans="1:5" x14ac:dyDescent="0.25">
      <c r="A11" s="27"/>
      <c r="B11" s="28"/>
      <c r="C11" s="8"/>
    </row>
    <row r="12" spans="1:5" x14ac:dyDescent="0.25">
      <c r="A12" s="4">
        <v>2</v>
      </c>
      <c r="B12" s="5" t="s">
        <v>4</v>
      </c>
      <c r="C12" s="6">
        <f>SUM(C13:C14)</f>
        <v>124.08028885580221</v>
      </c>
      <c r="E12" s="86">
        <f>כללי!C12+'מקבלי קצבה קיימים-כללי'!C12+הלכה!C12+מניות!C12+'אג"ח'!C12+'שקלי טווח קצר'!C12+'בני 50 ומטה'!C12+'בני 50 עד 60'!C12+'בני 60 ומעלה'!C12+'פנסיונרים-כללי'!C12-C12</f>
        <v>0</v>
      </c>
    </row>
    <row r="13" spans="1:5" x14ac:dyDescent="0.25">
      <c r="A13" s="27"/>
      <c r="B13" s="29" t="s">
        <v>5</v>
      </c>
      <c r="C13" s="9">
        <v>0</v>
      </c>
      <c r="E13" s="86">
        <f>כללי!C13+'מקבלי קצבה קיימים-כללי'!C13+הלכה!C13+מניות!C13+'אג"ח'!C13+'שקלי טווח קצר'!C13+'בני 50 ומטה'!C13+'בני 50 עד 60'!C13+'בני 60 ומעלה'!C13+'פנסיונרים-כללי'!C13-C13</f>
        <v>0</v>
      </c>
    </row>
    <row r="14" spans="1:5" x14ac:dyDescent="0.25">
      <c r="A14" s="27"/>
      <c r="B14" s="29" t="s">
        <v>6</v>
      </c>
      <c r="C14" s="9">
        <v>124.08028885580221</v>
      </c>
      <c r="E14" s="86">
        <f>כללי!C14+'מקבלי קצבה קיימים-כללי'!C14+הלכה!C14+מניות!C14+'אג"ח'!C14+'שקלי טווח קצר'!C14+'בני 50 ומטה'!C14+'בני 50 עד 60'!C14+'בני 60 ומעלה'!C14+'פנסיונרים-כללי'!C14-C14</f>
        <v>0</v>
      </c>
    </row>
    <row r="15" spans="1:5" x14ac:dyDescent="0.25">
      <c r="A15" s="10"/>
      <c r="B15" s="11"/>
      <c r="C15" s="8"/>
    </row>
    <row r="16" spans="1:5" x14ac:dyDescent="0.25">
      <c r="A16" s="4">
        <v>3</v>
      </c>
      <c r="B16" s="5" t="s">
        <v>7</v>
      </c>
      <c r="C16" s="6">
        <f>SUM(C17:C19)</f>
        <v>19.375888246013645</v>
      </c>
      <c r="E16" s="86">
        <f>כללי!C16+'מקבלי קצבה קיימים-כללי'!C16+הלכה!C16+מניות!C16+'אג"ח'!C16+'שקלי טווח קצר'!C16+'בני 50 ומטה'!C16+'בני 50 עד 60'!C16+'בני 60 ומעלה'!C16+'פנסיונרים-כללי'!C16-C16</f>
        <v>0</v>
      </c>
    </row>
    <row r="17" spans="1:5" ht="30" x14ac:dyDescent="0.25">
      <c r="A17" s="27" t="s">
        <v>8</v>
      </c>
      <c r="B17" s="30" t="s">
        <v>9</v>
      </c>
      <c r="C17" s="7">
        <v>17.595840000000003</v>
      </c>
      <c r="E17" s="86">
        <f>כללי!C17+'מקבלי קצבה קיימים-כללי'!C17+הלכה!C17+מניות!C17+'אג"ח'!C17+'שקלי טווח קצר'!C17+'בני 50 ומטה'!C17+'בני 50 עד 60'!C17+'בני 60 ומעלה'!C17+'פנסיונרים-כללי'!C17-C17</f>
        <v>0</v>
      </c>
    </row>
    <row r="18" spans="1:5" x14ac:dyDescent="0.25">
      <c r="A18" s="27" t="s">
        <v>10</v>
      </c>
      <c r="B18" s="30" t="s">
        <v>11</v>
      </c>
      <c r="C18" s="7">
        <v>0</v>
      </c>
      <c r="E18" s="86">
        <f>כללי!C18+'מקבלי קצבה קיימים-כללי'!C18+הלכה!C18+מניות!C18+'אג"ח'!C18+'שקלי טווח קצר'!C18+'בני 50 ומטה'!C18+'בני 50 עד 60'!C18+'בני 60 ומעלה'!C18+'פנסיונרים-כללי'!C18-C18</f>
        <v>0</v>
      </c>
    </row>
    <row r="19" spans="1:5" x14ac:dyDescent="0.25">
      <c r="A19" s="27" t="s">
        <v>12</v>
      </c>
      <c r="B19" s="28" t="s">
        <v>13</v>
      </c>
      <c r="C19" s="7">
        <v>1.780048246013644</v>
      </c>
      <c r="E19" s="86">
        <f>כללי!C19+'מקבלי קצבה קיימים-כללי'!C19+הלכה!C19+מניות!C19+'אג"ח'!C19+'שקלי טווח קצר'!C19+'בני 50 ומטה'!C19+'בני 50 עד 60'!C19+'בני 60 ומעלה'!C19+'פנסיונרים-כללי'!C19-C19</f>
        <v>0</v>
      </c>
    </row>
    <row r="20" spans="1:5" x14ac:dyDescent="0.25">
      <c r="A20" s="12"/>
      <c r="B20" s="13"/>
      <c r="C20" s="8"/>
    </row>
    <row r="21" spans="1:5" x14ac:dyDescent="0.25">
      <c r="A21" s="31">
        <v>4</v>
      </c>
      <c r="B21" s="5" t="s">
        <v>14</v>
      </c>
      <c r="C21" s="6">
        <f>SUM(C22:C29)</f>
        <v>713.88782888652349</v>
      </c>
      <c r="E21" s="86">
        <f>כללי!C21+'מקבלי קצבה קיימים-כללי'!C21+הלכה!C21+מניות!C21+'אג"ח'!C21+'שקלי טווח קצר'!C21+'בני 50 ומטה'!C21+'בני 50 עד 60'!C21+'בני 60 ומעלה'!C21+'פנסיונרים-כללי'!C21-C21</f>
        <v>0</v>
      </c>
    </row>
    <row r="22" spans="1:5" x14ac:dyDescent="0.25">
      <c r="A22" s="27"/>
      <c r="B22" s="28" t="s">
        <v>15</v>
      </c>
      <c r="C22" s="7">
        <v>22.956665278144026</v>
      </c>
      <c r="E22" s="86">
        <f>כללי!C22+'מקבלי קצבה קיימים-כללי'!C22+הלכה!C22+מניות!C22+'אג"ח'!C22+'שקלי טווח קצר'!C22+'בני 50 ומטה'!C22+'בני 50 עד 60'!C22+'בני 60 ומעלה'!C22+'פנסיונרים-כללי'!C22-C22</f>
        <v>0</v>
      </c>
    </row>
    <row r="23" spans="1:5" x14ac:dyDescent="0.25">
      <c r="A23" s="27"/>
      <c r="B23" s="28" t="s">
        <v>16</v>
      </c>
      <c r="C23" s="7">
        <v>201.34846360837935</v>
      </c>
      <c r="E23" s="86">
        <f>כללי!C23+'מקבלי קצבה קיימים-כללי'!C23+הלכה!C23+מניות!C23+'אג"ח'!C23+'שקלי טווח קצר'!C23+'בני 50 ומטה'!C23+'בני 50 עד 60'!C23+'בני 60 ומעלה'!C23+'פנסיונרים-כללי'!C23-C23</f>
        <v>0</v>
      </c>
    </row>
    <row r="24" spans="1:5" x14ac:dyDescent="0.25">
      <c r="A24" s="27"/>
      <c r="B24" s="28" t="s">
        <v>17</v>
      </c>
      <c r="C24" s="7"/>
      <c r="E24" s="86">
        <f>כללי!C24+'מקבלי קצבה קיימים-כללי'!C24+הלכה!C24+מניות!C24+'אג"ח'!C24+'שקלי טווח קצר'!C24+'בני 50 ומטה'!C24+'בני 50 עד 60'!C24+'בני 60 ומעלה'!C24+'פנסיונרים-כללי'!C24-C24</f>
        <v>0</v>
      </c>
    </row>
    <row r="25" spans="1:5" x14ac:dyDescent="0.25">
      <c r="A25" s="27"/>
      <c r="B25" s="28" t="s">
        <v>18</v>
      </c>
      <c r="C25" s="7"/>
      <c r="E25" s="86">
        <f>כללי!C25+'מקבלי קצבה קיימים-כללי'!C25+הלכה!C25+מניות!C25+'אג"ח'!C25+'שקלי טווח קצר'!C25+'בני 50 ומטה'!C25+'בני 50 עד 60'!C25+'בני 60 ומעלה'!C25+'פנסיונרים-כללי'!C25-C25</f>
        <v>0</v>
      </c>
    </row>
    <row r="26" spans="1:5" x14ac:dyDescent="0.25">
      <c r="A26" s="27"/>
      <c r="B26" s="28" t="s">
        <v>19</v>
      </c>
      <c r="C26" s="7">
        <v>5.2819999999999999E-2</v>
      </c>
      <c r="E26" s="86">
        <f>כללי!C26+'מקבלי קצבה קיימים-כללי'!C26+הלכה!C26+מניות!C26+'אג"ח'!C26+'שקלי טווח קצר'!C26+'בני 50 ומטה'!C26+'בני 50 עד 60'!C26+'בני 60 ומעלה'!C26+'פנסיונרים-כללי'!C26-C26</f>
        <v>0</v>
      </c>
    </row>
    <row r="27" spans="1:5" x14ac:dyDescent="0.25">
      <c r="A27" s="27"/>
      <c r="B27" s="28" t="s">
        <v>20</v>
      </c>
      <c r="C27" s="7">
        <v>353.90609000000001</v>
      </c>
      <c r="E27" s="86">
        <f>כללי!C27+'מקבלי קצבה קיימים-כללי'!C27+הלכה!C27+מניות!C27+'אג"ח'!C27+'שקלי טווח קצר'!C27+'בני 50 ומטה'!C27+'בני 50 עד 60'!C27+'בני 60 ומעלה'!C27+'פנסיונרים-כללי'!C27-C27</f>
        <v>0</v>
      </c>
    </row>
    <row r="28" spans="1:5" x14ac:dyDescent="0.25">
      <c r="A28" s="27"/>
      <c r="B28" s="28" t="s">
        <v>21</v>
      </c>
      <c r="C28" s="7">
        <v>0</v>
      </c>
      <c r="E28" s="86">
        <f>כללי!C28+'מקבלי קצבה קיימים-כללי'!C28+הלכה!C28+מניות!C28+'אג"ח'!C28+'שקלי טווח קצר'!C28+'בני 50 ומטה'!C28+'בני 50 עד 60'!C28+'בני 60 ומעלה'!C28+'פנסיונרים-כללי'!C28-C28</f>
        <v>0</v>
      </c>
    </row>
    <row r="29" spans="1:5" x14ac:dyDescent="0.25">
      <c r="A29" s="27"/>
      <c r="B29" s="28" t="s">
        <v>22</v>
      </c>
      <c r="C29" s="7">
        <v>135.62379000000004</v>
      </c>
      <c r="E29" s="86">
        <f>כללי!C29+'מקבלי קצבה קיימים-כללי'!C29+הלכה!C29+מניות!C29+'אג"ח'!C29+'שקלי טווח קצר'!C29+'בני 50 ומטה'!C29+'בני 50 עד 60'!C29+'בני 60 ומעלה'!C29+'פנסיונרים-כללי'!C29-C29</f>
        <v>0</v>
      </c>
    </row>
    <row r="30" spans="1:5" x14ac:dyDescent="0.25">
      <c r="A30" s="27"/>
      <c r="B30" s="28"/>
      <c r="C30" s="8"/>
    </row>
    <row r="31" spans="1:5" x14ac:dyDescent="0.25">
      <c r="A31" s="27">
        <v>5</v>
      </c>
      <c r="B31" s="5" t="s">
        <v>23</v>
      </c>
      <c r="C31" s="6">
        <f>SUM(C32:C33)</f>
        <v>0</v>
      </c>
      <c r="E31" s="86">
        <f>כללי!C31+'מקבלי קצבה קיימים-כללי'!C31+הלכה!C31+מניות!C31+'אג"ח'!C31+'שקלי טווח קצר'!C31+'בני 50 ומטה'!C31+'בני 50 עד 60'!C31+'בני 60 ומעלה'!C31+'פנסיונרים-כללי'!C31-C31</f>
        <v>0</v>
      </c>
    </row>
    <row r="32" spans="1:5" x14ac:dyDescent="0.25">
      <c r="A32" s="27" t="s">
        <v>8</v>
      </c>
      <c r="B32" s="28" t="s">
        <v>24</v>
      </c>
      <c r="C32" s="7"/>
      <c r="E32" s="86">
        <f>כללי!C32+'מקבלי קצבה קיימים-כללי'!C32+הלכה!C32+מניות!C32+'אג"ח'!C32+'שקלי טווח קצר'!C32+'בני 50 ומטה'!C32+'בני 50 עד 60'!C32+'בני 60 ומעלה'!C32+'פנסיונרים-כללי'!C32-C32</f>
        <v>0</v>
      </c>
    </row>
    <row r="33" spans="1:5" x14ac:dyDescent="0.25">
      <c r="A33" s="27" t="s">
        <v>10</v>
      </c>
      <c r="B33" s="28" t="s">
        <v>25</v>
      </c>
      <c r="C33" s="7"/>
      <c r="E33" s="86">
        <f>כללי!C33+'מקבלי קצבה קיימים-כללי'!C33+הלכה!C33+מניות!C33+'אג"ח'!C33+'שקלי טווח קצר'!C33+'בני 50 ומטה'!C33+'בני 50 עד 60'!C33+'בני 60 ומעלה'!C33+'פנסיונרים-כללי'!C33-C33</f>
        <v>0</v>
      </c>
    </row>
    <row r="34" spans="1:5" x14ac:dyDescent="0.25">
      <c r="A34" s="27"/>
      <c r="B34" s="28"/>
      <c r="C34" s="8"/>
    </row>
    <row r="35" spans="1:5" x14ac:dyDescent="0.25">
      <c r="A35" s="27">
        <v>6</v>
      </c>
      <c r="B35" s="5" t="s">
        <v>26</v>
      </c>
      <c r="C35" s="6">
        <f>C8+C12+C16+C21+C31</f>
        <v>1120.6205075873768</v>
      </c>
      <c r="E35" s="86">
        <f>כללי!C35+'מקבלי קצבה קיימים-כללי'!C35+הלכה!C35+מניות!C35+'אג"ח'!C35+'שקלי טווח קצר'!C35+'בני 50 ומטה'!C35+'בני 50 עד 60'!C35+'בני 60 ומעלה'!C35+'פנסיונרים-כללי'!C35-C35</f>
        <v>0</v>
      </c>
    </row>
    <row r="36" spans="1:5" x14ac:dyDescent="0.25">
      <c r="A36" s="27"/>
      <c r="B36" s="28"/>
      <c r="C36" s="8"/>
    </row>
    <row r="37" spans="1:5" x14ac:dyDescent="0.25">
      <c r="A37" s="27">
        <v>7</v>
      </c>
      <c r="B37" s="5" t="s">
        <v>27</v>
      </c>
      <c r="C37" s="8"/>
    </row>
    <row r="38" spans="1:5" ht="30" x14ac:dyDescent="0.25">
      <c r="A38" s="27" t="s">
        <v>8</v>
      </c>
      <c r="B38" s="30" t="s">
        <v>28</v>
      </c>
      <c r="C38" s="14">
        <f>(C21+C17+C33)/C41</f>
        <v>8.6141827929950168E-4</v>
      </c>
    </row>
    <row r="39" spans="1:5" x14ac:dyDescent="0.25">
      <c r="A39" s="27" t="s">
        <v>10</v>
      </c>
      <c r="B39" s="28" t="s">
        <v>32</v>
      </c>
      <c r="C39" s="14">
        <f>C35/C42</f>
        <v>1.2441862421315507E-3</v>
      </c>
    </row>
    <row r="40" spans="1:5" x14ac:dyDescent="0.25">
      <c r="A40" s="27"/>
      <c r="B40" s="28"/>
      <c r="C40" s="8"/>
    </row>
    <row r="41" spans="1:5" ht="15.75" thickBot="1" x14ac:dyDescent="0.3">
      <c r="A41" s="32"/>
      <c r="B41" s="33" t="s">
        <v>30</v>
      </c>
      <c r="C41" s="7">
        <f>847895+1267</f>
        <v>849162</v>
      </c>
      <c r="E41" s="86">
        <f>כללי!C41+'מקבלי קצבה קיימים-כללי'!C41+הלכה!C41+מניות!C41+'אג"ח'!C41+'שקלי טווח קצר'!C41+'בני 50 ומטה'!C41+'בני 50 עד 60'!C41+'בני 60 ומעלה'!C41+'פנסיונרים-כללי'!C41-C41</f>
        <v>0</v>
      </c>
    </row>
    <row r="42" spans="1:5" ht="15.75" thickBot="1" x14ac:dyDescent="0.3">
      <c r="A42" s="32"/>
      <c r="B42" s="33" t="s">
        <v>87</v>
      </c>
      <c r="C42" s="7">
        <f>847895/2+952209/2+1267/2</f>
        <v>900685.5</v>
      </c>
      <c r="E42" s="86">
        <f>כללי!C42+'מקבלי קצבה קיימים-כללי'!C42+הלכה!C42+מניות!C42+'אג"ח'!C42+'שקלי טווח קצר'!C42+'בני 50 ומטה'!C42+'בני 50 עד 60'!C42+'בני 60 ומעלה'!C42+'פנסיונרים-כללי'!C42-C42</f>
        <v>0</v>
      </c>
    </row>
  </sheetData>
  <mergeCells count="4">
    <mergeCell ref="A6:A7"/>
    <mergeCell ref="B6:B7"/>
    <mergeCell ref="C6:C7"/>
    <mergeCell ref="A1:B1"/>
  </mergeCells>
  <pageMargins left="0.70866141732283461" right="0.70866141732283461" top="0.3543307086614173" bottom="0.3543307086614173" header="0" footer="0"/>
  <pageSetup paperSize="9" scale="5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rightToLeft="1" workbookViewId="0">
      <pane ySplit="7" topLeftCell="A8" activePane="bottomLeft" state="frozen"/>
      <selection pane="bottomLeft" activeCell="C38" sqref="C38:C39"/>
    </sheetView>
  </sheetViews>
  <sheetFormatPr defaultRowHeight="15" x14ac:dyDescent="0.25"/>
  <cols>
    <col min="1" max="1" width="1.75" style="1" bestFit="1" customWidth="1"/>
    <col min="2" max="2" width="55.875" style="1" bestFit="1" customWidth="1"/>
    <col min="3" max="3" width="9.875" style="1" bestFit="1" customWidth="1"/>
    <col min="4" max="16384" width="9" style="1"/>
  </cols>
  <sheetData>
    <row r="1" spans="1:3" x14ac:dyDescent="0.25">
      <c r="A1" s="84" t="s">
        <v>88</v>
      </c>
      <c r="B1" s="84"/>
      <c r="C1" s="74"/>
    </row>
    <row r="2" spans="1:3" x14ac:dyDescent="0.25">
      <c r="A2" s="25"/>
      <c r="B2" s="26"/>
      <c r="C2" s="3"/>
    </row>
    <row r="3" spans="1:3" x14ac:dyDescent="0.25">
      <c r="A3" s="75" t="s">
        <v>91</v>
      </c>
      <c r="B3" s="26"/>
      <c r="C3" s="3"/>
    </row>
    <row r="4" spans="1:3" x14ac:dyDescent="0.25">
      <c r="A4" s="76"/>
      <c r="B4" s="2"/>
      <c r="C4" s="2"/>
    </row>
    <row r="5" spans="1:3" ht="15.75" thickBot="1" x14ac:dyDescent="0.3">
      <c r="A5" s="75" t="s">
        <v>101</v>
      </c>
      <c r="B5" s="2"/>
      <c r="C5" s="2"/>
    </row>
    <row r="6" spans="1:3" ht="14.25" customHeight="1" x14ac:dyDescent="0.25">
      <c r="A6" s="78"/>
      <c r="B6" s="80"/>
      <c r="C6" s="82" t="s">
        <v>0</v>
      </c>
    </row>
    <row r="7" spans="1:3" x14ac:dyDescent="0.25">
      <c r="A7" s="79"/>
      <c r="B7" s="81"/>
      <c r="C7" s="83"/>
    </row>
    <row r="8" spans="1:3" x14ac:dyDescent="0.25">
      <c r="A8" s="4">
        <v>1</v>
      </c>
      <c r="B8" s="5" t="s">
        <v>1</v>
      </c>
      <c r="C8" s="6">
        <f>SUM(C9:C10)</f>
        <v>42.511028157208742</v>
      </c>
    </row>
    <row r="9" spans="1:3" x14ac:dyDescent="0.25">
      <c r="A9" s="27"/>
      <c r="B9" s="28" t="s">
        <v>2</v>
      </c>
      <c r="C9" s="7">
        <v>8.7991980913969994E-2</v>
      </c>
    </row>
    <row r="10" spans="1:3" x14ac:dyDescent="0.25">
      <c r="A10" s="27"/>
      <c r="B10" s="28" t="s">
        <v>3</v>
      </c>
      <c r="C10" s="7">
        <v>42.423036176294772</v>
      </c>
    </row>
    <row r="11" spans="1:3" x14ac:dyDescent="0.25">
      <c r="A11" s="27"/>
      <c r="B11" s="28"/>
      <c r="C11" s="8"/>
    </row>
    <row r="12" spans="1:3" x14ac:dyDescent="0.25">
      <c r="A12" s="4">
        <v>2</v>
      </c>
      <c r="B12" s="5" t="s">
        <v>4</v>
      </c>
      <c r="C12" s="6">
        <f>SUM(C13:C14)</f>
        <v>22.968273341554109</v>
      </c>
    </row>
    <row r="13" spans="1:3" x14ac:dyDescent="0.25">
      <c r="A13" s="27"/>
      <c r="B13" s="29" t="s">
        <v>5</v>
      </c>
      <c r="C13" s="7">
        <v>0</v>
      </c>
    </row>
    <row r="14" spans="1:3" x14ac:dyDescent="0.25">
      <c r="A14" s="27"/>
      <c r="B14" s="29" t="s">
        <v>6</v>
      </c>
      <c r="C14" s="7">
        <v>22.968273341554109</v>
      </c>
    </row>
    <row r="15" spans="1:3" x14ac:dyDescent="0.25">
      <c r="A15" s="10"/>
      <c r="B15" s="11"/>
      <c r="C15" s="8"/>
    </row>
    <row r="16" spans="1:3" x14ac:dyDescent="0.25">
      <c r="A16" s="4">
        <v>3</v>
      </c>
      <c r="B16" s="5" t="s">
        <v>7</v>
      </c>
      <c r="C16" s="6">
        <f>SUM(C17:C19)</f>
        <v>0.65905999999999998</v>
      </c>
    </row>
    <row r="17" spans="1:3" ht="30" x14ac:dyDescent="0.25">
      <c r="A17" s="27" t="s">
        <v>8</v>
      </c>
      <c r="B17" s="30" t="s">
        <v>9</v>
      </c>
      <c r="C17" s="7">
        <v>0.65905999999999998</v>
      </c>
    </row>
    <row r="18" spans="1:3" x14ac:dyDescent="0.25">
      <c r="A18" s="27" t="s">
        <v>10</v>
      </c>
      <c r="B18" s="30" t="s">
        <v>11</v>
      </c>
      <c r="C18" s="7">
        <v>0</v>
      </c>
    </row>
    <row r="19" spans="1:3" x14ac:dyDescent="0.25">
      <c r="A19" s="27" t="s">
        <v>12</v>
      </c>
      <c r="B19" s="28" t="s">
        <v>13</v>
      </c>
      <c r="C19" s="7">
        <v>0</v>
      </c>
    </row>
    <row r="20" spans="1:3" x14ac:dyDescent="0.25">
      <c r="A20" s="12"/>
      <c r="B20" s="13"/>
      <c r="C20" s="8"/>
    </row>
    <row r="21" spans="1:3" x14ac:dyDescent="0.25">
      <c r="A21" s="31">
        <v>4</v>
      </c>
      <c r="B21" s="5" t="s">
        <v>14</v>
      </c>
      <c r="C21" s="6">
        <f>SUM(C22:C29)</f>
        <v>67.319510093545048</v>
      </c>
    </row>
    <row r="22" spans="1:3" x14ac:dyDescent="0.25">
      <c r="A22" s="27"/>
      <c r="B22" s="28" t="s">
        <v>15</v>
      </c>
      <c r="C22" s="7">
        <v>0</v>
      </c>
    </row>
    <row r="23" spans="1:3" x14ac:dyDescent="0.25">
      <c r="A23" s="27"/>
      <c r="B23" s="28" t="s">
        <v>16</v>
      </c>
      <c r="C23" s="7">
        <v>3.0764800935450474</v>
      </c>
    </row>
    <row r="24" spans="1:3" x14ac:dyDescent="0.25">
      <c r="A24" s="27"/>
      <c r="B24" s="28" t="s">
        <v>17</v>
      </c>
      <c r="C24" s="7"/>
    </row>
    <row r="25" spans="1:3" x14ac:dyDescent="0.25">
      <c r="A25" s="27"/>
      <c r="B25" s="28" t="s">
        <v>18</v>
      </c>
      <c r="C25" s="7"/>
    </row>
    <row r="26" spans="1:3" x14ac:dyDescent="0.25">
      <c r="A26" s="27"/>
      <c r="B26" s="28" t="s">
        <v>19</v>
      </c>
      <c r="C26" s="7">
        <v>0</v>
      </c>
    </row>
    <row r="27" spans="1:3" x14ac:dyDescent="0.25">
      <c r="A27" s="27"/>
      <c r="B27" s="28" t="s">
        <v>20</v>
      </c>
      <c r="C27" s="7">
        <v>57.807219999999994</v>
      </c>
    </row>
    <row r="28" spans="1:3" x14ac:dyDescent="0.25">
      <c r="A28" s="27"/>
      <c r="B28" s="28" t="s">
        <v>21</v>
      </c>
      <c r="C28" s="7">
        <v>0</v>
      </c>
    </row>
    <row r="29" spans="1:3" x14ac:dyDescent="0.25">
      <c r="A29" s="27"/>
      <c r="B29" s="28" t="s">
        <v>22</v>
      </c>
      <c r="C29" s="7">
        <v>6.4358099999999991</v>
      </c>
    </row>
    <row r="30" spans="1:3" x14ac:dyDescent="0.25">
      <c r="A30" s="27"/>
      <c r="B30" s="28"/>
      <c r="C30" s="8"/>
    </row>
    <row r="31" spans="1:3" x14ac:dyDescent="0.25">
      <c r="A31" s="27">
        <v>5</v>
      </c>
      <c r="B31" s="5" t="s">
        <v>23</v>
      </c>
      <c r="C31" s="6">
        <f>SUM(C32:C33)</f>
        <v>0</v>
      </c>
    </row>
    <row r="32" spans="1:3" x14ac:dyDescent="0.25">
      <c r="A32" s="27" t="s">
        <v>8</v>
      </c>
      <c r="B32" s="28" t="s">
        <v>24</v>
      </c>
      <c r="C32" s="7"/>
    </row>
    <row r="33" spans="1:3" x14ac:dyDescent="0.25">
      <c r="A33" s="27" t="s">
        <v>10</v>
      </c>
      <c r="B33" s="28" t="s">
        <v>25</v>
      </c>
      <c r="C33" s="7"/>
    </row>
    <row r="34" spans="1:3" x14ac:dyDescent="0.25">
      <c r="A34" s="27"/>
      <c r="B34" s="28"/>
      <c r="C34" s="8"/>
    </row>
    <row r="35" spans="1:3" x14ac:dyDescent="0.25">
      <c r="A35" s="27">
        <v>6</v>
      </c>
      <c r="B35" s="5" t="s">
        <v>26</v>
      </c>
      <c r="C35" s="6">
        <f>C8+C12+C16+C21+C31</f>
        <v>133.4578715923079</v>
      </c>
    </row>
    <row r="36" spans="1:3" x14ac:dyDescent="0.25">
      <c r="A36" s="27"/>
      <c r="B36" s="28"/>
      <c r="C36" s="8"/>
    </row>
    <row r="37" spans="1:3" x14ac:dyDescent="0.25">
      <c r="A37" s="27">
        <v>7</v>
      </c>
      <c r="B37" s="5" t="s">
        <v>27</v>
      </c>
      <c r="C37" s="8"/>
    </row>
    <row r="38" spans="1:3" ht="30" x14ac:dyDescent="0.25">
      <c r="A38" s="27" t="s">
        <v>8</v>
      </c>
      <c r="B38" s="30" t="s">
        <v>28</v>
      </c>
      <c r="C38" s="14">
        <f>(C21+C17+C33)/C41</f>
        <v>1.0434803379109239E-3</v>
      </c>
    </row>
    <row r="39" spans="1:3" x14ac:dyDescent="0.25">
      <c r="A39" s="27" t="s">
        <v>10</v>
      </c>
      <c r="B39" s="28" t="s">
        <v>29</v>
      </c>
      <c r="C39" s="14">
        <f>C35/C42</f>
        <v>1.5029039593728367E-3</v>
      </c>
    </row>
    <row r="40" spans="1:3" x14ac:dyDescent="0.25">
      <c r="A40" s="27"/>
      <c r="B40" s="28"/>
      <c r="C40" s="8"/>
    </row>
    <row r="41" spans="1:3" ht="15.75" thickBot="1" x14ac:dyDescent="0.3">
      <c r="A41" s="32"/>
      <c r="B41" s="33" t="s">
        <v>30</v>
      </c>
      <c r="C41" s="16">
        <v>65146</v>
      </c>
    </row>
    <row r="42" spans="1:3" ht="15.75" thickBot="1" x14ac:dyDescent="0.3">
      <c r="A42" s="32"/>
      <c r="B42" s="33" t="s">
        <v>87</v>
      </c>
      <c r="C42" s="16">
        <f>65146/2+112454/2</f>
        <v>88800</v>
      </c>
    </row>
  </sheetData>
  <mergeCells count="4">
    <mergeCell ref="A6:A7"/>
    <mergeCell ref="B6:B7"/>
    <mergeCell ref="C6:C7"/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rightToLeft="1" workbookViewId="0">
      <pane ySplit="7" topLeftCell="A8" activePane="bottomLeft" state="frozen"/>
      <selection pane="bottomLeft" activeCell="C38" sqref="C38:C39"/>
    </sheetView>
  </sheetViews>
  <sheetFormatPr defaultRowHeight="15" x14ac:dyDescent="0.25"/>
  <cols>
    <col min="1" max="1" width="1.75" style="1" bestFit="1" customWidth="1"/>
    <col min="2" max="2" width="55.875" style="1" bestFit="1" customWidth="1"/>
    <col min="3" max="3" width="9.875" style="1" bestFit="1" customWidth="1"/>
    <col min="4" max="16384" width="9" style="1"/>
  </cols>
  <sheetData>
    <row r="1" spans="1:3" x14ac:dyDescent="0.25">
      <c r="A1" s="84" t="s">
        <v>88</v>
      </c>
      <c r="B1" s="84"/>
      <c r="C1" s="74"/>
    </row>
    <row r="2" spans="1:3" x14ac:dyDescent="0.25">
      <c r="A2" s="25"/>
      <c r="B2" s="26"/>
      <c r="C2" s="3"/>
    </row>
    <row r="3" spans="1:3" x14ac:dyDescent="0.25">
      <c r="A3" s="75" t="s">
        <v>91</v>
      </c>
      <c r="B3" s="26"/>
      <c r="C3" s="3"/>
    </row>
    <row r="4" spans="1:3" x14ac:dyDescent="0.25">
      <c r="A4" s="76"/>
      <c r="B4" s="2"/>
      <c r="C4" s="2"/>
    </row>
    <row r="5" spans="1:3" ht="15.75" thickBot="1" x14ac:dyDescent="0.3">
      <c r="A5" s="75" t="s">
        <v>100</v>
      </c>
      <c r="B5" s="2"/>
      <c r="C5" s="2"/>
    </row>
    <row r="6" spans="1:3" ht="14.25" customHeight="1" x14ac:dyDescent="0.25">
      <c r="A6" s="78"/>
      <c r="B6" s="80"/>
      <c r="C6" s="82" t="s">
        <v>0</v>
      </c>
    </row>
    <row r="7" spans="1:3" x14ac:dyDescent="0.25">
      <c r="A7" s="79"/>
      <c r="B7" s="81"/>
      <c r="C7" s="83"/>
    </row>
    <row r="8" spans="1:3" x14ac:dyDescent="0.25">
      <c r="A8" s="4">
        <v>1</v>
      </c>
      <c r="B8" s="5" t="s">
        <v>1</v>
      </c>
      <c r="C8" s="6">
        <f>SUM(C9:C10)</f>
        <v>10.43188942164843</v>
      </c>
    </row>
    <row r="9" spans="1:3" x14ac:dyDescent="0.25">
      <c r="A9" s="27"/>
      <c r="B9" s="28" t="s">
        <v>2</v>
      </c>
      <c r="C9" s="7">
        <v>3.9388385405480002E-2</v>
      </c>
    </row>
    <row r="10" spans="1:3" x14ac:dyDescent="0.25">
      <c r="A10" s="27"/>
      <c r="B10" s="28" t="s">
        <v>3</v>
      </c>
      <c r="C10" s="7">
        <v>10.392501036242949</v>
      </c>
    </row>
    <row r="11" spans="1:3" x14ac:dyDescent="0.25">
      <c r="A11" s="27"/>
      <c r="B11" s="28"/>
      <c r="C11" s="8"/>
    </row>
    <row r="12" spans="1:3" x14ac:dyDescent="0.25">
      <c r="A12" s="4">
        <v>2</v>
      </c>
      <c r="B12" s="5" t="s">
        <v>4</v>
      </c>
      <c r="C12" s="6">
        <f>SUM(C13:C14)</f>
        <v>5.8035822781968598</v>
      </c>
    </row>
    <row r="13" spans="1:3" x14ac:dyDescent="0.25">
      <c r="A13" s="27"/>
      <c r="B13" s="29" t="s">
        <v>5</v>
      </c>
      <c r="C13" s="7">
        <v>0</v>
      </c>
    </row>
    <row r="14" spans="1:3" x14ac:dyDescent="0.25">
      <c r="A14" s="27"/>
      <c r="B14" s="29" t="s">
        <v>6</v>
      </c>
      <c r="C14" s="7">
        <v>5.8035822781968598</v>
      </c>
    </row>
    <row r="15" spans="1:3" x14ac:dyDescent="0.25">
      <c r="A15" s="10"/>
      <c r="B15" s="11"/>
      <c r="C15" s="8"/>
    </row>
    <row r="16" spans="1:3" x14ac:dyDescent="0.25">
      <c r="A16" s="4">
        <v>3</v>
      </c>
      <c r="B16" s="5" t="s">
        <v>7</v>
      </c>
      <c r="C16" s="6">
        <f>SUM(C17:C19)</f>
        <v>0.16653000000000001</v>
      </c>
    </row>
    <row r="17" spans="1:3" ht="30" x14ac:dyDescent="0.25">
      <c r="A17" s="27" t="s">
        <v>8</v>
      </c>
      <c r="B17" s="30" t="s">
        <v>9</v>
      </c>
      <c r="C17" s="7">
        <v>0.16653000000000001</v>
      </c>
    </row>
    <row r="18" spans="1:3" x14ac:dyDescent="0.25">
      <c r="A18" s="27" t="s">
        <v>10</v>
      </c>
      <c r="B18" s="30" t="s">
        <v>11</v>
      </c>
      <c r="C18" s="7">
        <v>0</v>
      </c>
    </row>
    <row r="19" spans="1:3" x14ac:dyDescent="0.25">
      <c r="A19" s="27" t="s">
        <v>12</v>
      </c>
      <c r="B19" s="28" t="s">
        <v>13</v>
      </c>
      <c r="C19" s="7">
        <v>0</v>
      </c>
    </row>
    <row r="20" spans="1:3" x14ac:dyDescent="0.25">
      <c r="A20" s="12"/>
      <c r="B20" s="13"/>
      <c r="C20" s="8"/>
    </row>
    <row r="21" spans="1:3" x14ac:dyDescent="0.25">
      <c r="A21" s="31">
        <v>4</v>
      </c>
      <c r="B21" s="5" t="s">
        <v>14</v>
      </c>
      <c r="C21" s="6">
        <f>SUM(C22:C29)</f>
        <v>17.479900000000001</v>
      </c>
    </row>
    <row r="22" spans="1:3" x14ac:dyDescent="0.25">
      <c r="A22" s="27"/>
      <c r="B22" s="28" t="s">
        <v>15</v>
      </c>
      <c r="C22" s="7">
        <v>0</v>
      </c>
    </row>
    <row r="23" spans="1:3" x14ac:dyDescent="0.25">
      <c r="A23" s="27"/>
      <c r="B23" s="28" t="s">
        <v>16</v>
      </c>
      <c r="C23" s="7">
        <v>0</v>
      </c>
    </row>
    <row r="24" spans="1:3" x14ac:dyDescent="0.25">
      <c r="A24" s="27"/>
      <c r="B24" s="28" t="s">
        <v>17</v>
      </c>
      <c r="C24" s="7"/>
    </row>
    <row r="25" spans="1:3" x14ac:dyDescent="0.25">
      <c r="A25" s="27"/>
      <c r="B25" s="28" t="s">
        <v>18</v>
      </c>
      <c r="C25" s="7"/>
    </row>
    <row r="26" spans="1:3" x14ac:dyDescent="0.25">
      <c r="A26" s="27"/>
      <c r="B26" s="28" t="s">
        <v>19</v>
      </c>
      <c r="C26" s="7">
        <v>0</v>
      </c>
    </row>
    <row r="27" spans="1:3" x14ac:dyDescent="0.25">
      <c r="A27" s="27"/>
      <c r="B27" s="28" t="s">
        <v>20</v>
      </c>
      <c r="C27" s="7">
        <v>15.13556</v>
      </c>
    </row>
    <row r="28" spans="1:3" x14ac:dyDescent="0.25">
      <c r="A28" s="27"/>
      <c r="B28" s="28" t="s">
        <v>21</v>
      </c>
      <c r="C28" s="7">
        <v>0</v>
      </c>
    </row>
    <row r="29" spans="1:3" x14ac:dyDescent="0.25">
      <c r="A29" s="27"/>
      <c r="B29" s="28" t="s">
        <v>22</v>
      </c>
      <c r="C29" s="7">
        <v>2.3443400000000003</v>
      </c>
    </row>
    <row r="30" spans="1:3" x14ac:dyDescent="0.25">
      <c r="A30" s="27"/>
      <c r="B30" s="28"/>
      <c r="C30" s="8"/>
    </row>
    <row r="31" spans="1:3" x14ac:dyDescent="0.25">
      <c r="A31" s="27">
        <v>5</v>
      </c>
      <c r="B31" s="5" t="s">
        <v>23</v>
      </c>
      <c r="C31" s="6">
        <f>SUM(C32:C33)</f>
        <v>0</v>
      </c>
    </row>
    <row r="32" spans="1:3" x14ac:dyDescent="0.25">
      <c r="A32" s="27" t="s">
        <v>8</v>
      </c>
      <c r="B32" s="28" t="s">
        <v>24</v>
      </c>
      <c r="C32" s="7"/>
    </row>
    <row r="33" spans="1:3" x14ac:dyDescent="0.25">
      <c r="A33" s="27" t="s">
        <v>10</v>
      </c>
      <c r="B33" s="28" t="s">
        <v>25</v>
      </c>
      <c r="C33" s="7"/>
    </row>
    <row r="34" spans="1:3" x14ac:dyDescent="0.25">
      <c r="A34" s="27"/>
      <c r="B34" s="28"/>
      <c r="C34" s="8"/>
    </row>
    <row r="35" spans="1:3" x14ac:dyDescent="0.25">
      <c r="A35" s="27">
        <v>6</v>
      </c>
      <c r="B35" s="5" t="s">
        <v>26</v>
      </c>
      <c r="C35" s="6">
        <f>C8+C12+C16+C21+C31</f>
        <v>33.881901699845294</v>
      </c>
    </row>
    <row r="36" spans="1:3" x14ac:dyDescent="0.25">
      <c r="A36" s="27"/>
      <c r="B36" s="28"/>
      <c r="C36" s="8"/>
    </row>
    <row r="37" spans="1:3" x14ac:dyDescent="0.25">
      <c r="A37" s="27">
        <v>7</v>
      </c>
      <c r="B37" s="5" t="s">
        <v>27</v>
      </c>
      <c r="C37" s="8"/>
    </row>
    <row r="38" spans="1:3" ht="30" x14ac:dyDescent="0.25">
      <c r="A38" s="27" t="s">
        <v>8</v>
      </c>
      <c r="B38" s="30" t="s">
        <v>28</v>
      </c>
      <c r="C38" s="14">
        <f>(C21+C17+C33)/C41</f>
        <v>8.9494015620245472E-4</v>
      </c>
    </row>
    <row r="39" spans="1:3" x14ac:dyDescent="0.25">
      <c r="A39" s="27" t="s">
        <v>10</v>
      </c>
      <c r="B39" s="28" t="s">
        <v>29</v>
      </c>
      <c r="C39" s="14">
        <f>C35/C42</f>
        <v>1.3220141909495219E-3</v>
      </c>
    </row>
    <row r="40" spans="1:3" x14ac:dyDescent="0.25">
      <c r="A40" s="27"/>
      <c r="B40" s="28"/>
      <c r="C40" s="8"/>
    </row>
    <row r="41" spans="1:3" ht="15.75" thickBot="1" x14ac:dyDescent="0.3">
      <c r="A41" s="32"/>
      <c r="B41" s="33" t="s">
        <v>30</v>
      </c>
      <c r="C41" s="16">
        <v>19718</v>
      </c>
    </row>
    <row r="42" spans="1:3" ht="15.75" thickBot="1" x14ac:dyDescent="0.3">
      <c r="A42" s="32"/>
      <c r="B42" s="33" t="s">
        <v>87</v>
      </c>
      <c r="C42" s="16">
        <f>19718/2+31540/2</f>
        <v>25629</v>
      </c>
    </row>
  </sheetData>
  <mergeCells count="4">
    <mergeCell ref="A6:A7"/>
    <mergeCell ref="B6:B7"/>
    <mergeCell ref="C6:C7"/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rightToLeft="1" workbookViewId="0">
      <pane ySplit="7" topLeftCell="A8" activePane="bottomLeft" state="frozen"/>
      <selection pane="bottomLeft" sqref="A1:XFD5"/>
    </sheetView>
  </sheetViews>
  <sheetFormatPr defaultRowHeight="15" x14ac:dyDescent="0.25"/>
  <cols>
    <col min="1" max="1" width="1.75" style="1" bestFit="1" customWidth="1"/>
    <col min="2" max="2" width="55.875" style="1" bestFit="1" customWidth="1"/>
    <col min="3" max="3" width="9.875" style="1" bestFit="1" customWidth="1"/>
    <col min="4" max="16384" width="9" style="1"/>
  </cols>
  <sheetData>
    <row r="1" spans="1:3" x14ac:dyDescent="0.25">
      <c r="A1" s="84" t="s">
        <v>88</v>
      </c>
      <c r="B1" s="84"/>
      <c r="C1" s="74"/>
    </row>
    <row r="2" spans="1:3" x14ac:dyDescent="0.25">
      <c r="A2" s="25"/>
      <c r="B2" s="26"/>
      <c r="C2" s="3"/>
    </row>
    <row r="3" spans="1:3" x14ac:dyDescent="0.25">
      <c r="A3" s="75" t="s">
        <v>91</v>
      </c>
      <c r="B3" s="26"/>
      <c r="C3" s="3"/>
    </row>
    <row r="4" spans="1:3" x14ac:dyDescent="0.25">
      <c r="A4" s="76"/>
      <c r="B4" s="2"/>
      <c r="C4" s="2"/>
    </row>
    <row r="5" spans="1:3" ht="15.75" thickBot="1" x14ac:dyDescent="0.3">
      <c r="A5" s="75" t="s">
        <v>102</v>
      </c>
      <c r="B5" s="2"/>
      <c r="C5" s="2"/>
    </row>
    <row r="6" spans="1:3" ht="14.25" customHeight="1" x14ac:dyDescent="0.25">
      <c r="A6" s="78"/>
      <c r="B6" s="80"/>
      <c r="C6" s="82" t="s">
        <v>0</v>
      </c>
    </row>
    <row r="7" spans="1:3" x14ac:dyDescent="0.25">
      <c r="A7" s="79"/>
      <c r="B7" s="81"/>
      <c r="C7" s="83"/>
    </row>
    <row r="8" spans="1:3" x14ac:dyDescent="0.25">
      <c r="A8" s="4">
        <v>1</v>
      </c>
      <c r="B8" s="5" t="s">
        <v>1</v>
      </c>
      <c r="C8" s="6">
        <f>SUM(C9:C10)</f>
        <v>9.896155928442818</v>
      </c>
    </row>
    <row r="9" spans="1:3" x14ac:dyDescent="0.25">
      <c r="A9" s="27"/>
      <c r="B9" s="28" t="s">
        <v>2</v>
      </c>
      <c r="C9" s="7">
        <v>7.9322399045929998E-2</v>
      </c>
    </row>
    <row r="10" spans="1:3" x14ac:dyDescent="0.25">
      <c r="A10" s="27"/>
      <c r="B10" s="28" t="s">
        <v>3</v>
      </c>
      <c r="C10" s="7">
        <v>9.816833529396888</v>
      </c>
    </row>
    <row r="11" spans="1:3" x14ac:dyDescent="0.25">
      <c r="A11" s="27"/>
      <c r="B11" s="28"/>
      <c r="C11" s="8"/>
    </row>
    <row r="12" spans="1:3" x14ac:dyDescent="0.25">
      <c r="A12" s="4">
        <v>2</v>
      </c>
      <c r="B12" s="5" t="s">
        <v>4</v>
      </c>
      <c r="C12" s="6">
        <f>SUM(C13:C14)</f>
        <v>5.56993503295487</v>
      </c>
    </row>
    <row r="13" spans="1:3" x14ac:dyDescent="0.25">
      <c r="A13" s="27"/>
      <c r="B13" s="29" t="s">
        <v>5</v>
      </c>
      <c r="C13" s="7">
        <v>0</v>
      </c>
    </row>
    <row r="14" spans="1:3" x14ac:dyDescent="0.25">
      <c r="A14" s="27"/>
      <c r="B14" s="29" t="s">
        <v>6</v>
      </c>
      <c r="C14" s="7">
        <v>5.56993503295487</v>
      </c>
    </row>
    <row r="15" spans="1:3" x14ac:dyDescent="0.25">
      <c r="A15" s="10"/>
      <c r="B15" s="11"/>
      <c r="C15" s="8"/>
    </row>
    <row r="16" spans="1:3" x14ac:dyDescent="0.25">
      <c r="A16" s="4">
        <v>3</v>
      </c>
      <c r="B16" s="5" t="s">
        <v>7</v>
      </c>
      <c r="C16" s="6">
        <f>SUM(C17:C19)</f>
        <v>0.14999000000000001</v>
      </c>
    </row>
    <row r="17" spans="1:3" ht="30" x14ac:dyDescent="0.25">
      <c r="A17" s="27" t="s">
        <v>8</v>
      </c>
      <c r="B17" s="30" t="s">
        <v>9</v>
      </c>
      <c r="C17" s="7">
        <v>0.14999000000000001</v>
      </c>
    </row>
    <row r="18" spans="1:3" x14ac:dyDescent="0.25">
      <c r="A18" s="27" t="s">
        <v>10</v>
      </c>
      <c r="B18" s="30" t="s">
        <v>11</v>
      </c>
      <c r="C18" s="7">
        <v>0</v>
      </c>
    </row>
    <row r="19" spans="1:3" x14ac:dyDescent="0.25">
      <c r="A19" s="27" t="s">
        <v>12</v>
      </c>
      <c r="B19" s="28" t="s">
        <v>13</v>
      </c>
      <c r="C19" s="7">
        <v>0</v>
      </c>
    </row>
    <row r="20" spans="1:3" x14ac:dyDescent="0.25">
      <c r="A20" s="12"/>
      <c r="B20" s="13"/>
      <c r="C20" s="8"/>
    </row>
    <row r="21" spans="1:3" x14ac:dyDescent="0.25">
      <c r="A21" s="31">
        <v>4</v>
      </c>
      <c r="B21" s="5" t="s">
        <v>14</v>
      </c>
      <c r="C21" s="6">
        <f>SUM(C22:C29)</f>
        <v>7.6570599999999995</v>
      </c>
    </row>
    <row r="22" spans="1:3" x14ac:dyDescent="0.25">
      <c r="A22" s="27"/>
      <c r="B22" s="28" t="s">
        <v>15</v>
      </c>
      <c r="C22" s="7">
        <v>0</v>
      </c>
    </row>
    <row r="23" spans="1:3" x14ac:dyDescent="0.25">
      <c r="A23" s="27"/>
      <c r="B23" s="28" t="s">
        <v>16</v>
      </c>
      <c r="C23" s="7">
        <v>0</v>
      </c>
    </row>
    <row r="24" spans="1:3" x14ac:dyDescent="0.25">
      <c r="A24" s="27"/>
      <c r="B24" s="28" t="s">
        <v>17</v>
      </c>
      <c r="C24" s="7"/>
    </row>
    <row r="25" spans="1:3" x14ac:dyDescent="0.25">
      <c r="A25" s="27"/>
      <c r="B25" s="28" t="s">
        <v>18</v>
      </c>
      <c r="C25" s="7"/>
    </row>
    <row r="26" spans="1:3" x14ac:dyDescent="0.25">
      <c r="A26" s="27"/>
      <c r="B26" s="28" t="s">
        <v>19</v>
      </c>
      <c r="C26" s="7">
        <v>0</v>
      </c>
    </row>
    <row r="27" spans="1:3" x14ac:dyDescent="0.25">
      <c r="A27" s="27"/>
      <c r="B27" s="28" t="s">
        <v>20</v>
      </c>
      <c r="C27" s="7">
        <v>6.8466799999999992</v>
      </c>
    </row>
    <row r="28" spans="1:3" x14ac:dyDescent="0.25">
      <c r="A28" s="27"/>
      <c r="B28" s="28" t="s">
        <v>21</v>
      </c>
      <c r="C28" s="7">
        <v>0</v>
      </c>
    </row>
    <row r="29" spans="1:3" x14ac:dyDescent="0.25">
      <c r="A29" s="27"/>
      <c r="B29" s="28" t="s">
        <v>22</v>
      </c>
      <c r="C29" s="7">
        <v>0.81037999999999988</v>
      </c>
    </row>
    <row r="30" spans="1:3" x14ac:dyDescent="0.25">
      <c r="A30" s="27"/>
      <c r="B30" s="28"/>
      <c r="C30" s="8"/>
    </row>
    <row r="31" spans="1:3" x14ac:dyDescent="0.25">
      <c r="A31" s="27">
        <v>5</v>
      </c>
      <c r="B31" s="5" t="s">
        <v>23</v>
      </c>
      <c r="C31" s="6">
        <f>SUM(C32:C33)</f>
        <v>0</v>
      </c>
    </row>
    <row r="32" spans="1:3" x14ac:dyDescent="0.25">
      <c r="A32" s="27" t="s">
        <v>8</v>
      </c>
      <c r="B32" s="28" t="s">
        <v>24</v>
      </c>
      <c r="C32" s="7"/>
    </row>
    <row r="33" spans="1:3" x14ac:dyDescent="0.25">
      <c r="A33" s="27" t="s">
        <v>10</v>
      </c>
      <c r="B33" s="28" t="s">
        <v>25</v>
      </c>
      <c r="C33" s="7"/>
    </row>
    <row r="34" spans="1:3" x14ac:dyDescent="0.25">
      <c r="A34" s="27"/>
      <c r="B34" s="28"/>
      <c r="C34" s="8"/>
    </row>
    <row r="35" spans="1:3" x14ac:dyDescent="0.25">
      <c r="A35" s="27">
        <v>6</v>
      </c>
      <c r="B35" s="5" t="s">
        <v>26</v>
      </c>
      <c r="C35" s="6">
        <f>C8+C12+C16+C21+C31</f>
        <v>23.273140961397687</v>
      </c>
    </row>
    <row r="36" spans="1:3" x14ac:dyDescent="0.25">
      <c r="A36" s="27"/>
      <c r="B36" s="28"/>
      <c r="C36" s="8"/>
    </row>
    <row r="37" spans="1:3" x14ac:dyDescent="0.25">
      <c r="A37" s="27">
        <v>7</v>
      </c>
      <c r="B37" s="5" t="s">
        <v>27</v>
      </c>
      <c r="C37" s="8"/>
    </row>
    <row r="38" spans="1:3" ht="30" x14ac:dyDescent="0.25">
      <c r="A38" s="27" t="s">
        <v>8</v>
      </c>
      <c r="B38" s="30" t="s">
        <v>28</v>
      </c>
      <c r="C38" s="14">
        <f>(C21+C17+C33)/C41</f>
        <v>4.368069154590723E-4</v>
      </c>
    </row>
    <row r="39" spans="1:3" x14ac:dyDescent="0.25">
      <c r="A39" s="27" t="s">
        <v>10</v>
      </c>
      <c r="B39" s="28" t="s">
        <v>29</v>
      </c>
      <c r="C39" s="14">
        <f>C35/C42</f>
        <v>1.0716554294514752E-3</v>
      </c>
    </row>
    <row r="40" spans="1:3" x14ac:dyDescent="0.25">
      <c r="A40" s="27"/>
      <c r="B40" s="28"/>
      <c r="C40" s="8"/>
    </row>
    <row r="41" spans="1:3" ht="15.75" thickBot="1" x14ac:dyDescent="0.3">
      <c r="A41" s="32"/>
      <c r="B41" s="33" t="s">
        <v>30</v>
      </c>
      <c r="C41" s="16">
        <v>17873</v>
      </c>
    </row>
    <row r="42" spans="1:3" ht="15.75" thickBot="1" x14ac:dyDescent="0.3">
      <c r="A42" s="32"/>
      <c r="B42" s="33" t="s">
        <v>87</v>
      </c>
      <c r="C42" s="16">
        <f>17873/2+25561/2</f>
        <v>21717</v>
      </c>
    </row>
  </sheetData>
  <mergeCells count="4">
    <mergeCell ref="A6:A7"/>
    <mergeCell ref="B6:B7"/>
    <mergeCell ref="C6:C7"/>
    <mergeCell ref="A1:B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rightToLeft="1" workbookViewId="0">
      <pane ySplit="7" topLeftCell="A8" activePane="bottomLeft" state="frozen"/>
      <selection pane="bottomLeft" activeCell="D17" sqref="D17"/>
    </sheetView>
  </sheetViews>
  <sheetFormatPr defaultRowHeight="15" x14ac:dyDescent="0.25"/>
  <cols>
    <col min="1" max="1" width="1.75" style="1" bestFit="1" customWidth="1"/>
    <col min="2" max="2" width="55.875" style="1" bestFit="1" customWidth="1"/>
    <col min="3" max="3" width="9.875" style="1" bestFit="1" customWidth="1"/>
    <col min="4" max="16384" width="9" style="1"/>
  </cols>
  <sheetData>
    <row r="1" spans="1:3" x14ac:dyDescent="0.25">
      <c r="A1" s="84" t="s">
        <v>88</v>
      </c>
      <c r="B1" s="84"/>
      <c r="C1" s="74"/>
    </row>
    <row r="2" spans="1:3" x14ac:dyDescent="0.25">
      <c r="A2" s="25"/>
      <c r="B2" s="26"/>
      <c r="C2" s="3"/>
    </row>
    <row r="3" spans="1:3" x14ac:dyDescent="0.25">
      <c r="A3" s="75" t="s">
        <v>91</v>
      </c>
      <c r="B3" s="26"/>
      <c r="C3" s="3"/>
    </row>
    <row r="4" spans="1:3" x14ac:dyDescent="0.25">
      <c r="A4" s="76"/>
      <c r="B4" s="2"/>
      <c r="C4" s="2"/>
    </row>
    <row r="5" spans="1:3" ht="15.75" thickBot="1" x14ac:dyDescent="0.3">
      <c r="A5" s="75" t="s">
        <v>103</v>
      </c>
      <c r="B5" s="2"/>
      <c r="C5" s="2"/>
    </row>
    <row r="6" spans="1:3" ht="14.25" customHeight="1" x14ac:dyDescent="0.25">
      <c r="A6" s="78"/>
      <c r="B6" s="80"/>
      <c r="C6" s="82" t="s">
        <v>0</v>
      </c>
    </row>
    <row r="7" spans="1:3" x14ac:dyDescent="0.25">
      <c r="A7" s="79"/>
      <c r="B7" s="81"/>
      <c r="C7" s="83"/>
    </row>
    <row r="8" spans="1:3" x14ac:dyDescent="0.25">
      <c r="A8" s="4">
        <v>1</v>
      </c>
      <c r="B8" s="5" t="s">
        <v>1</v>
      </c>
      <c r="C8" s="6">
        <f>SUM(C9:C10)</f>
        <v>4.136506563382051</v>
      </c>
    </row>
    <row r="9" spans="1:3" x14ac:dyDescent="0.25">
      <c r="A9" s="27"/>
      <c r="B9" s="28" t="s">
        <v>2</v>
      </c>
      <c r="C9" s="7">
        <v>4.0695471934369995E-2</v>
      </c>
    </row>
    <row r="10" spans="1:3" x14ac:dyDescent="0.25">
      <c r="A10" s="27"/>
      <c r="B10" s="28" t="s">
        <v>3</v>
      </c>
      <c r="C10" s="7">
        <v>4.0958110914476809</v>
      </c>
    </row>
    <row r="11" spans="1:3" x14ac:dyDescent="0.25">
      <c r="A11" s="27"/>
      <c r="B11" s="28"/>
      <c r="C11" s="8"/>
    </row>
    <row r="12" spans="1:3" x14ac:dyDescent="0.25">
      <c r="A12" s="4">
        <v>2</v>
      </c>
      <c r="B12" s="5" t="s">
        <v>4</v>
      </c>
      <c r="C12" s="6">
        <f>SUM(C13:C14)</f>
        <v>2.4543633243209597</v>
      </c>
    </row>
    <row r="13" spans="1:3" x14ac:dyDescent="0.25">
      <c r="A13" s="27"/>
      <c r="B13" s="29" t="s">
        <v>5</v>
      </c>
      <c r="C13" s="7">
        <v>0</v>
      </c>
    </row>
    <row r="14" spans="1:3" x14ac:dyDescent="0.25">
      <c r="A14" s="27"/>
      <c r="B14" s="29" t="s">
        <v>6</v>
      </c>
      <c r="C14" s="7">
        <v>2.4543633243209597</v>
      </c>
    </row>
    <row r="15" spans="1:3" x14ac:dyDescent="0.25">
      <c r="A15" s="10"/>
      <c r="B15" s="11"/>
      <c r="C15" s="8"/>
    </row>
    <row r="16" spans="1:3" x14ac:dyDescent="0.25">
      <c r="A16" s="4">
        <v>3</v>
      </c>
      <c r="B16" s="5" t="s">
        <v>7</v>
      </c>
      <c r="C16" s="6">
        <f>SUM(C17:C19)</f>
        <v>0</v>
      </c>
    </row>
    <row r="17" spans="1:3" ht="30" x14ac:dyDescent="0.25">
      <c r="A17" s="27" t="s">
        <v>8</v>
      </c>
      <c r="B17" s="30" t="s">
        <v>9</v>
      </c>
      <c r="C17" s="7">
        <v>0</v>
      </c>
    </row>
    <row r="18" spans="1:3" x14ac:dyDescent="0.25">
      <c r="A18" s="27" t="s">
        <v>10</v>
      </c>
      <c r="B18" s="30" t="s">
        <v>11</v>
      </c>
      <c r="C18" s="7">
        <v>0</v>
      </c>
    </row>
    <row r="19" spans="1:3" x14ac:dyDescent="0.25">
      <c r="A19" s="27" t="s">
        <v>12</v>
      </c>
      <c r="B19" s="28" t="s">
        <v>13</v>
      </c>
      <c r="C19" s="7">
        <v>0</v>
      </c>
    </row>
    <row r="20" spans="1:3" x14ac:dyDescent="0.25">
      <c r="A20" s="12"/>
      <c r="B20" s="13"/>
      <c r="C20" s="8"/>
    </row>
    <row r="21" spans="1:3" x14ac:dyDescent="0.25">
      <c r="A21" s="31">
        <v>4</v>
      </c>
      <c r="B21" s="5" t="s">
        <v>14</v>
      </c>
      <c r="C21" s="6">
        <f>SUM(C22:C29)</f>
        <v>1.1154300000000001</v>
      </c>
    </row>
    <row r="22" spans="1:3" x14ac:dyDescent="0.25">
      <c r="A22" s="27"/>
      <c r="B22" s="28" t="s">
        <v>15</v>
      </c>
      <c r="C22" s="7">
        <v>0</v>
      </c>
    </row>
    <row r="23" spans="1:3" x14ac:dyDescent="0.25">
      <c r="A23" s="27"/>
      <c r="B23" s="28" t="s">
        <v>16</v>
      </c>
      <c r="C23" s="7">
        <v>0</v>
      </c>
    </row>
    <row r="24" spans="1:3" x14ac:dyDescent="0.25">
      <c r="A24" s="27"/>
      <c r="B24" s="28" t="s">
        <v>17</v>
      </c>
      <c r="C24" s="7"/>
    </row>
    <row r="25" spans="1:3" x14ac:dyDescent="0.25">
      <c r="A25" s="27"/>
      <c r="B25" s="28" t="s">
        <v>18</v>
      </c>
      <c r="C25" s="7"/>
    </row>
    <row r="26" spans="1:3" x14ac:dyDescent="0.25">
      <c r="A26" s="27"/>
      <c r="B26" s="28" t="s">
        <v>19</v>
      </c>
      <c r="C26" s="7">
        <v>0</v>
      </c>
    </row>
    <row r="27" spans="1:3" x14ac:dyDescent="0.25">
      <c r="A27" s="27"/>
      <c r="B27" s="28" t="s">
        <v>20</v>
      </c>
      <c r="C27" s="7">
        <v>1.1154300000000001</v>
      </c>
    </row>
    <row r="28" spans="1:3" x14ac:dyDescent="0.25">
      <c r="A28" s="27"/>
      <c r="B28" s="28" t="s">
        <v>21</v>
      </c>
      <c r="C28" s="7">
        <v>0</v>
      </c>
    </row>
    <row r="29" spans="1:3" x14ac:dyDescent="0.25">
      <c r="A29" s="27"/>
      <c r="B29" s="28" t="s">
        <v>22</v>
      </c>
      <c r="C29" s="7">
        <v>0</v>
      </c>
    </row>
    <row r="30" spans="1:3" x14ac:dyDescent="0.25">
      <c r="A30" s="27"/>
      <c r="B30" s="28"/>
      <c r="C30" s="8"/>
    </row>
    <row r="31" spans="1:3" x14ac:dyDescent="0.25">
      <c r="A31" s="27">
        <v>5</v>
      </c>
      <c r="B31" s="5" t="s">
        <v>23</v>
      </c>
      <c r="C31" s="6">
        <f>SUM(C32:C33)</f>
        <v>0</v>
      </c>
    </row>
    <row r="32" spans="1:3" x14ac:dyDescent="0.25">
      <c r="A32" s="27" t="s">
        <v>8</v>
      </c>
      <c r="B32" s="28" t="s">
        <v>24</v>
      </c>
      <c r="C32" s="7"/>
    </row>
    <row r="33" spans="1:3" x14ac:dyDescent="0.25">
      <c r="A33" s="27" t="s">
        <v>10</v>
      </c>
      <c r="B33" s="28" t="s">
        <v>25</v>
      </c>
      <c r="C33" s="7"/>
    </row>
    <row r="34" spans="1:3" x14ac:dyDescent="0.25">
      <c r="A34" s="27"/>
      <c r="B34" s="28"/>
      <c r="C34" s="8"/>
    </row>
    <row r="35" spans="1:3" x14ac:dyDescent="0.25">
      <c r="A35" s="27">
        <v>6</v>
      </c>
      <c r="B35" s="5" t="s">
        <v>26</v>
      </c>
      <c r="C35" s="6">
        <f>C8+C12+C16+C21+C31</f>
        <v>7.7062998877030111</v>
      </c>
    </row>
    <row r="36" spans="1:3" x14ac:dyDescent="0.25">
      <c r="A36" s="27"/>
      <c r="B36" s="28"/>
      <c r="C36" s="8"/>
    </row>
    <row r="37" spans="1:3" x14ac:dyDescent="0.25">
      <c r="A37" s="27">
        <v>7</v>
      </c>
      <c r="B37" s="5" t="s">
        <v>27</v>
      </c>
      <c r="C37" s="8"/>
    </row>
    <row r="38" spans="1:3" ht="30" x14ac:dyDescent="0.25">
      <c r="A38" s="27" t="s">
        <v>8</v>
      </c>
      <c r="B38" s="30" t="s">
        <v>28</v>
      </c>
      <c r="C38" s="14">
        <f>(C21+C17+C33)/C41</f>
        <v>8.8037095501183914E-4</v>
      </c>
    </row>
    <row r="39" spans="1:3" x14ac:dyDescent="0.25">
      <c r="A39" s="27" t="s">
        <v>10</v>
      </c>
      <c r="B39" s="28" t="s">
        <v>29</v>
      </c>
      <c r="C39" s="14">
        <f>C35/C42</f>
        <v>1.0449220186715946E-3</v>
      </c>
    </row>
    <row r="40" spans="1:3" x14ac:dyDescent="0.25">
      <c r="A40" s="27"/>
      <c r="B40" s="28"/>
      <c r="C40" s="8"/>
    </row>
    <row r="41" spans="1:3" ht="15.75" thickBot="1" x14ac:dyDescent="0.3">
      <c r="A41" s="32"/>
      <c r="B41" s="33" t="s">
        <v>30</v>
      </c>
      <c r="C41" s="16">
        <v>1267</v>
      </c>
    </row>
    <row r="42" spans="1:3" ht="15.75" thickBot="1" x14ac:dyDescent="0.3">
      <c r="A42" s="32"/>
      <c r="B42" s="33" t="s">
        <v>87</v>
      </c>
      <c r="C42" s="16">
        <f>13483/2+1267/2</f>
        <v>7375</v>
      </c>
    </row>
  </sheetData>
  <mergeCells count="4">
    <mergeCell ref="A6:A7"/>
    <mergeCell ref="B6:B7"/>
    <mergeCell ref="C6:C7"/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rightToLeft="1" workbookViewId="0">
      <pane ySplit="6" topLeftCell="A49" activePane="bottomLeft" state="frozen"/>
      <selection pane="bottomLeft" activeCell="D71" sqref="D71"/>
    </sheetView>
  </sheetViews>
  <sheetFormatPr defaultRowHeight="15" x14ac:dyDescent="0.25"/>
  <cols>
    <col min="1" max="1" width="4" style="1" customWidth="1"/>
    <col min="2" max="2" width="10.875" style="1" customWidth="1"/>
    <col min="3" max="3" width="34.375" style="1" bestFit="1" customWidth="1"/>
    <col min="4" max="16384" width="9" style="1"/>
  </cols>
  <sheetData>
    <row r="1" spans="1:4" x14ac:dyDescent="0.25">
      <c r="A1" s="85" t="s">
        <v>88</v>
      </c>
      <c r="B1" s="85"/>
      <c r="C1" s="85"/>
      <c r="D1" s="85"/>
    </row>
    <row r="2" spans="1:4" x14ac:dyDescent="0.25">
      <c r="A2" s="34"/>
      <c r="B2" s="35"/>
      <c r="C2" s="26"/>
    </row>
    <row r="3" spans="1:4" x14ac:dyDescent="0.25">
      <c r="A3" s="75" t="s">
        <v>92</v>
      </c>
      <c r="B3" s="35"/>
      <c r="C3" s="26"/>
    </row>
    <row r="4" spans="1:4" x14ac:dyDescent="0.25">
      <c r="A4" s="35"/>
      <c r="B4" s="35"/>
      <c r="C4" s="21"/>
    </row>
    <row r="5" spans="1:4" ht="15.75" thickBot="1" x14ac:dyDescent="0.3">
      <c r="A5" s="75" t="s">
        <v>89</v>
      </c>
      <c r="B5" s="35"/>
      <c r="C5" s="21"/>
    </row>
    <row r="6" spans="1:4" x14ac:dyDescent="0.25">
      <c r="A6" s="57" t="s">
        <v>33</v>
      </c>
      <c r="B6" s="58"/>
      <c r="C6" s="59"/>
      <c r="D6" s="60" t="s">
        <v>0</v>
      </c>
    </row>
    <row r="7" spans="1:4" x14ac:dyDescent="0.25">
      <c r="A7" s="44" t="s">
        <v>34</v>
      </c>
      <c r="B7" s="61"/>
      <c r="C7" s="62"/>
      <c r="D7" s="22"/>
    </row>
    <row r="8" spans="1:4" x14ac:dyDescent="0.25">
      <c r="A8" s="63"/>
      <c r="B8" s="64">
        <v>1</v>
      </c>
      <c r="C8" s="65" t="s">
        <v>35</v>
      </c>
      <c r="D8" s="23">
        <v>2.5338897318598206</v>
      </c>
    </row>
    <row r="9" spans="1:4" x14ac:dyDescent="0.25">
      <c r="A9" s="63"/>
      <c r="B9" s="64">
        <v>2</v>
      </c>
      <c r="C9" s="65" t="s">
        <v>36</v>
      </c>
      <c r="D9" s="23">
        <v>0</v>
      </c>
    </row>
    <row r="10" spans="1:4" x14ac:dyDescent="0.25">
      <c r="A10" s="63"/>
      <c r="B10" s="64">
        <v>3</v>
      </c>
      <c r="C10" s="65" t="s">
        <v>36</v>
      </c>
      <c r="D10" s="23">
        <v>0</v>
      </c>
    </row>
    <row r="11" spans="1:4" x14ac:dyDescent="0.25">
      <c r="A11" s="51" t="s">
        <v>37</v>
      </c>
      <c r="B11" s="66"/>
      <c r="C11" s="40"/>
      <c r="D11" s="22"/>
    </row>
    <row r="12" spans="1:4" x14ac:dyDescent="0.25">
      <c r="A12" s="42"/>
      <c r="B12" s="67">
        <v>1</v>
      </c>
      <c r="C12" s="65" t="s">
        <v>35</v>
      </c>
      <c r="D12" s="23">
        <v>149.74782847768762</v>
      </c>
    </row>
    <row r="13" spans="1:4" x14ac:dyDescent="0.25">
      <c r="A13" s="42"/>
      <c r="B13" s="64">
        <v>2</v>
      </c>
      <c r="C13" s="65" t="s">
        <v>38</v>
      </c>
      <c r="D13" s="23">
        <v>51.04063971074941</v>
      </c>
    </row>
    <row r="14" spans="1:4" x14ac:dyDescent="0.25">
      <c r="A14" s="42"/>
      <c r="B14" s="67">
        <v>3</v>
      </c>
      <c r="C14" s="65" t="s">
        <v>39</v>
      </c>
      <c r="D14" s="23">
        <v>31.569403509787733</v>
      </c>
    </row>
    <row r="15" spans="1:4" x14ac:dyDescent="0.25">
      <c r="A15" s="42"/>
      <c r="B15" s="64">
        <v>4</v>
      </c>
      <c r="C15" s="65" t="s">
        <v>40</v>
      </c>
      <c r="D15" s="23">
        <v>28.384740168952778</v>
      </c>
    </row>
    <row r="16" spans="1:4" x14ac:dyDescent="0.25">
      <c r="A16" s="42"/>
      <c r="B16" s="67">
        <v>5</v>
      </c>
      <c r="C16" s="65" t="s">
        <v>36</v>
      </c>
      <c r="D16" s="23">
        <v>0</v>
      </c>
    </row>
    <row r="17" spans="1:4" x14ac:dyDescent="0.25">
      <c r="A17" s="42"/>
      <c r="B17" s="64">
        <v>6</v>
      </c>
      <c r="C17" s="65" t="s">
        <v>36</v>
      </c>
      <c r="D17" s="23">
        <v>0</v>
      </c>
    </row>
    <row r="18" spans="1:4" x14ac:dyDescent="0.25">
      <c r="A18" s="42"/>
      <c r="B18" s="67">
        <v>7</v>
      </c>
      <c r="C18" s="65" t="s">
        <v>36</v>
      </c>
      <c r="D18" s="23">
        <v>0</v>
      </c>
    </row>
    <row r="19" spans="1:4" x14ac:dyDescent="0.25">
      <c r="A19" s="42"/>
      <c r="B19" s="64">
        <v>8</v>
      </c>
      <c r="C19" s="65" t="s">
        <v>36</v>
      </c>
      <c r="D19" s="23">
        <v>0</v>
      </c>
    </row>
    <row r="20" spans="1:4" x14ac:dyDescent="0.25">
      <c r="A20" s="39" t="s">
        <v>41</v>
      </c>
      <c r="B20" s="66"/>
      <c r="C20" s="68"/>
      <c r="D20" s="69">
        <f>SUM(D8:D19)</f>
        <v>263.27650159903737</v>
      </c>
    </row>
    <row r="21" spans="1:4" x14ac:dyDescent="0.25">
      <c r="A21" s="39"/>
      <c r="B21" s="70"/>
      <c r="C21" s="70"/>
      <c r="D21" s="22"/>
    </row>
    <row r="22" spans="1:4" x14ac:dyDescent="0.25">
      <c r="A22" s="39" t="s">
        <v>42</v>
      </c>
      <c r="B22" s="70"/>
      <c r="C22" s="62"/>
      <c r="D22" s="22"/>
    </row>
    <row r="23" spans="1:4" x14ac:dyDescent="0.25">
      <c r="A23" s="39" t="s">
        <v>34</v>
      </c>
      <c r="B23" s="70"/>
      <c r="C23" s="40"/>
      <c r="D23" s="22"/>
    </row>
    <row r="24" spans="1:4" x14ac:dyDescent="0.25">
      <c r="A24" s="49"/>
      <c r="B24" s="65">
        <v>1</v>
      </c>
      <c r="C24" s="65" t="s">
        <v>36</v>
      </c>
      <c r="D24" s="23">
        <v>0</v>
      </c>
    </row>
    <row r="25" spans="1:4" x14ac:dyDescent="0.25">
      <c r="A25" s="49"/>
      <c r="B25" s="65">
        <v>2</v>
      </c>
      <c r="C25" s="65" t="s">
        <v>36</v>
      </c>
      <c r="D25" s="23">
        <v>0</v>
      </c>
    </row>
    <row r="26" spans="1:4" x14ac:dyDescent="0.25">
      <c r="A26" s="49"/>
      <c r="B26" s="65">
        <v>3</v>
      </c>
      <c r="C26" s="65" t="s">
        <v>36</v>
      </c>
      <c r="D26" s="23">
        <v>0</v>
      </c>
    </row>
    <row r="27" spans="1:4" x14ac:dyDescent="0.25">
      <c r="A27" s="39" t="s">
        <v>37</v>
      </c>
      <c r="B27" s="70"/>
      <c r="C27" s="40"/>
      <c r="D27" s="22"/>
    </row>
    <row r="28" spans="1:4" x14ac:dyDescent="0.25">
      <c r="A28" s="49"/>
      <c r="B28" s="65">
        <v>1</v>
      </c>
      <c r="C28" s="65" t="s">
        <v>43</v>
      </c>
      <c r="D28" s="23">
        <v>44.906153977026797</v>
      </c>
    </row>
    <row r="29" spans="1:4" x14ac:dyDescent="0.25">
      <c r="A29" s="49"/>
      <c r="B29" s="65">
        <v>2</v>
      </c>
      <c r="C29" s="65" t="s">
        <v>44</v>
      </c>
      <c r="D29" s="23">
        <v>34.69294156383976</v>
      </c>
    </row>
    <row r="30" spans="1:4" x14ac:dyDescent="0.25">
      <c r="A30" s="49"/>
      <c r="B30" s="65">
        <v>3</v>
      </c>
      <c r="C30" s="65" t="s">
        <v>45</v>
      </c>
      <c r="D30" s="23">
        <v>25.926676659272257</v>
      </c>
    </row>
    <row r="31" spans="1:4" x14ac:dyDescent="0.25">
      <c r="A31" s="49"/>
      <c r="B31" s="65">
        <v>4</v>
      </c>
      <c r="C31" s="65" t="s">
        <v>46</v>
      </c>
      <c r="D31" s="23">
        <v>18.554516655663384</v>
      </c>
    </row>
    <row r="32" spans="1:4" x14ac:dyDescent="0.25">
      <c r="A32" s="49"/>
      <c r="B32" s="65">
        <v>5</v>
      </c>
      <c r="C32" s="65" t="s">
        <v>36</v>
      </c>
      <c r="D32" s="23">
        <v>0</v>
      </c>
    </row>
    <row r="33" spans="1:4" x14ac:dyDescent="0.25">
      <c r="A33" s="49"/>
      <c r="B33" s="65">
        <v>6</v>
      </c>
      <c r="C33" s="65" t="s">
        <v>36</v>
      </c>
      <c r="D33" s="23">
        <v>0</v>
      </c>
    </row>
    <row r="34" spans="1:4" x14ac:dyDescent="0.25">
      <c r="A34" s="49"/>
      <c r="B34" s="65">
        <v>7</v>
      </c>
      <c r="C34" s="65" t="s">
        <v>36</v>
      </c>
      <c r="D34" s="23">
        <v>0</v>
      </c>
    </row>
    <row r="35" spans="1:4" x14ac:dyDescent="0.25">
      <c r="A35" s="49"/>
      <c r="B35" s="65">
        <v>8</v>
      </c>
      <c r="C35" s="65" t="s">
        <v>36</v>
      </c>
      <c r="D35" s="23">
        <v>0</v>
      </c>
    </row>
    <row r="36" spans="1:4" x14ac:dyDescent="0.25">
      <c r="A36" s="39" t="s">
        <v>47</v>
      </c>
      <c r="B36" s="66"/>
      <c r="C36" s="68"/>
      <c r="D36" s="69">
        <f>SUM(D24:D35)</f>
        <v>124.08028885580219</v>
      </c>
    </row>
    <row r="37" spans="1:4" x14ac:dyDescent="0.25">
      <c r="A37" s="39"/>
      <c r="B37" s="70"/>
      <c r="C37" s="70"/>
      <c r="D37" s="22"/>
    </row>
    <row r="38" spans="1:4" x14ac:dyDescent="0.25">
      <c r="A38" s="39" t="s">
        <v>48</v>
      </c>
      <c r="B38" s="66"/>
      <c r="C38" s="68"/>
      <c r="D38" s="22"/>
    </row>
    <row r="39" spans="1:4" x14ac:dyDescent="0.25">
      <c r="A39" s="42"/>
      <c r="B39" s="67">
        <v>1</v>
      </c>
      <c r="C39" s="71" t="s">
        <v>49</v>
      </c>
      <c r="D39" s="23">
        <v>11.001989999999999</v>
      </c>
    </row>
    <row r="40" spans="1:4" x14ac:dyDescent="0.25">
      <c r="A40" s="42"/>
      <c r="B40" s="67">
        <v>2</v>
      </c>
      <c r="C40" s="71" t="s">
        <v>50</v>
      </c>
      <c r="D40" s="23">
        <v>3.5630000000000002</v>
      </c>
    </row>
    <row r="41" spans="1:4" x14ac:dyDescent="0.25">
      <c r="A41" s="42"/>
      <c r="B41" s="67">
        <v>3</v>
      </c>
      <c r="C41" s="71" t="s">
        <v>51</v>
      </c>
      <c r="D41" s="23">
        <v>1.5843200000000026</v>
      </c>
    </row>
    <row r="42" spans="1:4" x14ac:dyDescent="0.25">
      <c r="A42" s="42"/>
      <c r="B42" s="67">
        <v>4</v>
      </c>
      <c r="C42" s="71" t="s">
        <v>52</v>
      </c>
      <c r="D42" s="23">
        <v>1.4465300000000001</v>
      </c>
    </row>
    <row r="43" spans="1:4" x14ac:dyDescent="0.25">
      <c r="A43" s="42"/>
      <c r="B43" s="67">
        <v>5</v>
      </c>
      <c r="C43" s="71" t="s">
        <v>36</v>
      </c>
      <c r="D43" s="23">
        <v>0</v>
      </c>
    </row>
    <row r="44" spans="1:4" x14ac:dyDescent="0.25">
      <c r="A44" s="42"/>
      <c r="B44" s="67">
        <v>6</v>
      </c>
      <c r="C44" s="71" t="s">
        <v>36</v>
      </c>
      <c r="D44" s="23">
        <v>0</v>
      </c>
    </row>
    <row r="45" spans="1:4" x14ac:dyDescent="0.25">
      <c r="A45" s="42"/>
      <c r="B45" s="67">
        <v>7</v>
      </c>
      <c r="C45" s="71" t="s">
        <v>36</v>
      </c>
      <c r="D45" s="23">
        <v>0</v>
      </c>
    </row>
    <row r="46" spans="1:4" x14ac:dyDescent="0.25">
      <c r="A46" s="42"/>
      <c r="B46" s="64">
        <v>8</v>
      </c>
      <c r="C46" s="71" t="s">
        <v>36</v>
      </c>
      <c r="D46" s="23">
        <v>0</v>
      </c>
    </row>
    <row r="47" spans="1:4" x14ac:dyDescent="0.25">
      <c r="A47" s="39" t="s">
        <v>53</v>
      </c>
      <c r="B47" s="66"/>
      <c r="C47" s="68"/>
      <c r="D47" s="69">
        <f>SUM(D39:D46)</f>
        <v>17.595840000000003</v>
      </c>
    </row>
    <row r="48" spans="1:4" x14ac:dyDescent="0.25">
      <c r="A48" s="39"/>
      <c r="B48" s="70"/>
      <c r="C48" s="70"/>
      <c r="D48" s="22"/>
    </row>
    <row r="49" spans="1:4" x14ac:dyDescent="0.25">
      <c r="A49" s="39" t="s">
        <v>54</v>
      </c>
      <c r="B49" s="66"/>
      <c r="C49" s="68"/>
      <c r="D49" s="22"/>
    </row>
    <row r="50" spans="1:4" x14ac:dyDescent="0.25">
      <c r="A50" s="42"/>
      <c r="B50" s="67">
        <v>1</v>
      </c>
      <c r="C50" s="71" t="s">
        <v>55</v>
      </c>
      <c r="D50" s="23">
        <v>0.63526036866824886</v>
      </c>
    </row>
    <row r="51" spans="1:4" x14ac:dyDescent="0.25">
      <c r="A51" s="42"/>
      <c r="B51" s="67">
        <v>2</v>
      </c>
      <c r="C51" s="71" t="s">
        <v>56</v>
      </c>
      <c r="D51" s="23">
        <v>0.58211839397004028</v>
      </c>
    </row>
    <row r="52" spans="1:4" x14ac:dyDescent="0.25">
      <c r="A52" s="42"/>
      <c r="B52" s="67">
        <v>3</v>
      </c>
      <c r="C52" s="71" t="s">
        <v>57</v>
      </c>
      <c r="D52" s="23">
        <v>0.50557189675587944</v>
      </c>
    </row>
    <row r="53" spans="1:4" x14ac:dyDescent="0.25">
      <c r="A53" s="42"/>
      <c r="B53" s="67">
        <v>4</v>
      </c>
      <c r="C53" s="71" t="s">
        <v>58</v>
      </c>
      <c r="D53" s="23">
        <v>5.7097586619475379E-2</v>
      </c>
    </row>
    <row r="54" spans="1:4" x14ac:dyDescent="0.25">
      <c r="A54" s="42"/>
      <c r="B54" s="67">
        <v>5</v>
      </c>
      <c r="C54" s="71" t="s">
        <v>36</v>
      </c>
      <c r="D54" s="23">
        <v>0</v>
      </c>
    </row>
    <row r="55" spans="1:4" x14ac:dyDescent="0.25">
      <c r="A55" s="42"/>
      <c r="B55" s="67">
        <v>6</v>
      </c>
      <c r="C55" s="71" t="s">
        <v>36</v>
      </c>
      <c r="D55" s="23">
        <v>0</v>
      </c>
    </row>
    <row r="56" spans="1:4" x14ac:dyDescent="0.25">
      <c r="A56" s="42"/>
      <c r="B56" s="67">
        <v>7</v>
      </c>
      <c r="C56" s="71" t="s">
        <v>36</v>
      </c>
      <c r="D56" s="23">
        <v>0</v>
      </c>
    </row>
    <row r="57" spans="1:4" x14ac:dyDescent="0.25">
      <c r="A57" s="42"/>
      <c r="B57" s="67">
        <v>8</v>
      </c>
      <c r="C57" s="71" t="s">
        <v>36</v>
      </c>
      <c r="D57" s="23">
        <v>0</v>
      </c>
    </row>
    <row r="58" spans="1:4" x14ac:dyDescent="0.25">
      <c r="A58" s="39" t="s">
        <v>13</v>
      </c>
      <c r="B58" s="70"/>
      <c r="C58" s="70"/>
      <c r="D58" s="69">
        <f>SUM(D50:D57)</f>
        <v>1.780048246013644</v>
      </c>
    </row>
    <row r="59" spans="1:4" x14ac:dyDescent="0.25">
      <c r="A59" s="39"/>
      <c r="B59" s="70"/>
      <c r="C59" s="70"/>
      <c r="D59" s="22"/>
    </row>
    <row r="60" spans="1:4" x14ac:dyDescent="0.25">
      <c r="A60" s="39" t="s">
        <v>59</v>
      </c>
      <c r="B60" s="70"/>
      <c r="C60" s="70"/>
      <c r="D60" s="22"/>
    </row>
    <row r="61" spans="1:4" x14ac:dyDescent="0.25">
      <c r="A61" s="42"/>
      <c r="B61" s="67">
        <v>1</v>
      </c>
      <c r="C61" s="71" t="s">
        <v>35</v>
      </c>
      <c r="D61" s="23"/>
    </row>
    <row r="62" spans="1:4" x14ac:dyDescent="0.25">
      <c r="A62" s="42"/>
      <c r="B62" s="67"/>
      <c r="C62" s="70" t="s">
        <v>60</v>
      </c>
      <c r="D62" s="69"/>
    </row>
    <row r="63" spans="1:4" x14ac:dyDescent="0.25">
      <c r="A63" s="39"/>
      <c r="B63" s="70"/>
      <c r="C63" s="71"/>
      <c r="D63" s="22"/>
    </row>
    <row r="64" spans="1:4" x14ac:dyDescent="0.25">
      <c r="A64" s="39" t="s">
        <v>61</v>
      </c>
      <c r="B64" s="70"/>
      <c r="C64" s="70"/>
      <c r="D64" s="22"/>
    </row>
    <row r="65" spans="1:4" x14ac:dyDescent="0.25">
      <c r="A65" s="42"/>
      <c r="B65" s="67">
        <v>1</v>
      </c>
      <c r="C65" s="71" t="s">
        <v>62</v>
      </c>
      <c r="D65" s="23"/>
    </row>
    <row r="66" spans="1:4" x14ac:dyDescent="0.25">
      <c r="A66" s="42"/>
      <c r="B66" s="67"/>
      <c r="C66" s="70" t="s">
        <v>25</v>
      </c>
      <c r="D66" s="69"/>
    </row>
    <row r="67" spans="1:4" x14ac:dyDescent="0.25">
      <c r="A67" s="42"/>
      <c r="B67" s="67"/>
      <c r="C67" s="70"/>
      <c r="D67" s="22"/>
    </row>
    <row r="68" spans="1:4" x14ac:dyDescent="0.25">
      <c r="A68" s="39"/>
      <c r="B68" s="70"/>
      <c r="C68" s="70" t="s">
        <v>63</v>
      </c>
      <c r="D68" s="69">
        <f>D20+D36+D47+D58</f>
        <v>406.73267870085323</v>
      </c>
    </row>
    <row r="69" spans="1:4" x14ac:dyDescent="0.25">
      <c r="A69" s="39"/>
      <c r="B69" s="70"/>
      <c r="C69" s="70"/>
      <c r="D69" s="22"/>
    </row>
    <row r="70" spans="1:4" ht="15.75" thickBot="1" x14ac:dyDescent="0.3">
      <c r="A70" s="72"/>
      <c r="B70" s="73"/>
      <c r="C70" s="73" t="s">
        <v>30</v>
      </c>
      <c r="D70" s="24">
        <f>'מקפת משלימה- נספח 1'!C41</f>
        <v>849162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rightToLeft="1" workbookViewId="0">
      <pane ySplit="6" topLeftCell="A43" activePane="bottomLeft" state="frozen"/>
      <selection pane="bottomLeft" activeCell="C63" sqref="C63"/>
    </sheetView>
  </sheetViews>
  <sheetFormatPr defaultRowHeight="15" x14ac:dyDescent="0.25"/>
  <cols>
    <col min="1" max="1" width="4.625" style="1" customWidth="1"/>
    <col min="2" max="2" width="48.25" style="1" customWidth="1"/>
    <col min="3" max="3" width="9.875" style="1" bestFit="1" customWidth="1"/>
    <col min="4" max="16384" width="9" style="1"/>
  </cols>
  <sheetData>
    <row r="1" spans="1:3" x14ac:dyDescent="0.25">
      <c r="A1" s="84" t="s">
        <v>88</v>
      </c>
      <c r="B1" s="84"/>
      <c r="C1" s="84"/>
    </row>
    <row r="2" spans="1:3" x14ac:dyDescent="0.25">
      <c r="A2" s="34"/>
      <c r="B2" s="35"/>
      <c r="C2" s="77"/>
    </row>
    <row r="3" spans="1:3" x14ac:dyDescent="0.25">
      <c r="A3" s="75" t="s">
        <v>93</v>
      </c>
      <c r="B3" s="35"/>
      <c r="C3" s="77"/>
    </row>
    <row r="4" spans="1:3" x14ac:dyDescent="0.25">
      <c r="A4" s="35"/>
      <c r="B4" s="35"/>
      <c r="C4" s="35"/>
    </row>
    <row r="5" spans="1:3" ht="15.75" thickBot="1" x14ac:dyDescent="0.3">
      <c r="A5" s="75" t="s">
        <v>89</v>
      </c>
      <c r="B5" s="35"/>
      <c r="C5" s="35"/>
    </row>
    <row r="6" spans="1:3" x14ac:dyDescent="0.25">
      <c r="A6" s="36"/>
      <c r="B6" s="37"/>
      <c r="C6" s="38" t="s">
        <v>0</v>
      </c>
    </row>
    <row r="7" spans="1:3" x14ac:dyDescent="0.25">
      <c r="A7" s="39" t="s">
        <v>64</v>
      </c>
      <c r="B7" s="40"/>
      <c r="C7" s="41"/>
    </row>
    <row r="8" spans="1:3" x14ac:dyDescent="0.25">
      <c r="A8" s="42">
        <v>1</v>
      </c>
      <c r="B8" s="43" t="s">
        <v>51</v>
      </c>
      <c r="C8" s="19">
        <v>196.0764256341088</v>
      </c>
    </row>
    <row r="9" spans="1:3" x14ac:dyDescent="0.25">
      <c r="A9" s="42">
        <v>2</v>
      </c>
      <c r="B9" s="43" t="s">
        <v>65</v>
      </c>
      <c r="C9" s="19">
        <v>28.228703252414583</v>
      </c>
    </row>
    <row r="10" spans="1:3" x14ac:dyDescent="0.25">
      <c r="A10" s="42">
        <v>3</v>
      </c>
      <c r="B10" s="43" t="s">
        <v>36</v>
      </c>
      <c r="C10" s="19">
        <v>0</v>
      </c>
    </row>
    <row r="11" spans="1:3" x14ac:dyDescent="0.25">
      <c r="A11" s="42">
        <v>4</v>
      </c>
      <c r="B11" s="43" t="s">
        <v>36</v>
      </c>
      <c r="C11" s="19">
        <v>0</v>
      </c>
    </row>
    <row r="12" spans="1:3" x14ac:dyDescent="0.25">
      <c r="A12" s="42">
        <v>5</v>
      </c>
      <c r="B12" s="43" t="s">
        <v>36</v>
      </c>
      <c r="C12" s="19">
        <v>0</v>
      </c>
    </row>
    <row r="13" spans="1:3" x14ac:dyDescent="0.25">
      <c r="A13" s="42">
        <v>6</v>
      </c>
      <c r="B13" s="43" t="s">
        <v>36</v>
      </c>
      <c r="C13" s="19">
        <v>0</v>
      </c>
    </row>
    <row r="14" spans="1:3" x14ac:dyDescent="0.25">
      <c r="A14" s="42">
        <v>7</v>
      </c>
      <c r="B14" s="43" t="s">
        <v>36</v>
      </c>
      <c r="C14" s="19">
        <v>0</v>
      </c>
    </row>
    <row r="15" spans="1:3" x14ac:dyDescent="0.25">
      <c r="A15" s="42">
        <v>8</v>
      </c>
      <c r="B15" s="43" t="s">
        <v>36</v>
      </c>
      <c r="C15" s="19">
        <v>0</v>
      </c>
    </row>
    <row r="16" spans="1:3" x14ac:dyDescent="0.25">
      <c r="A16" s="44" t="s">
        <v>66</v>
      </c>
      <c r="B16" s="43"/>
      <c r="C16" s="45">
        <f>SUM(C8:C15)</f>
        <v>224.30512888652339</v>
      </c>
    </row>
    <row r="17" spans="1:3" x14ac:dyDescent="0.25">
      <c r="A17" s="46"/>
      <c r="B17" s="47"/>
      <c r="C17" s="48"/>
    </row>
    <row r="18" spans="1:3" x14ac:dyDescent="0.25">
      <c r="A18" s="44" t="s">
        <v>67</v>
      </c>
      <c r="B18" s="43"/>
      <c r="C18" s="48"/>
    </row>
    <row r="19" spans="1:3" x14ac:dyDescent="0.25">
      <c r="A19" s="42">
        <v>1</v>
      </c>
      <c r="B19" s="43" t="s">
        <v>35</v>
      </c>
      <c r="C19" s="19"/>
    </row>
    <row r="20" spans="1:3" x14ac:dyDescent="0.25">
      <c r="A20" s="39" t="s">
        <v>68</v>
      </c>
      <c r="B20" s="40"/>
      <c r="C20" s="45"/>
    </row>
    <row r="21" spans="1:3" x14ac:dyDescent="0.25">
      <c r="A21" s="49"/>
      <c r="B21" s="50"/>
      <c r="C21" s="48"/>
    </row>
    <row r="22" spans="1:3" x14ac:dyDescent="0.25">
      <c r="A22" s="51" t="s">
        <v>69</v>
      </c>
      <c r="B22" s="52"/>
      <c r="C22" s="48"/>
    </row>
    <row r="23" spans="1:3" x14ac:dyDescent="0.25">
      <c r="A23" s="42">
        <v>1</v>
      </c>
      <c r="B23" s="43" t="s">
        <v>35</v>
      </c>
      <c r="C23" s="19"/>
    </row>
    <row r="24" spans="1:3" x14ac:dyDescent="0.25">
      <c r="A24" s="44" t="s">
        <v>18</v>
      </c>
      <c r="B24" s="43"/>
      <c r="C24" s="45"/>
    </row>
    <row r="25" spans="1:3" x14ac:dyDescent="0.25">
      <c r="A25" s="46"/>
      <c r="B25" s="43"/>
      <c r="C25" s="48"/>
    </row>
    <row r="26" spans="1:3" x14ac:dyDescent="0.25">
      <c r="A26" s="44" t="s">
        <v>70</v>
      </c>
      <c r="B26" s="43"/>
      <c r="C26" s="48"/>
    </row>
    <row r="27" spans="1:3" x14ac:dyDescent="0.25">
      <c r="A27" s="44" t="s">
        <v>71</v>
      </c>
      <c r="B27" s="47" t="s">
        <v>72</v>
      </c>
      <c r="C27" s="48"/>
    </row>
    <row r="28" spans="1:3" x14ac:dyDescent="0.25">
      <c r="A28" s="42">
        <v>1</v>
      </c>
      <c r="B28" s="43"/>
      <c r="C28" s="19"/>
    </row>
    <row r="29" spans="1:3" x14ac:dyDescent="0.25">
      <c r="A29" s="42">
        <v>2</v>
      </c>
      <c r="B29" s="43"/>
      <c r="C29" s="19"/>
    </row>
    <row r="30" spans="1:3" x14ac:dyDescent="0.25">
      <c r="A30" s="39" t="s">
        <v>73</v>
      </c>
      <c r="B30" s="53" t="s">
        <v>74</v>
      </c>
      <c r="C30" s="48"/>
    </row>
    <row r="31" spans="1:3" x14ac:dyDescent="0.25">
      <c r="A31" s="54">
        <v>1</v>
      </c>
      <c r="B31" s="52" t="s">
        <v>51</v>
      </c>
      <c r="C31" s="19">
        <v>71.117200000000011</v>
      </c>
    </row>
    <row r="32" spans="1:3" x14ac:dyDescent="0.25">
      <c r="A32" s="54">
        <v>2</v>
      </c>
      <c r="B32" s="52" t="s">
        <v>75</v>
      </c>
      <c r="C32" s="19">
        <v>26.184589999999996</v>
      </c>
    </row>
    <row r="33" spans="1:3" x14ac:dyDescent="0.25">
      <c r="A33" s="54">
        <v>3</v>
      </c>
      <c r="B33" s="52" t="s">
        <v>76</v>
      </c>
      <c r="C33" s="19">
        <v>24.089690000000004</v>
      </c>
    </row>
    <row r="34" spans="1:3" x14ac:dyDescent="0.25">
      <c r="A34" s="54">
        <v>4</v>
      </c>
      <c r="B34" s="52" t="s">
        <v>77</v>
      </c>
      <c r="C34" s="19">
        <v>14.23231</v>
      </c>
    </row>
    <row r="35" spans="1:3" x14ac:dyDescent="0.25">
      <c r="A35" s="54">
        <v>5</v>
      </c>
      <c r="B35" s="52" t="s">
        <v>36</v>
      </c>
      <c r="C35" s="19">
        <v>0</v>
      </c>
    </row>
    <row r="36" spans="1:3" x14ac:dyDescent="0.25">
      <c r="A36" s="54">
        <v>6</v>
      </c>
      <c r="B36" s="52" t="s">
        <v>36</v>
      </c>
      <c r="C36" s="19">
        <v>0</v>
      </c>
    </row>
    <row r="37" spans="1:3" x14ac:dyDescent="0.25">
      <c r="A37" s="51" t="s">
        <v>78</v>
      </c>
      <c r="B37" s="50"/>
      <c r="C37" s="45">
        <f>SUM(C31:C36)</f>
        <v>135.62379000000001</v>
      </c>
    </row>
    <row r="38" spans="1:3" x14ac:dyDescent="0.25">
      <c r="A38" s="51"/>
      <c r="B38" s="52"/>
      <c r="C38" s="48"/>
    </row>
    <row r="39" spans="1:3" x14ac:dyDescent="0.25">
      <c r="A39" s="44" t="s">
        <v>79</v>
      </c>
      <c r="B39" s="43"/>
      <c r="C39" s="48"/>
    </row>
    <row r="40" spans="1:3" x14ac:dyDescent="0.25">
      <c r="A40" s="44" t="s">
        <v>71</v>
      </c>
      <c r="B40" s="47" t="s">
        <v>80</v>
      </c>
      <c r="C40" s="48"/>
    </row>
    <row r="41" spans="1:3" x14ac:dyDescent="0.25">
      <c r="A41" s="42">
        <v>1</v>
      </c>
      <c r="B41" s="40" t="s">
        <v>35</v>
      </c>
      <c r="C41" s="19">
        <v>5.2819999999999999E-2</v>
      </c>
    </row>
    <row r="42" spans="1:3" x14ac:dyDescent="0.25">
      <c r="A42" s="42">
        <v>2</v>
      </c>
      <c r="B42" s="40" t="s">
        <v>36</v>
      </c>
      <c r="C42" s="19">
        <v>0</v>
      </c>
    </row>
    <row r="43" spans="1:3" x14ac:dyDescent="0.25">
      <c r="A43" s="42">
        <v>3</v>
      </c>
      <c r="B43" s="40" t="s">
        <v>36</v>
      </c>
      <c r="C43" s="19">
        <v>0</v>
      </c>
    </row>
    <row r="44" spans="1:3" x14ac:dyDescent="0.25">
      <c r="A44" s="42">
        <v>4</v>
      </c>
      <c r="B44" s="40" t="s">
        <v>36</v>
      </c>
      <c r="C44" s="19">
        <v>0</v>
      </c>
    </row>
    <row r="45" spans="1:3" x14ac:dyDescent="0.25">
      <c r="A45" s="42">
        <v>5</v>
      </c>
      <c r="B45" s="40" t="s">
        <v>36</v>
      </c>
      <c r="C45" s="19">
        <v>0</v>
      </c>
    </row>
    <row r="46" spans="1:3" x14ac:dyDescent="0.25">
      <c r="A46" s="42">
        <v>6</v>
      </c>
      <c r="B46" s="40" t="s">
        <v>36</v>
      </c>
      <c r="C46" s="19">
        <v>0</v>
      </c>
    </row>
    <row r="47" spans="1:3" x14ac:dyDescent="0.25">
      <c r="A47" s="42">
        <v>7</v>
      </c>
      <c r="B47" s="40" t="s">
        <v>36</v>
      </c>
      <c r="C47" s="19">
        <v>0</v>
      </c>
    </row>
    <row r="48" spans="1:3" x14ac:dyDescent="0.25">
      <c r="A48" s="42">
        <v>8</v>
      </c>
      <c r="B48" s="40" t="s">
        <v>36</v>
      </c>
      <c r="C48" s="19">
        <v>0</v>
      </c>
    </row>
    <row r="49" spans="1:3" x14ac:dyDescent="0.25">
      <c r="A49" s="39" t="s">
        <v>73</v>
      </c>
      <c r="B49" s="47" t="s">
        <v>81</v>
      </c>
      <c r="C49" s="48"/>
    </row>
    <row r="50" spans="1:3" x14ac:dyDescent="0.25">
      <c r="A50" s="54">
        <v>1</v>
      </c>
      <c r="B50" s="40" t="s">
        <v>35</v>
      </c>
      <c r="C50" s="19">
        <v>192.45569999999978</v>
      </c>
    </row>
    <row r="51" spans="1:3" x14ac:dyDescent="0.25">
      <c r="A51" s="54">
        <v>2</v>
      </c>
      <c r="B51" s="40" t="s">
        <v>82</v>
      </c>
      <c r="C51" s="19">
        <v>70.482900000000001</v>
      </c>
    </row>
    <row r="52" spans="1:3" x14ac:dyDescent="0.25">
      <c r="A52" s="54">
        <v>3</v>
      </c>
      <c r="B52" s="40" t="s">
        <v>83</v>
      </c>
      <c r="C52" s="19">
        <v>53.993690000000001</v>
      </c>
    </row>
    <row r="53" spans="1:3" x14ac:dyDescent="0.25">
      <c r="A53" s="54">
        <v>4</v>
      </c>
      <c r="B53" s="40" t="s">
        <v>84</v>
      </c>
      <c r="C53" s="19">
        <v>36.973800000000004</v>
      </c>
    </row>
    <row r="54" spans="1:3" x14ac:dyDescent="0.25">
      <c r="A54" s="54">
        <v>5</v>
      </c>
      <c r="B54" s="40" t="s">
        <v>36</v>
      </c>
      <c r="C54" s="19">
        <v>0</v>
      </c>
    </row>
    <row r="55" spans="1:3" x14ac:dyDescent="0.25">
      <c r="A55" s="54">
        <v>6</v>
      </c>
      <c r="B55" s="40" t="s">
        <v>36</v>
      </c>
      <c r="C55" s="19">
        <v>0</v>
      </c>
    </row>
    <row r="56" spans="1:3" x14ac:dyDescent="0.25">
      <c r="A56" s="54">
        <v>7</v>
      </c>
      <c r="B56" s="40" t="s">
        <v>36</v>
      </c>
      <c r="C56" s="19">
        <v>0</v>
      </c>
    </row>
    <row r="57" spans="1:3" x14ac:dyDescent="0.25">
      <c r="A57" s="54">
        <v>8</v>
      </c>
      <c r="B57" s="40" t="s">
        <v>36</v>
      </c>
      <c r="C57" s="19">
        <v>0</v>
      </c>
    </row>
    <row r="58" spans="1:3" x14ac:dyDescent="0.25">
      <c r="A58" s="39" t="s">
        <v>85</v>
      </c>
      <c r="B58" s="50"/>
      <c r="C58" s="45">
        <f>SUM(C41:C57)</f>
        <v>353.95890999999978</v>
      </c>
    </row>
    <row r="59" spans="1:3" x14ac:dyDescent="0.25">
      <c r="A59" s="49"/>
      <c r="B59" s="50"/>
      <c r="C59" s="45"/>
    </row>
    <row r="60" spans="1:3" x14ac:dyDescent="0.25">
      <c r="A60" s="51" t="s">
        <v>86</v>
      </c>
      <c r="B60" s="52"/>
      <c r="C60" s="45">
        <f>C16+C37+C58</f>
        <v>713.88782888652327</v>
      </c>
    </row>
    <row r="61" spans="1:3" x14ac:dyDescent="0.25">
      <c r="A61" s="49"/>
      <c r="B61" s="50"/>
      <c r="C61" s="48"/>
    </row>
    <row r="62" spans="1:3" ht="15.75" thickBot="1" x14ac:dyDescent="0.3">
      <c r="A62" s="55" t="s">
        <v>30</v>
      </c>
      <c r="B62" s="56"/>
      <c r="C62" s="20">
        <f>'מקפת משלימה- נספח 1'!C41</f>
        <v>849162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rightToLeft="1" workbookViewId="0">
      <pane ySplit="7" topLeftCell="A8" activePane="bottomLeft" state="frozen"/>
      <selection pane="bottomLeft" activeCell="C43" sqref="C43"/>
    </sheetView>
  </sheetViews>
  <sheetFormatPr defaultRowHeight="15" x14ac:dyDescent="0.25"/>
  <cols>
    <col min="1" max="1" width="1.75" style="1" bestFit="1" customWidth="1"/>
    <col min="2" max="2" width="55.875" style="1" bestFit="1" customWidth="1"/>
    <col min="3" max="3" width="9.875" style="1" bestFit="1" customWidth="1"/>
    <col min="4" max="16384" width="9" style="1"/>
  </cols>
  <sheetData>
    <row r="1" spans="1:3" x14ac:dyDescent="0.25">
      <c r="A1" s="84" t="s">
        <v>88</v>
      </c>
      <c r="B1" s="84"/>
      <c r="C1" s="74"/>
    </row>
    <row r="2" spans="1:3" x14ac:dyDescent="0.25">
      <c r="A2" s="25"/>
      <c r="B2" s="26"/>
      <c r="C2" s="3"/>
    </row>
    <row r="3" spans="1:3" x14ac:dyDescent="0.25">
      <c r="A3" s="75" t="s">
        <v>91</v>
      </c>
      <c r="B3" s="26"/>
      <c r="C3" s="3"/>
    </row>
    <row r="4" spans="1:3" x14ac:dyDescent="0.25">
      <c r="A4" s="76"/>
      <c r="B4" s="2"/>
      <c r="C4" s="2"/>
    </row>
    <row r="5" spans="1:3" ht="15.75" thickBot="1" x14ac:dyDescent="0.3">
      <c r="A5" s="75" t="s">
        <v>94</v>
      </c>
      <c r="B5" s="2"/>
      <c r="C5" s="2"/>
    </row>
    <row r="6" spans="1:3" ht="14.25" customHeight="1" x14ac:dyDescent="0.25">
      <c r="A6" s="78"/>
      <c r="B6" s="80"/>
      <c r="C6" s="82" t="s">
        <v>0</v>
      </c>
    </row>
    <row r="7" spans="1:3" x14ac:dyDescent="0.25">
      <c r="A7" s="79"/>
      <c r="B7" s="81"/>
      <c r="C7" s="83"/>
    </row>
    <row r="8" spans="1:3" x14ac:dyDescent="0.25">
      <c r="A8" s="4">
        <v>1</v>
      </c>
      <c r="B8" s="5" t="s">
        <v>1</v>
      </c>
      <c r="C8" s="6">
        <f>SUM(C9:C10)</f>
        <v>175.03248680137759</v>
      </c>
    </row>
    <row r="9" spans="1:3" x14ac:dyDescent="0.25">
      <c r="A9" s="27"/>
      <c r="B9" s="28" t="s">
        <v>2</v>
      </c>
      <c r="C9" s="7">
        <v>1.99428344887403</v>
      </c>
    </row>
    <row r="10" spans="1:3" x14ac:dyDescent="0.25">
      <c r="A10" s="27"/>
      <c r="B10" s="28" t="s">
        <v>3</v>
      </c>
      <c r="C10" s="7">
        <v>173.03820335250356</v>
      </c>
    </row>
    <row r="11" spans="1:3" x14ac:dyDescent="0.25">
      <c r="A11" s="27"/>
      <c r="B11" s="28"/>
      <c r="C11" s="8"/>
    </row>
    <row r="12" spans="1:3" x14ac:dyDescent="0.25">
      <c r="A12" s="4">
        <v>2</v>
      </c>
      <c r="B12" s="5" t="s">
        <v>4</v>
      </c>
      <c r="C12" s="6">
        <f>SUM(C13:C14)</f>
        <v>67.191193314935646</v>
      </c>
    </row>
    <row r="13" spans="1:3" x14ac:dyDescent="0.25">
      <c r="A13" s="27"/>
      <c r="B13" s="29" t="s">
        <v>5</v>
      </c>
      <c r="C13" s="7">
        <v>0</v>
      </c>
    </row>
    <row r="14" spans="1:3" x14ac:dyDescent="0.25">
      <c r="A14" s="27"/>
      <c r="B14" s="29" t="s">
        <v>6</v>
      </c>
      <c r="C14" s="7">
        <v>67.191193314935646</v>
      </c>
    </row>
    <row r="15" spans="1:3" x14ac:dyDescent="0.25">
      <c r="A15" s="10"/>
      <c r="B15" s="11"/>
      <c r="C15" s="8"/>
    </row>
    <row r="16" spans="1:3" x14ac:dyDescent="0.25">
      <c r="A16" s="4">
        <v>3</v>
      </c>
      <c r="B16" s="5" t="s">
        <v>7</v>
      </c>
      <c r="C16" s="6">
        <f>SUM(C17:C19)</f>
        <v>14.153930000000003</v>
      </c>
    </row>
    <row r="17" spans="1:3" ht="30" x14ac:dyDescent="0.25">
      <c r="A17" s="27" t="s">
        <v>8</v>
      </c>
      <c r="B17" s="30" t="s">
        <v>9</v>
      </c>
      <c r="C17" s="7">
        <v>14.153930000000003</v>
      </c>
    </row>
    <row r="18" spans="1:3" x14ac:dyDescent="0.25">
      <c r="A18" s="27" t="s">
        <v>10</v>
      </c>
      <c r="B18" s="30" t="s">
        <v>11</v>
      </c>
      <c r="C18" s="7">
        <v>0</v>
      </c>
    </row>
    <row r="19" spans="1:3" x14ac:dyDescent="0.25">
      <c r="A19" s="27" t="s">
        <v>12</v>
      </c>
      <c r="B19" s="28" t="s">
        <v>13</v>
      </c>
      <c r="C19" s="7">
        <v>0</v>
      </c>
    </row>
    <row r="20" spans="1:3" x14ac:dyDescent="0.25">
      <c r="A20" s="12"/>
      <c r="B20" s="13"/>
      <c r="C20" s="8"/>
    </row>
    <row r="21" spans="1:3" x14ac:dyDescent="0.25">
      <c r="A21" s="31">
        <v>4</v>
      </c>
      <c r="B21" s="5" t="s">
        <v>14</v>
      </c>
      <c r="C21" s="6">
        <f>SUM(C22:C29)</f>
        <v>574.8042379945116</v>
      </c>
    </row>
    <row r="22" spans="1:3" x14ac:dyDescent="0.25">
      <c r="A22" s="27"/>
      <c r="B22" s="28" t="s">
        <v>15</v>
      </c>
      <c r="C22" s="7">
        <v>18.591875917161378</v>
      </c>
    </row>
    <row r="23" spans="1:3" x14ac:dyDescent="0.25">
      <c r="A23" s="27"/>
      <c r="B23" s="28" t="s">
        <v>16</v>
      </c>
      <c r="C23" s="7">
        <v>175.40595207735015</v>
      </c>
    </row>
    <row r="24" spans="1:3" x14ac:dyDescent="0.25">
      <c r="A24" s="27"/>
      <c r="B24" s="28" t="s">
        <v>17</v>
      </c>
      <c r="C24" s="7"/>
    </row>
    <row r="25" spans="1:3" x14ac:dyDescent="0.25">
      <c r="A25" s="27"/>
      <c r="B25" s="28" t="s">
        <v>18</v>
      </c>
      <c r="C25" s="7"/>
    </row>
    <row r="26" spans="1:3" x14ac:dyDescent="0.25">
      <c r="A26" s="27"/>
      <c r="B26" s="28" t="s">
        <v>19</v>
      </c>
      <c r="C26" s="7">
        <v>0</v>
      </c>
    </row>
    <row r="27" spans="1:3" x14ac:dyDescent="0.25">
      <c r="A27" s="27"/>
      <c r="B27" s="28" t="s">
        <v>20</v>
      </c>
      <c r="C27" s="7">
        <v>254.88763000000006</v>
      </c>
    </row>
    <row r="28" spans="1:3" x14ac:dyDescent="0.25">
      <c r="A28" s="27"/>
      <c r="B28" s="28" t="s">
        <v>21</v>
      </c>
      <c r="C28" s="7">
        <v>0</v>
      </c>
    </row>
    <row r="29" spans="1:3" x14ac:dyDescent="0.25">
      <c r="A29" s="27"/>
      <c r="B29" s="28" t="s">
        <v>22</v>
      </c>
      <c r="C29" s="7">
        <v>125.91878000000001</v>
      </c>
    </row>
    <row r="30" spans="1:3" x14ac:dyDescent="0.25">
      <c r="A30" s="27"/>
      <c r="B30" s="28"/>
      <c r="C30" s="8"/>
    </row>
    <row r="31" spans="1:3" x14ac:dyDescent="0.25">
      <c r="A31" s="27">
        <v>5</v>
      </c>
      <c r="B31" s="5" t="s">
        <v>23</v>
      </c>
      <c r="C31" s="6">
        <f>SUM(C32:C33)</f>
        <v>0</v>
      </c>
    </row>
    <row r="32" spans="1:3" x14ac:dyDescent="0.25">
      <c r="A32" s="27" t="s">
        <v>8</v>
      </c>
      <c r="B32" s="28" t="s">
        <v>24</v>
      </c>
      <c r="C32" s="7"/>
    </row>
    <row r="33" spans="1:3" x14ac:dyDescent="0.25">
      <c r="A33" s="27" t="s">
        <v>10</v>
      </c>
      <c r="B33" s="28" t="s">
        <v>25</v>
      </c>
      <c r="C33" s="7"/>
    </row>
    <row r="34" spans="1:3" x14ac:dyDescent="0.25">
      <c r="A34" s="27"/>
      <c r="B34" s="28"/>
      <c r="C34" s="8"/>
    </row>
    <row r="35" spans="1:3" x14ac:dyDescent="0.25">
      <c r="A35" s="27">
        <v>6</v>
      </c>
      <c r="B35" s="5" t="s">
        <v>26</v>
      </c>
      <c r="C35" s="6">
        <f>C8+C12+C16+C21+C31</f>
        <v>831.18184811082483</v>
      </c>
    </row>
    <row r="36" spans="1:3" x14ac:dyDescent="0.25">
      <c r="A36" s="27"/>
      <c r="B36" s="28"/>
      <c r="C36" s="8"/>
    </row>
    <row r="37" spans="1:3" x14ac:dyDescent="0.25">
      <c r="A37" s="27">
        <v>7</v>
      </c>
      <c r="B37" s="5" t="s">
        <v>27</v>
      </c>
      <c r="C37" s="8"/>
    </row>
    <row r="38" spans="1:3" ht="30" x14ac:dyDescent="0.25">
      <c r="A38" s="27" t="s">
        <v>8</v>
      </c>
      <c r="B38" s="30" t="s">
        <v>28</v>
      </c>
      <c r="C38" s="14">
        <f>(C21+C17+C33)/C41</f>
        <v>9.7009006170888242E-4</v>
      </c>
    </row>
    <row r="39" spans="1:3" x14ac:dyDescent="0.25">
      <c r="A39" s="27" t="s">
        <v>10</v>
      </c>
      <c r="B39" s="28" t="s">
        <v>29</v>
      </c>
      <c r="C39" s="14">
        <f>C35/C42</f>
        <v>1.3403283619978696E-3</v>
      </c>
    </row>
    <row r="40" spans="1:3" x14ac:dyDescent="0.25">
      <c r="A40" s="27"/>
      <c r="B40" s="28"/>
      <c r="C40" s="8"/>
    </row>
    <row r="41" spans="1:3" ht="15.75" thickBot="1" x14ac:dyDescent="0.3">
      <c r="A41" s="32"/>
      <c r="B41" s="33" t="s">
        <v>30</v>
      </c>
      <c r="C41" s="16">
        <v>607117</v>
      </c>
    </row>
    <row r="42" spans="1:3" ht="15.75" thickBot="1" x14ac:dyDescent="0.3">
      <c r="A42" s="32"/>
      <c r="B42" s="33" t="s">
        <v>87</v>
      </c>
      <c r="C42" s="16">
        <f>607117/2+633149/2</f>
        <v>620133</v>
      </c>
    </row>
  </sheetData>
  <mergeCells count="4">
    <mergeCell ref="A6:A7"/>
    <mergeCell ref="B6:B7"/>
    <mergeCell ref="C6:C7"/>
    <mergeCell ref="A1:B1"/>
  </mergeCells>
  <pageMargins left="0.70866141732283461" right="0.70866141732283461" top="0.3543307086614173" bottom="0.3543307086614173" header="0" footer="0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rightToLeft="1" workbookViewId="0">
      <pane ySplit="7" topLeftCell="A8" activePane="bottomLeft" state="frozen"/>
      <selection pane="bottomLeft" activeCell="C38" sqref="C38:C39"/>
    </sheetView>
  </sheetViews>
  <sheetFormatPr defaultRowHeight="15" x14ac:dyDescent="0.25"/>
  <cols>
    <col min="1" max="1" width="1.875" style="1" bestFit="1" customWidth="1"/>
    <col min="2" max="2" width="55.875" style="1" bestFit="1" customWidth="1"/>
    <col min="3" max="3" width="10.875" style="1" bestFit="1" customWidth="1"/>
    <col min="4" max="16384" width="9" style="1"/>
  </cols>
  <sheetData>
    <row r="1" spans="1:3" x14ac:dyDescent="0.25">
      <c r="A1" s="84" t="s">
        <v>88</v>
      </c>
      <c r="B1" s="84"/>
      <c r="C1" s="74"/>
    </row>
    <row r="2" spans="1:3" x14ac:dyDescent="0.25">
      <c r="A2" s="25"/>
      <c r="B2" s="26"/>
      <c r="C2" s="3"/>
    </row>
    <row r="3" spans="1:3" x14ac:dyDescent="0.25">
      <c r="A3" s="75" t="s">
        <v>91</v>
      </c>
      <c r="B3" s="26"/>
      <c r="C3" s="3"/>
    </row>
    <row r="4" spans="1:3" x14ac:dyDescent="0.25">
      <c r="A4" s="76"/>
      <c r="B4" s="2"/>
      <c r="C4" s="2"/>
    </row>
    <row r="5" spans="1:3" ht="15.75" thickBot="1" x14ac:dyDescent="0.3">
      <c r="A5" s="75" t="s">
        <v>95</v>
      </c>
      <c r="B5" s="2"/>
      <c r="C5" s="2"/>
    </row>
    <row r="6" spans="1:3" ht="14.25" customHeight="1" x14ac:dyDescent="0.25">
      <c r="A6" s="78"/>
      <c r="B6" s="80"/>
      <c r="C6" s="82" t="s">
        <v>0</v>
      </c>
    </row>
    <row r="7" spans="1:3" x14ac:dyDescent="0.25">
      <c r="A7" s="79"/>
      <c r="B7" s="81"/>
      <c r="C7" s="83"/>
    </row>
    <row r="8" spans="1:3" x14ac:dyDescent="0.25">
      <c r="A8" s="4">
        <v>1</v>
      </c>
      <c r="B8" s="5" t="s">
        <v>1</v>
      </c>
      <c r="C8" s="6">
        <f>SUM(C9:C10)</f>
        <v>13.991464887518131</v>
      </c>
    </row>
    <row r="9" spans="1:3" x14ac:dyDescent="0.25">
      <c r="A9" s="27"/>
      <c r="B9" s="28" t="s">
        <v>2</v>
      </c>
      <c r="C9" s="7">
        <v>0.29119146109783001</v>
      </c>
    </row>
    <row r="10" spans="1:3" x14ac:dyDescent="0.25">
      <c r="A10" s="27"/>
      <c r="B10" s="28" t="s">
        <v>3</v>
      </c>
      <c r="C10" s="7">
        <v>13.700273426420301</v>
      </c>
    </row>
    <row r="11" spans="1:3" x14ac:dyDescent="0.25">
      <c r="A11" s="27"/>
      <c r="B11" s="28"/>
      <c r="C11" s="8"/>
    </row>
    <row r="12" spans="1:3" x14ac:dyDescent="0.25">
      <c r="A12" s="4">
        <v>2</v>
      </c>
      <c r="B12" s="5" t="s">
        <v>4</v>
      </c>
      <c r="C12" s="6">
        <f>SUM(C13:C14)</f>
        <v>11.281476223792513</v>
      </c>
    </row>
    <row r="13" spans="1:3" x14ac:dyDescent="0.25">
      <c r="A13" s="27"/>
      <c r="B13" s="29" t="s">
        <v>5</v>
      </c>
      <c r="C13" s="7">
        <v>0</v>
      </c>
    </row>
    <row r="14" spans="1:3" x14ac:dyDescent="0.25">
      <c r="A14" s="27"/>
      <c r="B14" s="29" t="s">
        <v>6</v>
      </c>
      <c r="C14" s="7">
        <v>11.281476223792513</v>
      </c>
    </row>
    <row r="15" spans="1:3" x14ac:dyDescent="0.25">
      <c r="A15" s="10"/>
      <c r="B15" s="11"/>
      <c r="C15" s="8"/>
    </row>
    <row r="16" spans="1:3" x14ac:dyDescent="0.25">
      <c r="A16" s="4">
        <v>3</v>
      </c>
      <c r="B16" s="5" t="s">
        <v>7</v>
      </c>
      <c r="C16" s="6">
        <f>SUM(C17:C19)</f>
        <v>4.2463782460136441</v>
      </c>
    </row>
    <row r="17" spans="1:3" ht="30" x14ac:dyDescent="0.25">
      <c r="A17" s="27" t="s">
        <v>8</v>
      </c>
      <c r="B17" s="30" t="s">
        <v>9</v>
      </c>
      <c r="C17" s="7">
        <v>2.4663300000000001</v>
      </c>
    </row>
    <row r="18" spans="1:3" x14ac:dyDescent="0.25">
      <c r="A18" s="27" t="s">
        <v>10</v>
      </c>
      <c r="B18" s="30" t="s">
        <v>11</v>
      </c>
      <c r="C18" s="7">
        <v>0</v>
      </c>
    </row>
    <row r="19" spans="1:3" x14ac:dyDescent="0.25">
      <c r="A19" s="27" t="s">
        <v>12</v>
      </c>
      <c r="B19" s="28" t="s">
        <v>13</v>
      </c>
      <c r="C19" s="7">
        <v>1.780048246013644</v>
      </c>
    </row>
    <row r="20" spans="1:3" x14ac:dyDescent="0.25">
      <c r="A20" s="12"/>
      <c r="B20" s="13"/>
      <c r="C20" s="8"/>
    </row>
    <row r="21" spans="1:3" x14ac:dyDescent="0.25">
      <c r="A21" s="31">
        <v>4</v>
      </c>
      <c r="B21" s="5" t="s">
        <v>14</v>
      </c>
      <c r="C21" s="6">
        <f>SUM(C22:C29)</f>
        <v>30.78558079846686</v>
      </c>
    </row>
    <row r="22" spans="1:3" x14ac:dyDescent="0.25">
      <c r="A22" s="27"/>
      <c r="B22" s="28" t="s">
        <v>15</v>
      </c>
      <c r="C22" s="7">
        <v>4.36478936098265</v>
      </c>
    </row>
    <row r="23" spans="1:3" x14ac:dyDescent="0.25">
      <c r="A23" s="27"/>
      <c r="B23" s="28" t="s">
        <v>16</v>
      </c>
      <c r="C23" s="7">
        <v>22.866031437484207</v>
      </c>
    </row>
    <row r="24" spans="1:3" x14ac:dyDescent="0.25">
      <c r="A24" s="27"/>
      <c r="B24" s="28" t="s">
        <v>17</v>
      </c>
      <c r="C24" s="7"/>
    </row>
    <row r="25" spans="1:3" x14ac:dyDescent="0.25">
      <c r="A25" s="27"/>
      <c r="B25" s="28" t="s">
        <v>18</v>
      </c>
      <c r="C25" s="7"/>
    </row>
    <row r="26" spans="1:3" x14ac:dyDescent="0.25">
      <c r="A26" s="27"/>
      <c r="B26" s="28" t="s">
        <v>19</v>
      </c>
      <c r="C26" s="7">
        <v>0</v>
      </c>
    </row>
    <row r="27" spans="1:3" x14ac:dyDescent="0.25">
      <c r="A27" s="27"/>
      <c r="B27" s="28" t="s">
        <v>20</v>
      </c>
      <c r="C27" s="7">
        <v>3.5547600000000004</v>
      </c>
    </row>
    <row r="28" spans="1:3" x14ac:dyDescent="0.25">
      <c r="A28" s="27"/>
      <c r="B28" s="28" t="s">
        <v>21</v>
      </c>
      <c r="C28" s="7">
        <v>0</v>
      </c>
    </row>
    <row r="29" spans="1:3" x14ac:dyDescent="0.25">
      <c r="A29" s="27"/>
      <c r="B29" s="28" t="s">
        <v>22</v>
      </c>
      <c r="C29" s="7">
        <v>0</v>
      </c>
    </row>
    <row r="30" spans="1:3" x14ac:dyDescent="0.25">
      <c r="A30" s="27"/>
      <c r="B30" s="28"/>
      <c r="C30" s="8"/>
    </row>
    <row r="31" spans="1:3" x14ac:dyDescent="0.25">
      <c r="A31" s="27">
        <v>5</v>
      </c>
      <c r="B31" s="5" t="s">
        <v>23</v>
      </c>
      <c r="C31" s="6">
        <f>SUM(C32:C33)</f>
        <v>0</v>
      </c>
    </row>
    <row r="32" spans="1:3" x14ac:dyDescent="0.25">
      <c r="A32" s="27" t="s">
        <v>8</v>
      </c>
      <c r="B32" s="28" t="s">
        <v>24</v>
      </c>
      <c r="C32" s="7"/>
    </row>
    <row r="33" spans="1:3" x14ac:dyDescent="0.25">
      <c r="A33" s="27" t="s">
        <v>10</v>
      </c>
      <c r="B33" s="28" t="s">
        <v>25</v>
      </c>
      <c r="C33" s="7"/>
    </row>
    <row r="34" spans="1:3" x14ac:dyDescent="0.25">
      <c r="A34" s="27"/>
      <c r="B34" s="28"/>
      <c r="C34" s="8"/>
    </row>
    <row r="35" spans="1:3" x14ac:dyDescent="0.25">
      <c r="A35" s="27">
        <v>6</v>
      </c>
      <c r="B35" s="5" t="s">
        <v>26</v>
      </c>
      <c r="C35" s="6">
        <f>C8+C12+C16+C21+C31</f>
        <v>60.304900155791145</v>
      </c>
    </row>
    <row r="36" spans="1:3" x14ac:dyDescent="0.25">
      <c r="A36" s="27"/>
      <c r="B36" s="28"/>
      <c r="C36" s="8"/>
    </row>
    <row r="37" spans="1:3" x14ac:dyDescent="0.25">
      <c r="A37" s="27">
        <v>7</v>
      </c>
      <c r="B37" s="5" t="s">
        <v>27</v>
      </c>
      <c r="C37" s="8"/>
    </row>
    <row r="38" spans="1:3" ht="30" x14ac:dyDescent="0.25">
      <c r="A38" s="27" t="s">
        <v>8</v>
      </c>
      <c r="B38" s="30" t="s">
        <v>28</v>
      </c>
      <c r="C38" s="14">
        <f>(C21+C17+C33)/C41</f>
        <v>2.6674938068337555E-4</v>
      </c>
    </row>
    <row r="39" spans="1:3" x14ac:dyDescent="0.25">
      <c r="A39" s="27" t="s">
        <v>10</v>
      </c>
      <c r="B39" s="28" t="s">
        <v>29</v>
      </c>
      <c r="C39" s="14">
        <f>C35/C42</f>
        <v>4.9838142631117093E-4</v>
      </c>
    </row>
    <row r="40" spans="1:3" x14ac:dyDescent="0.25">
      <c r="A40" s="27"/>
      <c r="B40" s="28"/>
      <c r="C40" s="8"/>
    </row>
    <row r="41" spans="1:3" ht="15.75" thickBot="1" x14ac:dyDescent="0.3">
      <c r="A41" s="32"/>
      <c r="B41" s="33" t="s">
        <v>30</v>
      </c>
      <c r="C41" s="16">
        <v>124656</v>
      </c>
    </row>
    <row r="42" spans="1:3" ht="15.75" thickBot="1" x14ac:dyDescent="0.3">
      <c r="A42" s="32"/>
      <c r="B42" s="33" t="s">
        <v>87</v>
      </c>
      <c r="C42" s="16">
        <f>124656/2+117347/2</f>
        <v>121001.5</v>
      </c>
    </row>
  </sheetData>
  <mergeCells count="4">
    <mergeCell ref="A6:A7"/>
    <mergeCell ref="B6:B7"/>
    <mergeCell ref="C6:C7"/>
    <mergeCell ref="A1:B1"/>
  </mergeCells>
  <pageMargins left="0.70866141732283461" right="0.70866141732283461" top="0.3543307086614173" bottom="0.3543307086614173" header="0" footer="0"/>
  <pageSetup paperSize="9" scale="9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rightToLeft="1" workbookViewId="0">
      <pane ySplit="7" topLeftCell="A8" activePane="bottomLeft" state="frozen"/>
      <selection pane="bottomLeft" activeCell="C38" sqref="C38:C39"/>
    </sheetView>
  </sheetViews>
  <sheetFormatPr defaultRowHeight="15" x14ac:dyDescent="0.25"/>
  <cols>
    <col min="1" max="1" width="1.75" style="1" bestFit="1" customWidth="1"/>
    <col min="2" max="2" width="55.875" style="1" bestFit="1" customWidth="1"/>
    <col min="3" max="3" width="9.875" style="1" bestFit="1" customWidth="1"/>
    <col min="4" max="16384" width="9" style="1"/>
  </cols>
  <sheetData>
    <row r="1" spans="1:3" x14ac:dyDescent="0.25">
      <c r="A1" s="84" t="s">
        <v>88</v>
      </c>
      <c r="B1" s="84"/>
      <c r="C1" s="74"/>
    </row>
    <row r="2" spans="1:3" x14ac:dyDescent="0.25">
      <c r="A2" s="25"/>
      <c r="B2" s="26"/>
      <c r="C2" s="3"/>
    </row>
    <row r="3" spans="1:3" x14ac:dyDescent="0.25">
      <c r="A3" s="75" t="s">
        <v>91</v>
      </c>
      <c r="B3" s="26"/>
      <c r="C3" s="3"/>
    </row>
    <row r="4" spans="1:3" x14ac:dyDescent="0.25">
      <c r="A4" s="76"/>
      <c r="B4" s="2"/>
      <c r="C4" s="2"/>
    </row>
    <row r="5" spans="1:3" ht="15.75" thickBot="1" x14ac:dyDescent="0.3">
      <c r="A5" s="75" t="s">
        <v>96</v>
      </c>
      <c r="B5" s="2"/>
      <c r="C5" s="2"/>
    </row>
    <row r="6" spans="1:3" ht="14.25" customHeight="1" x14ac:dyDescent="0.25">
      <c r="A6" s="78"/>
      <c r="B6" s="80"/>
      <c r="C6" s="82" t="s">
        <v>0</v>
      </c>
    </row>
    <row r="7" spans="1:3" x14ac:dyDescent="0.25">
      <c r="A7" s="79"/>
      <c r="B7" s="81"/>
      <c r="C7" s="83"/>
    </row>
    <row r="8" spans="1:3" x14ac:dyDescent="0.25">
      <c r="A8" s="4">
        <v>1</v>
      </c>
      <c r="B8" s="5" t="s">
        <v>1</v>
      </c>
      <c r="C8" s="6">
        <f>SUM(C9:C10)</f>
        <v>0.84321991956962006</v>
      </c>
    </row>
    <row r="9" spans="1:3" x14ac:dyDescent="0.25">
      <c r="A9" s="27"/>
      <c r="B9" s="28" t="s">
        <v>2</v>
      </c>
      <c r="C9" s="7">
        <v>1.0165845882099999E-3</v>
      </c>
    </row>
    <row r="10" spans="1:3" x14ac:dyDescent="0.25">
      <c r="A10" s="27"/>
      <c r="B10" s="28" t="s">
        <v>3</v>
      </c>
      <c r="C10" s="7">
        <v>0.84220333498141009</v>
      </c>
    </row>
    <row r="11" spans="1:3" x14ac:dyDescent="0.25">
      <c r="A11" s="27"/>
      <c r="B11" s="28"/>
      <c r="C11" s="8"/>
    </row>
    <row r="12" spans="1:3" x14ac:dyDescent="0.25">
      <c r="A12" s="4">
        <v>2</v>
      </c>
      <c r="B12" s="5" t="s">
        <v>4</v>
      </c>
      <c r="C12" s="6">
        <f>SUM(C13:C14)</f>
        <v>3.0565245620813597</v>
      </c>
    </row>
    <row r="13" spans="1:3" x14ac:dyDescent="0.25">
      <c r="A13" s="27"/>
      <c r="B13" s="29" t="s">
        <v>5</v>
      </c>
      <c r="C13" s="7">
        <v>0</v>
      </c>
    </row>
    <row r="14" spans="1:3" x14ac:dyDescent="0.25">
      <c r="A14" s="27"/>
      <c r="B14" s="29" t="s">
        <v>6</v>
      </c>
      <c r="C14" s="7">
        <v>3.0565245620813597</v>
      </c>
    </row>
    <row r="15" spans="1:3" x14ac:dyDescent="0.25">
      <c r="A15" s="10"/>
      <c r="B15" s="11"/>
      <c r="C15" s="8"/>
    </row>
    <row r="16" spans="1:3" x14ac:dyDescent="0.25">
      <c r="A16" s="4">
        <v>3</v>
      </c>
      <c r="B16" s="5" t="s">
        <v>7</v>
      </c>
      <c r="C16" s="6">
        <f>SUM(C17:C19)</f>
        <v>0</v>
      </c>
    </row>
    <row r="17" spans="1:3" ht="30" x14ac:dyDescent="0.25">
      <c r="A17" s="27" t="s">
        <v>8</v>
      </c>
      <c r="B17" s="30" t="s">
        <v>9</v>
      </c>
      <c r="C17" s="17">
        <v>0</v>
      </c>
    </row>
    <row r="18" spans="1:3" x14ac:dyDescent="0.25">
      <c r="A18" s="27" t="s">
        <v>10</v>
      </c>
      <c r="B18" s="30" t="s">
        <v>11</v>
      </c>
      <c r="C18" s="7">
        <v>0</v>
      </c>
    </row>
    <row r="19" spans="1:3" x14ac:dyDescent="0.25">
      <c r="A19" s="27" t="s">
        <v>12</v>
      </c>
      <c r="B19" s="28" t="s">
        <v>13</v>
      </c>
      <c r="C19" s="7">
        <v>0</v>
      </c>
    </row>
    <row r="20" spans="1:3" x14ac:dyDescent="0.25">
      <c r="A20" s="12"/>
      <c r="B20" s="13"/>
      <c r="C20" s="8"/>
    </row>
    <row r="21" spans="1:3" x14ac:dyDescent="0.25">
      <c r="A21" s="31">
        <v>4</v>
      </c>
      <c r="B21" s="5" t="s">
        <v>14</v>
      </c>
      <c r="C21" s="6">
        <f>SUM(C22:C29)</f>
        <v>1.2547000000000001</v>
      </c>
    </row>
    <row r="22" spans="1:3" x14ac:dyDescent="0.25">
      <c r="A22" s="27"/>
      <c r="B22" s="28" t="s">
        <v>15</v>
      </c>
      <c r="C22" s="7">
        <v>0</v>
      </c>
    </row>
    <row r="23" spans="1:3" x14ac:dyDescent="0.25">
      <c r="A23" s="27"/>
      <c r="B23" s="28" t="s">
        <v>16</v>
      </c>
      <c r="C23" s="7">
        <v>0</v>
      </c>
    </row>
    <row r="24" spans="1:3" x14ac:dyDescent="0.25">
      <c r="A24" s="27"/>
      <c r="B24" s="28" t="s">
        <v>17</v>
      </c>
      <c r="C24" s="7"/>
    </row>
    <row r="25" spans="1:3" x14ac:dyDescent="0.25">
      <c r="A25" s="27"/>
      <c r="B25" s="28" t="s">
        <v>18</v>
      </c>
      <c r="C25" s="7"/>
    </row>
    <row r="26" spans="1:3" x14ac:dyDescent="0.25">
      <c r="A26" s="27"/>
      <c r="B26" s="28" t="s">
        <v>19</v>
      </c>
      <c r="C26" s="7">
        <v>2.3500000000000001E-3</v>
      </c>
    </row>
    <row r="27" spans="1:3" x14ac:dyDescent="0.25">
      <c r="A27" s="27"/>
      <c r="B27" s="28" t="s">
        <v>20</v>
      </c>
      <c r="C27" s="7">
        <v>1.2523500000000001</v>
      </c>
    </row>
    <row r="28" spans="1:3" x14ac:dyDescent="0.25">
      <c r="A28" s="27"/>
      <c r="B28" s="28" t="s">
        <v>21</v>
      </c>
      <c r="C28" s="7">
        <v>0</v>
      </c>
    </row>
    <row r="29" spans="1:3" x14ac:dyDescent="0.25">
      <c r="A29" s="27"/>
      <c r="B29" s="28" t="s">
        <v>22</v>
      </c>
      <c r="C29" s="7">
        <v>0</v>
      </c>
    </row>
    <row r="30" spans="1:3" x14ac:dyDescent="0.25">
      <c r="A30" s="27"/>
      <c r="B30" s="28"/>
      <c r="C30" s="8"/>
    </row>
    <row r="31" spans="1:3" x14ac:dyDescent="0.25">
      <c r="A31" s="27">
        <v>5</v>
      </c>
      <c r="B31" s="5" t="s">
        <v>23</v>
      </c>
      <c r="C31" s="6">
        <f>SUM(C32:C33)</f>
        <v>0</v>
      </c>
    </row>
    <row r="32" spans="1:3" x14ac:dyDescent="0.25">
      <c r="A32" s="27" t="s">
        <v>8</v>
      </c>
      <c r="B32" s="28" t="s">
        <v>24</v>
      </c>
      <c r="C32" s="7"/>
    </row>
    <row r="33" spans="1:4" x14ac:dyDescent="0.25">
      <c r="A33" s="27" t="s">
        <v>10</v>
      </c>
      <c r="B33" s="28" t="s">
        <v>25</v>
      </c>
      <c r="C33" s="7"/>
    </row>
    <row r="34" spans="1:4" x14ac:dyDescent="0.25">
      <c r="A34" s="27"/>
      <c r="B34" s="28"/>
      <c r="C34" s="8"/>
    </row>
    <row r="35" spans="1:4" x14ac:dyDescent="0.25">
      <c r="A35" s="27">
        <v>6</v>
      </c>
      <c r="B35" s="5" t="s">
        <v>26</v>
      </c>
      <c r="C35" s="6">
        <f>C8+C12+C16+C21+C31</f>
        <v>5.1544444816509802</v>
      </c>
    </row>
    <row r="36" spans="1:4" x14ac:dyDescent="0.25">
      <c r="A36" s="27"/>
      <c r="B36" s="28"/>
      <c r="C36" s="8"/>
    </row>
    <row r="37" spans="1:4" x14ac:dyDescent="0.25">
      <c r="A37" s="27">
        <v>7</v>
      </c>
      <c r="B37" s="5" t="s">
        <v>27</v>
      </c>
      <c r="C37" s="8"/>
    </row>
    <row r="38" spans="1:4" ht="30" x14ac:dyDescent="0.25">
      <c r="A38" s="27" t="s">
        <v>8</v>
      </c>
      <c r="B38" s="30" t="s">
        <v>28</v>
      </c>
      <c r="C38" s="14">
        <f>(C21+C17+C33)/C41</f>
        <v>8.6471399035148184E-4</v>
      </c>
      <c r="D38" s="18" t="s">
        <v>31</v>
      </c>
    </row>
    <row r="39" spans="1:4" x14ac:dyDescent="0.25">
      <c r="A39" s="27" t="s">
        <v>10</v>
      </c>
      <c r="B39" s="28" t="s">
        <v>29</v>
      </c>
      <c r="C39" s="14">
        <f>C35/C42</f>
        <v>2.8973830700680047E-3</v>
      </c>
    </row>
    <row r="40" spans="1:4" x14ac:dyDescent="0.25">
      <c r="A40" s="27"/>
      <c r="B40" s="28"/>
      <c r="C40" s="8"/>
    </row>
    <row r="41" spans="1:4" ht="15.75" thickBot="1" x14ac:dyDescent="0.3">
      <c r="A41" s="32"/>
      <c r="B41" s="33" t="s">
        <v>30</v>
      </c>
      <c r="C41" s="16">
        <v>1451</v>
      </c>
    </row>
    <row r="42" spans="1:4" ht="15.75" thickBot="1" x14ac:dyDescent="0.3">
      <c r="A42" s="32"/>
      <c r="B42" s="33" t="s">
        <v>87</v>
      </c>
      <c r="C42" s="16">
        <f>1451/2+2107/2</f>
        <v>1779</v>
      </c>
    </row>
  </sheetData>
  <mergeCells count="4">
    <mergeCell ref="A6:A7"/>
    <mergeCell ref="B6:B7"/>
    <mergeCell ref="C6:C7"/>
    <mergeCell ref="A1:B1"/>
  </mergeCells>
  <pageMargins left="0.70866141732283461" right="0.70866141732283461" top="0.3543307086614173" bottom="0.3543307086614173" header="0" footer="0"/>
  <pageSetup paperSize="9" scale="9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rightToLeft="1" workbookViewId="0">
      <pane ySplit="7" topLeftCell="A8" activePane="bottomLeft" state="frozen"/>
      <selection pane="bottomLeft" activeCell="C38" sqref="C38:C39"/>
    </sheetView>
  </sheetViews>
  <sheetFormatPr defaultRowHeight="15" x14ac:dyDescent="0.25"/>
  <cols>
    <col min="1" max="1" width="1.75" style="1" bestFit="1" customWidth="1"/>
    <col min="2" max="2" width="55.875" style="1" bestFit="1" customWidth="1"/>
    <col min="3" max="3" width="9.875" style="1" bestFit="1" customWidth="1"/>
    <col min="4" max="16384" width="9" style="1"/>
  </cols>
  <sheetData>
    <row r="1" spans="1:3" x14ac:dyDescent="0.25">
      <c r="A1" s="84" t="s">
        <v>88</v>
      </c>
      <c r="B1" s="84"/>
      <c r="C1" s="74"/>
    </row>
    <row r="2" spans="1:3" x14ac:dyDescent="0.25">
      <c r="A2" s="25"/>
      <c r="B2" s="26"/>
      <c r="C2" s="3"/>
    </row>
    <row r="3" spans="1:3" x14ac:dyDescent="0.25">
      <c r="A3" s="75" t="s">
        <v>91</v>
      </c>
      <c r="B3" s="26"/>
      <c r="C3" s="3"/>
    </row>
    <row r="4" spans="1:3" x14ac:dyDescent="0.25">
      <c r="A4" s="76"/>
      <c r="B4" s="2"/>
      <c r="C4" s="2"/>
    </row>
    <row r="5" spans="1:3" ht="15.75" thickBot="1" x14ac:dyDescent="0.3">
      <c r="A5" s="75" t="s">
        <v>97</v>
      </c>
      <c r="B5" s="2"/>
      <c r="C5" s="2"/>
    </row>
    <row r="6" spans="1:3" ht="14.25" customHeight="1" x14ac:dyDescent="0.25">
      <c r="A6" s="78"/>
      <c r="B6" s="80"/>
      <c r="C6" s="82" t="s">
        <v>0</v>
      </c>
    </row>
    <row r="7" spans="1:3" x14ac:dyDescent="0.25">
      <c r="A7" s="79"/>
      <c r="B7" s="81"/>
      <c r="C7" s="83"/>
    </row>
    <row r="8" spans="1:3" x14ac:dyDescent="0.25">
      <c r="A8" s="4">
        <v>1</v>
      </c>
      <c r="B8" s="5" t="s">
        <v>1</v>
      </c>
      <c r="C8" s="6">
        <f>SUM(C9:C10)</f>
        <v>5.8146069405841976</v>
      </c>
    </row>
    <row r="9" spans="1:3" x14ac:dyDescent="0.25">
      <c r="A9" s="27"/>
      <c r="B9" s="28" t="s">
        <v>2</v>
      </c>
      <c r="C9" s="7">
        <v>0</v>
      </c>
    </row>
    <row r="10" spans="1:3" x14ac:dyDescent="0.25">
      <c r="A10" s="27"/>
      <c r="B10" s="28" t="s">
        <v>3</v>
      </c>
      <c r="C10" s="7">
        <v>5.8146069405841976</v>
      </c>
    </row>
    <row r="11" spans="1:3" x14ac:dyDescent="0.25">
      <c r="A11" s="27"/>
      <c r="B11" s="28"/>
      <c r="C11" s="8"/>
    </row>
    <row r="12" spans="1:3" x14ac:dyDescent="0.25">
      <c r="A12" s="4">
        <v>2</v>
      </c>
      <c r="B12" s="5" t="s">
        <v>4</v>
      </c>
      <c r="C12" s="6">
        <f>SUM(C13:C14)</f>
        <v>5.2426574737754601</v>
      </c>
    </row>
    <row r="13" spans="1:3" x14ac:dyDescent="0.25">
      <c r="A13" s="27"/>
      <c r="B13" s="29" t="s">
        <v>5</v>
      </c>
      <c r="C13" s="7">
        <v>0</v>
      </c>
    </row>
    <row r="14" spans="1:3" x14ac:dyDescent="0.25">
      <c r="A14" s="27"/>
      <c r="B14" s="29" t="s">
        <v>6</v>
      </c>
      <c r="C14" s="7">
        <v>5.2426574737754601</v>
      </c>
    </row>
    <row r="15" spans="1:3" x14ac:dyDescent="0.25">
      <c r="A15" s="10"/>
      <c r="B15" s="11"/>
      <c r="C15" s="8"/>
    </row>
    <row r="16" spans="1:3" x14ac:dyDescent="0.25">
      <c r="A16" s="4">
        <v>3</v>
      </c>
      <c r="B16" s="5" t="s">
        <v>7</v>
      </c>
      <c r="C16" s="6">
        <f>SUM(C17:C19)</f>
        <v>0</v>
      </c>
    </row>
    <row r="17" spans="1:3" ht="30" x14ac:dyDescent="0.25">
      <c r="A17" s="27" t="s">
        <v>8</v>
      </c>
      <c r="B17" s="30" t="s">
        <v>9</v>
      </c>
      <c r="C17" s="7">
        <v>0</v>
      </c>
    </row>
    <row r="18" spans="1:3" x14ac:dyDescent="0.25">
      <c r="A18" s="27" t="s">
        <v>10</v>
      </c>
      <c r="B18" s="30" t="s">
        <v>11</v>
      </c>
      <c r="C18" s="7">
        <v>0</v>
      </c>
    </row>
    <row r="19" spans="1:3" x14ac:dyDescent="0.25">
      <c r="A19" s="27" t="s">
        <v>12</v>
      </c>
      <c r="B19" s="28" t="s">
        <v>13</v>
      </c>
      <c r="C19" s="7">
        <v>0</v>
      </c>
    </row>
    <row r="20" spans="1:3" x14ac:dyDescent="0.25">
      <c r="A20" s="12"/>
      <c r="B20" s="13"/>
      <c r="C20" s="8"/>
    </row>
    <row r="21" spans="1:3" x14ac:dyDescent="0.25">
      <c r="A21" s="31">
        <v>4</v>
      </c>
      <c r="B21" s="5" t="s">
        <v>14</v>
      </c>
      <c r="C21" s="6">
        <f>SUM(C22:C29)</f>
        <v>12.32208</v>
      </c>
    </row>
    <row r="22" spans="1:3" x14ac:dyDescent="0.25">
      <c r="A22" s="27"/>
      <c r="B22" s="28" t="s">
        <v>15</v>
      </c>
      <c r="C22" s="7">
        <v>0</v>
      </c>
    </row>
    <row r="23" spans="1:3" x14ac:dyDescent="0.25">
      <c r="A23" s="27"/>
      <c r="B23" s="28" t="s">
        <v>16</v>
      </c>
      <c r="C23" s="7">
        <v>0</v>
      </c>
    </row>
    <row r="24" spans="1:3" x14ac:dyDescent="0.25">
      <c r="A24" s="27"/>
      <c r="B24" s="28" t="s">
        <v>17</v>
      </c>
      <c r="C24" s="7"/>
    </row>
    <row r="25" spans="1:3" x14ac:dyDescent="0.25">
      <c r="A25" s="27"/>
      <c r="B25" s="28" t="s">
        <v>18</v>
      </c>
      <c r="C25" s="7"/>
    </row>
    <row r="26" spans="1:3" x14ac:dyDescent="0.25">
      <c r="A26" s="27"/>
      <c r="B26" s="28" t="s">
        <v>19</v>
      </c>
      <c r="C26" s="7">
        <v>5.0470000000000001E-2</v>
      </c>
    </row>
    <row r="27" spans="1:3" x14ac:dyDescent="0.25">
      <c r="A27" s="27"/>
      <c r="B27" s="28" t="s">
        <v>20</v>
      </c>
      <c r="C27" s="7">
        <v>12.271609999999999</v>
      </c>
    </row>
    <row r="28" spans="1:3" x14ac:dyDescent="0.25">
      <c r="A28" s="27"/>
      <c r="B28" s="28" t="s">
        <v>21</v>
      </c>
      <c r="C28" s="7">
        <v>0</v>
      </c>
    </row>
    <row r="29" spans="1:3" x14ac:dyDescent="0.25">
      <c r="A29" s="27"/>
      <c r="B29" s="28" t="s">
        <v>22</v>
      </c>
      <c r="C29" s="7">
        <v>0</v>
      </c>
    </row>
    <row r="30" spans="1:3" x14ac:dyDescent="0.25">
      <c r="A30" s="27"/>
      <c r="B30" s="28"/>
      <c r="C30" s="8"/>
    </row>
    <row r="31" spans="1:3" x14ac:dyDescent="0.25">
      <c r="A31" s="27">
        <v>5</v>
      </c>
      <c r="B31" s="5" t="s">
        <v>23</v>
      </c>
      <c r="C31" s="6">
        <f>SUM(C32:C33)</f>
        <v>0</v>
      </c>
    </row>
    <row r="32" spans="1:3" x14ac:dyDescent="0.25">
      <c r="A32" s="27" t="s">
        <v>8</v>
      </c>
      <c r="B32" s="28" t="s">
        <v>24</v>
      </c>
      <c r="C32" s="7"/>
    </row>
    <row r="33" spans="1:3" x14ac:dyDescent="0.25">
      <c r="A33" s="27" t="s">
        <v>10</v>
      </c>
      <c r="B33" s="28" t="s">
        <v>25</v>
      </c>
      <c r="C33" s="7"/>
    </row>
    <row r="34" spans="1:3" x14ac:dyDescent="0.25">
      <c r="A34" s="27"/>
      <c r="B34" s="28"/>
      <c r="C34" s="8"/>
    </row>
    <row r="35" spans="1:3" x14ac:dyDescent="0.25">
      <c r="A35" s="27">
        <v>6</v>
      </c>
      <c r="B35" s="5" t="s">
        <v>26</v>
      </c>
      <c r="C35" s="6">
        <f>C8+C12+C16+C21+C31</f>
        <v>23.379344414359657</v>
      </c>
    </row>
    <row r="36" spans="1:3" x14ac:dyDescent="0.25">
      <c r="A36" s="27"/>
      <c r="B36" s="28"/>
      <c r="C36" s="8"/>
    </row>
    <row r="37" spans="1:3" x14ac:dyDescent="0.25">
      <c r="A37" s="27">
        <v>7</v>
      </c>
      <c r="B37" s="5" t="s">
        <v>27</v>
      </c>
      <c r="C37" s="8"/>
    </row>
    <row r="38" spans="1:3" ht="30" x14ac:dyDescent="0.25">
      <c r="A38" s="27" t="s">
        <v>8</v>
      </c>
      <c r="B38" s="30" t="s">
        <v>28</v>
      </c>
      <c r="C38" s="14">
        <f>(C21+C17+C33)/C41</f>
        <v>1.5984018679465559E-3</v>
      </c>
    </row>
    <row r="39" spans="1:3" x14ac:dyDescent="0.25">
      <c r="A39" s="27" t="s">
        <v>10</v>
      </c>
      <c r="B39" s="28" t="s">
        <v>29</v>
      </c>
      <c r="C39" s="14">
        <f>C35/C42</f>
        <v>2.4212245665244051E-3</v>
      </c>
    </row>
    <row r="40" spans="1:3" x14ac:dyDescent="0.25">
      <c r="A40" s="27"/>
      <c r="B40" s="28"/>
      <c r="C40" s="8"/>
    </row>
    <row r="41" spans="1:3" ht="15.75" thickBot="1" x14ac:dyDescent="0.3">
      <c r="A41" s="32"/>
      <c r="B41" s="33" t="s">
        <v>30</v>
      </c>
      <c r="C41" s="16">
        <v>7709</v>
      </c>
    </row>
    <row r="42" spans="1:3" ht="15.75" thickBot="1" x14ac:dyDescent="0.3">
      <c r="A42" s="32"/>
      <c r="B42" s="33" t="s">
        <v>87</v>
      </c>
      <c r="C42" s="16">
        <f>7709/2+11603/2</f>
        <v>9656</v>
      </c>
    </row>
  </sheetData>
  <mergeCells count="4">
    <mergeCell ref="A6:A7"/>
    <mergeCell ref="B6:B7"/>
    <mergeCell ref="C6:C7"/>
    <mergeCell ref="A1:B1"/>
  </mergeCells>
  <pageMargins left="0.70866141732283461" right="0.70866141732283461" top="0.3543307086614173" bottom="0.3543307086614173" header="0" footer="0"/>
  <pageSetup paperSize="9" scale="9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rightToLeft="1" workbookViewId="0">
      <pane ySplit="7" topLeftCell="A8" activePane="bottomLeft" state="frozen"/>
      <selection pane="bottomLeft" activeCell="B44" sqref="B44"/>
    </sheetView>
  </sheetViews>
  <sheetFormatPr defaultRowHeight="15" x14ac:dyDescent="0.25"/>
  <cols>
    <col min="1" max="1" width="1.75" style="1" bestFit="1" customWidth="1"/>
    <col min="2" max="2" width="55.875" style="1" bestFit="1" customWidth="1"/>
    <col min="3" max="3" width="9.875" style="1" bestFit="1" customWidth="1"/>
    <col min="4" max="16384" width="9" style="1"/>
  </cols>
  <sheetData>
    <row r="1" spans="1:3" x14ac:dyDescent="0.25">
      <c r="A1" s="84" t="s">
        <v>88</v>
      </c>
      <c r="B1" s="84"/>
      <c r="C1" s="74"/>
    </row>
    <row r="2" spans="1:3" x14ac:dyDescent="0.25">
      <c r="A2" s="25"/>
      <c r="B2" s="26"/>
      <c r="C2" s="3"/>
    </row>
    <row r="3" spans="1:3" x14ac:dyDescent="0.25">
      <c r="A3" s="75" t="s">
        <v>91</v>
      </c>
      <c r="B3" s="26"/>
      <c r="C3" s="3"/>
    </row>
    <row r="4" spans="1:3" x14ac:dyDescent="0.25">
      <c r="A4" s="76"/>
      <c r="B4" s="2"/>
      <c r="C4" s="2"/>
    </row>
    <row r="5" spans="1:3" ht="15.75" thickBot="1" x14ac:dyDescent="0.3">
      <c r="A5" s="75" t="s">
        <v>98</v>
      </c>
      <c r="B5" s="2"/>
      <c r="C5" s="2"/>
    </row>
    <row r="6" spans="1:3" ht="14.25" customHeight="1" x14ac:dyDescent="0.25">
      <c r="A6" s="78"/>
      <c r="B6" s="80"/>
      <c r="C6" s="82" t="s">
        <v>0</v>
      </c>
    </row>
    <row r="7" spans="1:3" x14ac:dyDescent="0.25">
      <c r="A7" s="79"/>
      <c r="B7" s="81"/>
      <c r="C7" s="83"/>
    </row>
    <row r="8" spans="1:3" x14ac:dyDescent="0.25">
      <c r="A8" s="4">
        <v>1</v>
      </c>
      <c r="B8" s="5" t="s">
        <v>1</v>
      </c>
      <c r="C8" s="6">
        <f>SUM(C9:C10)</f>
        <v>0.49914297930584994</v>
      </c>
    </row>
    <row r="9" spans="1:3" x14ac:dyDescent="0.25">
      <c r="A9" s="27"/>
      <c r="B9" s="28" t="s">
        <v>2</v>
      </c>
      <c r="C9" s="7">
        <v>0</v>
      </c>
    </row>
    <row r="10" spans="1:3" x14ac:dyDescent="0.25">
      <c r="A10" s="27"/>
      <c r="B10" s="28" t="s">
        <v>3</v>
      </c>
      <c r="C10" s="7">
        <v>0.49914297930584994</v>
      </c>
    </row>
    <row r="11" spans="1:3" x14ac:dyDescent="0.25">
      <c r="A11" s="27"/>
      <c r="B11" s="28"/>
      <c r="C11" s="8"/>
    </row>
    <row r="12" spans="1:3" x14ac:dyDescent="0.25">
      <c r="A12" s="4">
        <v>2</v>
      </c>
      <c r="B12" s="5" t="s">
        <v>4</v>
      </c>
      <c r="C12" s="6">
        <f>SUM(C13:C14)</f>
        <v>0.30527330419042004</v>
      </c>
    </row>
    <row r="13" spans="1:3" x14ac:dyDescent="0.25">
      <c r="A13" s="27"/>
      <c r="B13" s="29" t="s">
        <v>5</v>
      </c>
      <c r="C13" s="7">
        <v>0</v>
      </c>
    </row>
    <row r="14" spans="1:3" x14ac:dyDescent="0.25">
      <c r="A14" s="27"/>
      <c r="B14" s="29" t="s">
        <v>6</v>
      </c>
      <c r="C14" s="7">
        <v>0.30527330419042004</v>
      </c>
    </row>
    <row r="15" spans="1:3" x14ac:dyDescent="0.25">
      <c r="A15" s="10"/>
      <c r="B15" s="11"/>
      <c r="C15" s="8"/>
    </row>
    <row r="16" spans="1:3" x14ac:dyDescent="0.25">
      <c r="A16" s="4">
        <v>3</v>
      </c>
      <c r="B16" s="5" t="s">
        <v>7</v>
      </c>
      <c r="C16" s="6">
        <f>SUM(C17:C19)</f>
        <v>0</v>
      </c>
    </row>
    <row r="17" spans="1:3" ht="30" x14ac:dyDescent="0.25">
      <c r="A17" s="27" t="s">
        <v>8</v>
      </c>
      <c r="B17" s="30" t="s">
        <v>9</v>
      </c>
      <c r="C17" s="7">
        <v>0</v>
      </c>
    </row>
    <row r="18" spans="1:3" x14ac:dyDescent="0.25">
      <c r="A18" s="27" t="s">
        <v>10</v>
      </c>
      <c r="B18" s="30" t="s">
        <v>11</v>
      </c>
      <c r="C18" s="7">
        <v>0</v>
      </c>
    </row>
    <row r="19" spans="1:3" x14ac:dyDescent="0.25">
      <c r="A19" s="27" t="s">
        <v>12</v>
      </c>
      <c r="B19" s="28" t="s">
        <v>13</v>
      </c>
      <c r="C19" s="7">
        <v>0</v>
      </c>
    </row>
    <row r="20" spans="1:3" x14ac:dyDescent="0.25">
      <c r="A20" s="12"/>
      <c r="B20" s="13"/>
      <c r="C20" s="8"/>
    </row>
    <row r="21" spans="1:3" x14ac:dyDescent="0.25">
      <c r="A21" s="31">
        <v>4</v>
      </c>
      <c r="B21" s="5" t="s">
        <v>14</v>
      </c>
      <c r="C21" s="6">
        <f>SUM(C22:C29)</f>
        <v>1.1493299999999997</v>
      </c>
    </row>
    <row r="22" spans="1:3" x14ac:dyDescent="0.25">
      <c r="A22" s="27"/>
      <c r="B22" s="28" t="s">
        <v>15</v>
      </c>
      <c r="C22" s="7">
        <v>0</v>
      </c>
    </row>
    <row r="23" spans="1:3" x14ac:dyDescent="0.25">
      <c r="A23" s="27"/>
      <c r="B23" s="28" t="s">
        <v>16</v>
      </c>
      <c r="C23" s="7">
        <v>0</v>
      </c>
    </row>
    <row r="24" spans="1:3" x14ac:dyDescent="0.25">
      <c r="A24" s="27"/>
      <c r="B24" s="28" t="s">
        <v>17</v>
      </c>
      <c r="C24" s="7"/>
    </row>
    <row r="25" spans="1:3" x14ac:dyDescent="0.25">
      <c r="A25" s="27"/>
      <c r="B25" s="28" t="s">
        <v>18</v>
      </c>
      <c r="C25" s="7"/>
    </row>
    <row r="26" spans="1:3" x14ac:dyDescent="0.25">
      <c r="A26" s="27"/>
      <c r="B26" s="28" t="s">
        <v>19</v>
      </c>
      <c r="C26" s="7">
        <v>0</v>
      </c>
    </row>
    <row r="27" spans="1:3" x14ac:dyDescent="0.25">
      <c r="A27" s="27"/>
      <c r="B27" s="28" t="s">
        <v>20</v>
      </c>
      <c r="C27" s="7">
        <v>1.0348499999999998</v>
      </c>
    </row>
    <row r="28" spans="1:3" x14ac:dyDescent="0.25">
      <c r="A28" s="27"/>
      <c r="B28" s="28" t="s">
        <v>21</v>
      </c>
      <c r="C28" s="7">
        <v>0</v>
      </c>
    </row>
    <row r="29" spans="1:3" x14ac:dyDescent="0.25">
      <c r="A29" s="27"/>
      <c r="B29" s="28" t="s">
        <v>22</v>
      </c>
      <c r="C29" s="7">
        <v>0.11447999999999998</v>
      </c>
    </row>
    <row r="30" spans="1:3" x14ac:dyDescent="0.25">
      <c r="A30" s="27"/>
      <c r="B30" s="28"/>
      <c r="C30" s="8"/>
    </row>
    <row r="31" spans="1:3" x14ac:dyDescent="0.25">
      <c r="A31" s="27">
        <v>5</v>
      </c>
      <c r="B31" s="5" t="s">
        <v>23</v>
      </c>
      <c r="C31" s="6">
        <f>SUM(C32:C33)</f>
        <v>0</v>
      </c>
    </row>
    <row r="32" spans="1:3" x14ac:dyDescent="0.25">
      <c r="A32" s="27" t="s">
        <v>8</v>
      </c>
      <c r="B32" s="28" t="s">
        <v>24</v>
      </c>
      <c r="C32" s="7"/>
    </row>
    <row r="33" spans="1:3" x14ac:dyDescent="0.25">
      <c r="A33" s="27" t="s">
        <v>10</v>
      </c>
      <c r="B33" s="28" t="s">
        <v>25</v>
      </c>
      <c r="C33" s="7"/>
    </row>
    <row r="34" spans="1:3" x14ac:dyDescent="0.25">
      <c r="A34" s="27"/>
      <c r="B34" s="28"/>
      <c r="C34" s="8"/>
    </row>
    <row r="35" spans="1:3" x14ac:dyDescent="0.25">
      <c r="A35" s="27">
        <v>6</v>
      </c>
      <c r="B35" s="5" t="s">
        <v>26</v>
      </c>
      <c r="C35" s="6">
        <f>C8+C12+C16+C21+C31</f>
        <v>1.9537462834962698</v>
      </c>
    </row>
    <row r="36" spans="1:3" x14ac:dyDescent="0.25">
      <c r="A36" s="27"/>
      <c r="B36" s="28"/>
      <c r="C36" s="8"/>
    </row>
    <row r="37" spans="1:3" x14ac:dyDescent="0.25">
      <c r="A37" s="27">
        <v>7</v>
      </c>
      <c r="B37" s="5" t="s">
        <v>27</v>
      </c>
      <c r="C37" s="8"/>
    </row>
    <row r="38" spans="1:3" ht="30" x14ac:dyDescent="0.25">
      <c r="A38" s="27" t="s">
        <v>8</v>
      </c>
      <c r="B38" s="30" t="s">
        <v>28</v>
      </c>
      <c r="C38" s="14">
        <f>(C21+C17+C33)/C41</f>
        <v>3.5671322160148969E-4</v>
      </c>
    </row>
    <row r="39" spans="1:3" x14ac:dyDescent="0.25">
      <c r="A39" s="27" t="s">
        <v>10</v>
      </c>
      <c r="B39" s="28" t="s">
        <v>29</v>
      </c>
      <c r="C39" s="14">
        <f>C35/C42</f>
        <v>5.5789442704062527E-4</v>
      </c>
    </row>
    <row r="40" spans="1:3" x14ac:dyDescent="0.25">
      <c r="A40" s="27"/>
      <c r="B40" s="28"/>
      <c r="C40" s="8"/>
    </row>
    <row r="41" spans="1:3" ht="15.75" thickBot="1" x14ac:dyDescent="0.3">
      <c r="A41" s="32"/>
      <c r="B41" s="33" t="s">
        <v>30</v>
      </c>
      <c r="C41" s="16">
        <v>3222</v>
      </c>
    </row>
    <row r="42" spans="1:3" ht="15.75" thickBot="1" x14ac:dyDescent="0.3">
      <c r="A42" s="32"/>
      <c r="B42" s="33" t="s">
        <v>87</v>
      </c>
      <c r="C42" s="16">
        <f>3222/2+3782/2</f>
        <v>3502</v>
      </c>
    </row>
  </sheetData>
  <mergeCells count="4">
    <mergeCell ref="A6:A7"/>
    <mergeCell ref="B6:B7"/>
    <mergeCell ref="C6:C7"/>
    <mergeCell ref="A1:B1"/>
  </mergeCells>
  <pageMargins left="0.70866141732283461" right="0.70866141732283461" top="0.3543307086614173" bottom="0.3543307086614173" header="0" footer="0"/>
  <pageSetup paperSize="9"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rightToLeft="1" workbookViewId="0">
      <pane ySplit="7" topLeftCell="A8" activePane="bottomLeft" state="frozen"/>
      <selection pane="bottomLeft" activeCell="C38" sqref="C38:C39"/>
    </sheetView>
  </sheetViews>
  <sheetFormatPr defaultRowHeight="15" x14ac:dyDescent="0.25"/>
  <cols>
    <col min="1" max="1" width="1.75" style="1" bestFit="1" customWidth="1"/>
    <col min="2" max="2" width="55.875" style="1" bestFit="1" customWidth="1"/>
    <col min="3" max="3" width="9.875" style="1" bestFit="1" customWidth="1"/>
    <col min="4" max="16384" width="9" style="1"/>
  </cols>
  <sheetData>
    <row r="1" spans="1:3" x14ac:dyDescent="0.25">
      <c r="A1" s="84" t="s">
        <v>88</v>
      </c>
      <c r="B1" s="84"/>
      <c r="C1" s="74"/>
    </row>
    <row r="2" spans="1:3" x14ac:dyDescent="0.25">
      <c r="A2" s="25"/>
      <c r="B2" s="26"/>
      <c r="C2" s="3"/>
    </row>
    <row r="3" spans="1:3" x14ac:dyDescent="0.25">
      <c r="A3" s="75" t="s">
        <v>91</v>
      </c>
      <c r="B3" s="26"/>
      <c r="C3" s="3"/>
    </row>
    <row r="4" spans="1:3" x14ac:dyDescent="0.25">
      <c r="A4" s="76"/>
      <c r="B4" s="2"/>
      <c r="C4" s="2"/>
    </row>
    <row r="5" spans="1:3" ht="15.75" thickBot="1" x14ac:dyDescent="0.3">
      <c r="A5" s="75" t="s">
        <v>99</v>
      </c>
      <c r="B5" s="2"/>
      <c r="C5" s="2"/>
    </row>
    <row r="6" spans="1:3" ht="14.25" customHeight="1" x14ac:dyDescent="0.25">
      <c r="A6" s="78"/>
      <c r="B6" s="80"/>
      <c r="C6" s="82" t="s">
        <v>0</v>
      </c>
    </row>
    <row r="7" spans="1:3" x14ac:dyDescent="0.25">
      <c r="A7" s="79"/>
      <c r="B7" s="81"/>
      <c r="C7" s="83"/>
    </row>
    <row r="8" spans="1:3" x14ac:dyDescent="0.25">
      <c r="A8" s="4">
        <v>1</v>
      </c>
      <c r="B8" s="5" t="s">
        <v>1</v>
      </c>
      <c r="C8" s="6">
        <f>SUM(C9:C10)</f>
        <v>0.12</v>
      </c>
    </row>
    <row r="9" spans="1:3" x14ac:dyDescent="0.25">
      <c r="A9" s="27"/>
      <c r="B9" s="28" t="s">
        <v>2</v>
      </c>
      <c r="C9" s="7">
        <v>0</v>
      </c>
    </row>
    <row r="10" spans="1:3" x14ac:dyDescent="0.25">
      <c r="A10" s="27"/>
      <c r="B10" s="28" t="s">
        <v>3</v>
      </c>
      <c r="C10" s="7">
        <v>0.12</v>
      </c>
    </row>
    <row r="11" spans="1:3" x14ac:dyDescent="0.25">
      <c r="A11" s="27"/>
      <c r="B11" s="28"/>
      <c r="C11" s="8"/>
    </row>
    <row r="12" spans="1:3" x14ac:dyDescent="0.25">
      <c r="A12" s="4">
        <v>2</v>
      </c>
      <c r="B12" s="5" t="s">
        <v>4</v>
      </c>
      <c r="C12" s="6">
        <f>SUM(C13:C14)</f>
        <v>0.20701</v>
      </c>
    </row>
    <row r="13" spans="1:3" x14ac:dyDescent="0.25">
      <c r="A13" s="27"/>
      <c r="B13" s="29" t="s">
        <v>5</v>
      </c>
      <c r="C13" s="7">
        <v>0</v>
      </c>
    </row>
    <row r="14" spans="1:3" x14ac:dyDescent="0.25">
      <c r="A14" s="27"/>
      <c r="B14" s="29" t="s">
        <v>6</v>
      </c>
      <c r="C14" s="7">
        <v>0.20701</v>
      </c>
    </row>
    <row r="15" spans="1:3" x14ac:dyDescent="0.25">
      <c r="A15" s="10"/>
      <c r="B15" s="11"/>
      <c r="C15" s="8"/>
    </row>
    <row r="16" spans="1:3" x14ac:dyDescent="0.25">
      <c r="A16" s="4">
        <v>3</v>
      </c>
      <c r="B16" s="5" t="s">
        <v>7</v>
      </c>
      <c r="C16" s="6">
        <f>SUM(C17:C19)</f>
        <v>0</v>
      </c>
    </row>
    <row r="17" spans="1:3" ht="30" x14ac:dyDescent="0.25">
      <c r="A17" s="27" t="s">
        <v>8</v>
      </c>
      <c r="B17" s="30" t="s">
        <v>9</v>
      </c>
      <c r="C17" s="7">
        <v>0</v>
      </c>
    </row>
    <row r="18" spans="1:3" x14ac:dyDescent="0.25">
      <c r="A18" s="27" t="s">
        <v>10</v>
      </c>
      <c r="B18" s="30" t="s">
        <v>11</v>
      </c>
      <c r="C18" s="7">
        <v>0</v>
      </c>
    </row>
    <row r="19" spans="1:3" x14ac:dyDescent="0.25">
      <c r="A19" s="27" t="s">
        <v>12</v>
      </c>
      <c r="B19" s="28" t="s">
        <v>13</v>
      </c>
      <c r="C19" s="7">
        <v>0</v>
      </c>
    </row>
    <row r="20" spans="1:3" x14ac:dyDescent="0.25">
      <c r="A20" s="12"/>
      <c r="B20" s="13"/>
      <c r="C20" s="8"/>
    </row>
    <row r="21" spans="1:3" x14ac:dyDescent="0.25">
      <c r="A21" s="31">
        <v>4</v>
      </c>
      <c r="B21" s="5" t="s">
        <v>14</v>
      </c>
      <c r="C21" s="6">
        <f>SUM(C22:C29)</f>
        <v>0</v>
      </c>
    </row>
    <row r="22" spans="1:3" x14ac:dyDescent="0.25">
      <c r="A22" s="27"/>
      <c r="B22" s="28" t="s">
        <v>15</v>
      </c>
      <c r="C22" s="7">
        <v>0</v>
      </c>
    </row>
    <row r="23" spans="1:3" x14ac:dyDescent="0.25">
      <c r="A23" s="27"/>
      <c r="B23" s="28" t="s">
        <v>16</v>
      </c>
      <c r="C23" s="7">
        <v>0</v>
      </c>
    </row>
    <row r="24" spans="1:3" x14ac:dyDescent="0.25">
      <c r="A24" s="27"/>
      <c r="B24" s="28" t="s">
        <v>17</v>
      </c>
      <c r="C24" s="7"/>
    </row>
    <row r="25" spans="1:3" x14ac:dyDescent="0.25">
      <c r="A25" s="27"/>
      <c r="B25" s="28" t="s">
        <v>18</v>
      </c>
      <c r="C25" s="7"/>
    </row>
    <row r="26" spans="1:3" x14ac:dyDescent="0.25">
      <c r="A26" s="27"/>
      <c r="B26" s="28" t="s">
        <v>19</v>
      </c>
      <c r="C26" s="7">
        <v>0</v>
      </c>
    </row>
    <row r="27" spans="1:3" x14ac:dyDescent="0.25">
      <c r="A27" s="27"/>
      <c r="B27" s="28" t="s">
        <v>20</v>
      </c>
      <c r="C27" s="7">
        <v>0</v>
      </c>
    </row>
    <row r="28" spans="1:3" x14ac:dyDescent="0.25">
      <c r="A28" s="27"/>
      <c r="B28" s="28" t="s">
        <v>21</v>
      </c>
      <c r="C28" s="7">
        <v>0</v>
      </c>
    </row>
    <row r="29" spans="1:3" x14ac:dyDescent="0.25">
      <c r="A29" s="27"/>
      <c r="B29" s="28" t="s">
        <v>22</v>
      </c>
      <c r="C29" s="7">
        <v>0</v>
      </c>
    </row>
    <row r="30" spans="1:3" x14ac:dyDescent="0.25">
      <c r="A30" s="27"/>
      <c r="B30" s="28"/>
      <c r="C30" s="8"/>
    </row>
    <row r="31" spans="1:3" x14ac:dyDescent="0.25">
      <c r="A31" s="27">
        <v>5</v>
      </c>
      <c r="B31" s="5" t="s">
        <v>23</v>
      </c>
      <c r="C31" s="6">
        <f>SUM(C32:C33)</f>
        <v>0</v>
      </c>
    </row>
    <row r="32" spans="1:3" x14ac:dyDescent="0.25">
      <c r="A32" s="27" t="s">
        <v>8</v>
      </c>
      <c r="B32" s="28" t="s">
        <v>24</v>
      </c>
      <c r="C32" s="7"/>
    </row>
    <row r="33" spans="1:3" x14ac:dyDescent="0.25">
      <c r="A33" s="27" t="s">
        <v>10</v>
      </c>
      <c r="B33" s="28" t="s">
        <v>25</v>
      </c>
      <c r="C33" s="7"/>
    </row>
    <row r="34" spans="1:3" x14ac:dyDescent="0.25">
      <c r="A34" s="27"/>
      <c r="B34" s="28"/>
      <c r="C34" s="8"/>
    </row>
    <row r="35" spans="1:3" x14ac:dyDescent="0.25">
      <c r="A35" s="27">
        <v>6</v>
      </c>
      <c r="B35" s="5" t="s">
        <v>26</v>
      </c>
      <c r="C35" s="6">
        <f>C8+C12+C16+C21+C31</f>
        <v>0.32701000000000002</v>
      </c>
    </row>
    <row r="36" spans="1:3" x14ac:dyDescent="0.25">
      <c r="A36" s="27"/>
      <c r="B36" s="28"/>
      <c r="C36" s="8"/>
    </row>
    <row r="37" spans="1:3" x14ac:dyDescent="0.25">
      <c r="A37" s="27">
        <v>7</v>
      </c>
      <c r="B37" s="5" t="s">
        <v>27</v>
      </c>
      <c r="C37" s="8"/>
    </row>
    <row r="38" spans="1:3" ht="30" x14ac:dyDescent="0.25">
      <c r="A38" s="27" t="s">
        <v>8</v>
      </c>
      <c r="B38" s="30" t="s">
        <v>28</v>
      </c>
      <c r="C38" s="14">
        <f>(C21+C17+C33)/C41</f>
        <v>0</v>
      </c>
    </row>
    <row r="39" spans="1:3" x14ac:dyDescent="0.25">
      <c r="A39" s="27" t="s">
        <v>10</v>
      </c>
      <c r="B39" s="28" t="s">
        <v>29</v>
      </c>
      <c r="C39" s="14">
        <f>C35/C42</f>
        <v>2.9918572735590119E-4</v>
      </c>
    </row>
    <row r="40" spans="1:3" x14ac:dyDescent="0.25">
      <c r="A40" s="27"/>
      <c r="B40" s="28"/>
      <c r="C40" s="8"/>
    </row>
    <row r="41" spans="1:3" ht="15.75" thickBot="1" x14ac:dyDescent="0.3">
      <c r="A41" s="32"/>
      <c r="B41" s="33" t="s">
        <v>30</v>
      </c>
      <c r="C41" s="16">
        <v>1003</v>
      </c>
    </row>
    <row r="42" spans="1:3" ht="15.75" thickBot="1" x14ac:dyDescent="0.3">
      <c r="A42" s="32"/>
      <c r="B42" s="33" t="s">
        <v>87</v>
      </c>
      <c r="C42" s="16">
        <f>1003/2+1183/2</f>
        <v>1093</v>
      </c>
    </row>
  </sheetData>
  <mergeCells count="4">
    <mergeCell ref="A6:A7"/>
    <mergeCell ref="B6:B7"/>
    <mergeCell ref="C6:C7"/>
    <mergeCell ref="A1:B1"/>
  </mergeCells>
  <pageMargins left="0.70866141732283461" right="0.70866141732283461" top="0.3543307086614173" bottom="0.3543307086614173" header="0" footer="0"/>
  <pageSetup paperSize="9" scale="9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2019-04-07T08:02:40+00:00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2CEE4DC-14B2-43A3-BCC2-192C19D201E9}"/>
</file>

<file path=customXml/itemProps2.xml><?xml version="1.0" encoding="utf-8"?>
<ds:datastoreItem xmlns:ds="http://schemas.openxmlformats.org/officeDocument/2006/customXml" ds:itemID="{CB989D9B-67CF-49AB-B925-EB34BF704B16}"/>
</file>

<file path=customXml/itemProps3.xml><?xml version="1.0" encoding="utf-8"?>
<ds:datastoreItem xmlns:ds="http://schemas.openxmlformats.org/officeDocument/2006/customXml" ds:itemID="{D1D0CDED-44F1-4D02-803B-F439C41ED2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13</vt:i4>
      </vt:variant>
    </vt:vector>
  </HeadingPairs>
  <TitlesOfParts>
    <vt:vector size="13" baseType="lpstr">
      <vt:lpstr>מקפת משלימה- נספח 1</vt:lpstr>
      <vt:lpstr>מקפת משלימה-נספח 2</vt:lpstr>
      <vt:lpstr>מקפת משלימה-נספח 3</vt:lpstr>
      <vt:lpstr>כללי</vt:lpstr>
      <vt:lpstr>מקבלי קצבה קיימים-כללי</vt:lpstr>
      <vt:lpstr>הלכה</vt:lpstr>
      <vt:lpstr>מניות</vt:lpstr>
      <vt:lpstr>אג"ח</vt:lpstr>
      <vt:lpstr>שקלי טווח קצר</vt:lpstr>
      <vt:lpstr>בני 50 ומטה</vt:lpstr>
      <vt:lpstr>בני 50 עד 60</vt:lpstr>
      <vt:lpstr>בני 60 ומעלה</vt:lpstr>
      <vt:lpstr>פנסיונרים-כללי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גלית פרץ</dc:creator>
  <cp:lastModifiedBy>גלית פרץ</cp:lastModifiedBy>
  <dcterms:created xsi:type="dcterms:W3CDTF">2019-04-04T11:45:49Z</dcterms:created>
  <dcterms:modified xsi:type="dcterms:W3CDTF">2019-04-07T07:03:49Z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