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workbookProtection lockStructure="1"/>
  <bookViews>
    <workbookView xWindow="600" yWindow="105" windowWidth="17400" windowHeight="10920" tabRatio="774" activeTab="10"/>
  </bookViews>
  <sheets>
    <sheet name="163" sheetId="1" r:id="rId1"/>
    <sheet name="5209" sheetId="38" r:id="rId2"/>
    <sheet name="5207" sheetId="41" r:id="rId3"/>
    <sheet name="5206" sheetId="42" r:id="rId4"/>
    <sheet name="5203" sheetId="40" r:id="rId5"/>
    <sheet name="5202" sheetId="39" r:id="rId6"/>
    <sheet name="5220" sheetId="43" r:id="rId7"/>
    <sheet name="5221" sheetId="64" r:id="rId8"/>
    <sheet name="5222" sheetId="63" r:id="rId9"/>
    <sheet name="5223" sheetId="62" r:id="rId10"/>
    <sheet name="מגדל תגמולים- נספח 1" sheetId="45" r:id="rId11"/>
    <sheet name="מגדל תגמולים-נספח 2" sheetId="56" r:id="rId12"/>
    <sheet name="מגדל תגמולים-נספח 3" sheetId="55" r:id="rId13"/>
    <sheet name="גיליון1" sheetId="83" r:id="rId14"/>
  </sheets>
  <definedNames>
    <definedName name="_xlnm.Print_Area" localSheetId="10">'מגדל תגמולים- נספח 1'!$A$1:$C$42</definedName>
  </definedNames>
  <calcPr calcId="145621"/>
</workbook>
</file>

<file path=xl/calcChain.xml><?xml version="1.0" encoding="utf-8"?>
<calcChain xmlns="http://schemas.openxmlformats.org/spreadsheetml/2006/main">
  <c r="C54" i="55" l="1"/>
  <c r="C36" i="55"/>
  <c r="C15" i="55"/>
  <c r="D42" i="56"/>
  <c r="D30" i="56"/>
  <c r="D18" i="56"/>
  <c r="D7" i="56"/>
  <c r="C22" i="1" l="1"/>
  <c r="C41" i="43"/>
  <c r="C60" i="45"/>
  <c r="C39" i="39"/>
  <c r="C39" i="40"/>
  <c r="C39" i="42"/>
  <c r="C39" i="41"/>
  <c r="C39" i="38"/>
  <c r="C39" i="43"/>
  <c r="C39" i="64"/>
  <c r="C39" i="63"/>
  <c r="C39" i="62"/>
  <c r="C9" i="45" l="1"/>
  <c r="C22" i="45"/>
  <c r="C22" i="62"/>
  <c r="C14" i="62"/>
  <c r="C17" i="63"/>
  <c r="C14" i="63"/>
  <c r="C14" i="64"/>
  <c r="C14" i="43"/>
  <c r="C14" i="38"/>
  <c r="C27" i="41"/>
  <c r="C14" i="41"/>
  <c r="C38" i="42"/>
  <c r="C14" i="42"/>
  <c r="C14" i="45" s="1"/>
  <c r="C41" i="45"/>
  <c r="D69" i="56" s="1"/>
  <c r="C33" i="45"/>
  <c r="C32" i="45"/>
  <c r="C29" i="45"/>
  <c r="C28" i="45"/>
  <c r="C27" i="45"/>
  <c r="C26" i="45"/>
  <c r="C25" i="45"/>
  <c r="C24" i="45"/>
  <c r="C23" i="45"/>
  <c r="C19" i="45"/>
  <c r="C18" i="45"/>
  <c r="C17" i="45"/>
  <c r="C13" i="45"/>
  <c r="C10" i="45"/>
  <c r="C14" i="40"/>
  <c r="C14" i="39"/>
  <c r="C14" i="1"/>
  <c r="C62" i="55" l="1"/>
  <c r="C58" i="55" l="1"/>
  <c r="C37" i="55"/>
  <c r="C16" i="55"/>
  <c r="D35" i="56"/>
  <c r="D46" i="56"/>
  <c r="D57" i="56"/>
  <c r="D19" i="56"/>
  <c r="D67" i="56" s="1"/>
  <c r="C60" i="55" l="1"/>
  <c r="C31" i="1"/>
  <c r="C21" i="1"/>
  <c r="C38" i="1" s="1"/>
  <c r="C16" i="1"/>
  <c r="C12" i="1"/>
  <c r="C8" i="1"/>
  <c r="C31" i="39"/>
  <c r="C21" i="39"/>
  <c r="C38" i="39" s="1"/>
  <c r="C16" i="39"/>
  <c r="C12" i="39"/>
  <c r="C8" i="39"/>
  <c r="C31" i="40"/>
  <c r="C21" i="40"/>
  <c r="C38" i="40" s="1"/>
  <c r="C16" i="40"/>
  <c r="C12" i="40"/>
  <c r="C8" i="40"/>
  <c r="C31" i="42"/>
  <c r="C21" i="42"/>
  <c r="C16" i="42"/>
  <c r="C12" i="42"/>
  <c r="C8" i="42"/>
  <c r="C31" i="41"/>
  <c r="C21" i="41"/>
  <c r="C38" i="41" s="1"/>
  <c r="C16" i="41"/>
  <c r="C12" i="41"/>
  <c r="C8" i="41"/>
  <c r="C31" i="38"/>
  <c r="C21" i="38"/>
  <c r="C38" i="38" s="1"/>
  <c r="C16" i="38"/>
  <c r="C12" i="38"/>
  <c r="C8" i="38"/>
  <c r="C31" i="43"/>
  <c r="C21" i="43"/>
  <c r="C38" i="43" s="1"/>
  <c r="C16" i="43"/>
  <c r="C12" i="43"/>
  <c r="C8" i="43"/>
  <c r="C31" i="64"/>
  <c r="C21" i="64"/>
  <c r="C38" i="64" s="1"/>
  <c r="C16" i="64"/>
  <c r="C12" i="64"/>
  <c r="C8" i="64"/>
  <c r="C31" i="63"/>
  <c r="C21" i="63"/>
  <c r="C38" i="63" s="1"/>
  <c r="C16" i="63"/>
  <c r="C12" i="63"/>
  <c r="C8" i="63"/>
  <c r="C31" i="62"/>
  <c r="C21" i="62"/>
  <c r="C38" i="62" s="1"/>
  <c r="C16" i="62"/>
  <c r="C12" i="62"/>
  <c r="C8" i="62"/>
  <c r="C31" i="45"/>
  <c r="C21" i="45" l="1"/>
  <c r="C38" i="45" s="1"/>
  <c r="C12" i="45"/>
  <c r="C16" i="45"/>
  <c r="C8" i="45"/>
  <c r="C35" i="62"/>
  <c r="C35" i="63"/>
  <c r="C35" i="64"/>
  <c r="C35" i="43"/>
  <c r="C35" i="39"/>
  <c r="C35" i="40"/>
  <c r="C35" i="42"/>
  <c r="C35" i="41"/>
  <c r="C35" i="38"/>
  <c r="C35" i="1"/>
  <c r="C39" i="1" s="1"/>
  <c r="C35" i="45" l="1"/>
  <c r="C39" i="45" s="1"/>
</calcChain>
</file>

<file path=xl/sharedStrings.xml><?xml version="1.0" encoding="utf-8"?>
<sst xmlns="http://schemas.openxmlformats.org/spreadsheetml/2006/main" count="562" uniqueCount="118">
  <si>
    <t xml:space="preserve">אלפי ₪ </t>
  </si>
  <si>
    <t>סך עמלות קסטודיאן לצדדים קשורים</t>
  </si>
  <si>
    <t>סך עמלות קסטודיאן לצדדים שאינם קשורים</t>
  </si>
  <si>
    <t>סך הוצאות הנובעות מהשקעה בזכויות מקרקעין</t>
  </si>
  <si>
    <t>סך הכל הוצאות ישירות</t>
  </si>
  <si>
    <t>שם הקופה:</t>
  </si>
  <si>
    <t>סך תשלומים בגין השקעה בתעודות סל ישראליות</t>
  </si>
  <si>
    <t>סה"כ מהשקעות לא סחירות</t>
  </si>
  <si>
    <t>UBS</t>
  </si>
  <si>
    <t>בנק לאומי</t>
  </si>
  <si>
    <t>CANTOR</t>
  </si>
  <si>
    <t>סך תשלומים למנהלי תיקים זרים</t>
  </si>
  <si>
    <t>סה"כ עמלות קניה ומכירה</t>
  </si>
  <si>
    <t>סך עמלות קניה ומכירה לצדדים קשורים</t>
  </si>
  <si>
    <t>סך עמלות קניה ומכירה לצדדים שאינם קשורים</t>
  </si>
  <si>
    <t>סה"כ עמלות קסטודיאן</t>
  </si>
  <si>
    <t>א</t>
  </si>
  <si>
    <t>סך הוצאות הנובעות מהשקעה בניירות ערך לא סחירים שאינם לצורך מימון פרויקטים לתשתיות</t>
  </si>
  <si>
    <t>ב</t>
  </si>
  <si>
    <t>סך הוצאות הנובעות ממימון פרויקטים לתשתיות</t>
  </si>
  <si>
    <t>ג</t>
  </si>
  <si>
    <t xml:space="preserve"> סה"כ עמלות ניהול חיצוני</t>
  </si>
  <si>
    <t>סך תשלומים הנובעים מהשקעה בקרנות השקעה בישראל</t>
  </si>
  <si>
    <t>סך תשלומים הנובעים מהשקעה בקרנות השקעה בחו"ל</t>
  </si>
  <si>
    <t>סך תשלומים למנהלי תיקים ישראלים בגין השקעה בחו"ל</t>
  </si>
  <si>
    <t>סך תשלומים בגין השקעה בתעודות סל זרות</t>
  </si>
  <si>
    <t>סך תשלומים בגין השקעה בקרנות נאמנות ישראליות</t>
  </si>
  <si>
    <t>סך תשלומים בגין השקעה בקרנות נאמנות זרות</t>
  </si>
  <si>
    <t>סה"כ הוצאות אחרות</t>
  </si>
  <si>
    <t>סך הוצאות בעד ניהול תביעות</t>
  </si>
  <si>
    <t>סך הוצאות בעד מתן משכנתאות</t>
  </si>
  <si>
    <t>שיעור הוצאות ישירות</t>
  </si>
  <si>
    <t>שיעור סך ההוצאות הישירות, שההוצאה בגינן מוגבלת לשיעור של 0.25% לפי התקנות (סיכום סעיפים 3א, 4, 5ב חלקי סך הנכסים)</t>
  </si>
  <si>
    <t>סך נכסים לסוף שנה קודמת</t>
  </si>
  <si>
    <t>ברוקראז'- עמלות קניה ומכירה בגין עיסקאות בניירות ערך סחירים</t>
  </si>
  <si>
    <t>צדדים קשורים</t>
  </si>
  <si>
    <t>צדדים שאינם קשורים</t>
  </si>
  <si>
    <t>אחרים</t>
  </si>
  <si>
    <t>סך עמלות ברוקראז'</t>
  </si>
  <si>
    <t>עמלות קסטודיאן</t>
  </si>
  <si>
    <t>סך עמלות קסטודיאן</t>
  </si>
  <si>
    <t>הוצאה הנובעת מהשקעה בניירות ערך לא סחירים או ממתן הלוואה</t>
  </si>
  <si>
    <t>סך הוצאות הנובעות מהשקעה בניירות ערך לא סחירים וממתן הלוואות</t>
  </si>
  <si>
    <t>הוצאה הנובעת מהשקעה בזכויות 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</si>
  <si>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</si>
  <si>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</si>
  <si>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</si>
  <si>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 xml:space="preserve">גוף </t>
  </si>
  <si>
    <t>סך הכל עמלות והוצאות</t>
  </si>
  <si>
    <t>תשלום הנובע מהשקעה בקרנות השקעה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</si>
  <si>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</si>
  <si>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</si>
  <si>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</si>
  <si>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>תשלום למנהל תיקים זר</t>
  </si>
  <si>
    <t>תשלום בגין השקעה בקרנות נאמנות</t>
  </si>
  <si>
    <t>א.</t>
  </si>
  <si>
    <t>קרן נאמנות ישראלית</t>
  </si>
  <si>
    <t>ב.</t>
  </si>
  <si>
    <t>קרן חוץ</t>
  </si>
  <si>
    <t>תשלום בגין השקעה בתעודת סל</t>
  </si>
  <si>
    <t>תעודת סל ישראלית</t>
  </si>
  <si>
    <t>תעודת סל זרה</t>
  </si>
  <si>
    <t>סך תשלומים בגין השקעה בתעודות סל</t>
  </si>
  <si>
    <t>סך הכל עמלות ניהול חיצוני</t>
  </si>
  <si>
    <t>סך נכסים לסוף תקופה</t>
  </si>
  <si>
    <t/>
  </si>
  <si>
    <t>יו בנק</t>
  </si>
  <si>
    <t>גוף 1</t>
  </si>
  <si>
    <t>גוף 2</t>
  </si>
  <si>
    <t xml:space="preserve">סך תשלומים בגין השקעת בקרנות נאמנות </t>
  </si>
  <si>
    <t>גוף 3</t>
  </si>
  <si>
    <t>גוף 4</t>
  </si>
  <si>
    <t>NEUBERGER BERMAN</t>
  </si>
  <si>
    <t>UBS FUND MANAGEMENT LUX</t>
  </si>
  <si>
    <t>גורם 1</t>
  </si>
  <si>
    <t>גורם 2</t>
  </si>
  <si>
    <t>גורם 3</t>
  </si>
  <si>
    <t>BROOKFIELD</t>
  </si>
  <si>
    <t>גורם 4</t>
  </si>
  <si>
    <t>גורם 5</t>
  </si>
  <si>
    <t>מגדל מקפת קרנות פנסיה וקופות גמל בע"מ</t>
  </si>
  <si>
    <t>נספח 3- פירוט עמלות ניהול חיצוני לשנה המסתיימת ביום:</t>
  </si>
  <si>
    <t xml:space="preserve">נספח 2 - פירוט עמלות והוצאות לשנה המסתיימת ביום </t>
  </si>
  <si>
    <t xml:space="preserve">נספח 1 - סך התשלומים ששולמו בעד כל סוג של הוצאה ישירה לשנה המסתיימת ביום </t>
  </si>
  <si>
    <t xml:space="preserve">שם הקופה:  </t>
  </si>
  <si>
    <t>מגדל לתגמולים ולפיצויים- מסלול לבני 60 ומעלה- מספר באוצר 9781</t>
  </si>
  <si>
    <t>מגדל לתגמולים ולפיצויים- מסלול לבני 50 עד 60- מספר באוצר 9780</t>
  </si>
  <si>
    <t>מגדל לתגמולים ולפיצויים- מסלול לבני 50 ומטה- מספר באוצר 9779</t>
  </si>
  <si>
    <t>מגדל לתגמולים ולפיצויים- מסלול אג"ח עד 10% מניות- מספר באוצר 8012</t>
  </si>
  <si>
    <t>מגדל לתגמולים ולפיצויים- מסלול שקלי טווח קצר- מספר באוצר 858</t>
  </si>
  <si>
    <t>מגדל לתגמולים ולפיצויים- מסלול אג"ח ממשלתי ישראלי- מספר באוצר 859</t>
  </si>
  <si>
    <t>מגדל לתגמולים ולפיצויים- מסלול חו"ל- מספר באוצר 862</t>
  </si>
  <si>
    <t>מגדל לתגמולים ולפיצויים- מסלול מניות- מספר באוצר 863</t>
  </si>
  <si>
    <t>מגדל לתגמולים ולפיצויים- מסלול ביג כללי לפחות 30% מניות- מספר באוצר 1156</t>
  </si>
  <si>
    <t>מגדל לתגמולים ולפיצויים- מסלול כללי- מספר באוצר 744</t>
  </si>
  <si>
    <t>31.12.2018</t>
  </si>
  <si>
    <t>מגדל לתגמולים ולפיצויים- מצרפי (מספרים באוצר- 858 ,744, 859, 862, 863, 1156, 8012, 9779, 9780, 9781)</t>
  </si>
  <si>
    <t>שיעור סך הוצאות ישירות ממתוך יתרת נכסים ממוצעת (באחוזים)</t>
  </si>
  <si>
    <t>בנק איגוד</t>
  </si>
  <si>
    <t>גורם 6</t>
  </si>
  <si>
    <t>IBI</t>
  </si>
  <si>
    <t>פסגות</t>
  </si>
  <si>
    <t>מיטב דש</t>
  </si>
  <si>
    <t>אקסלנס נשואה</t>
  </si>
  <si>
    <t>אוסקר גרוס</t>
  </si>
  <si>
    <t>InfraRed Infrastructure Fund V</t>
  </si>
  <si>
    <t>APOLLO</t>
  </si>
  <si>
    <t>TPG Asia</t>
  </si>
  <si>
    <t>Copenhagen Infrastructure</t>
  </si>
  <si>
    <t>BLACKSTONE REAL ESTATE</t>
  </si>
  <si>
    <t>Meridiam</t>
  </si>
  <si>
    <t>TOKIO MARINE ASSET MANAGEMENT</t>
  </si>
  <si>
    <t>EURIZON CAPITAL</t>
  </si>
  <si>
    <t>NOMURA ASSET MANAGEMENT</t>
  </si>
  <si>
    <t>BlackRock Inc</t>
  </si>
  <si>
    <t>Deutsche Bank</t>
  </si>
  <si>
    <t>State Street</t>
  </si>
  <si>
    <t xml:space="preserve">VANGUARD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</si>
</sst>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 * #,##0_ ;_ * \-#,##0_ ;_ * &quot;-&quot;??_ ;_ @_ "/>
  </numFmts>
  <fonts count="1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0"/>
      <name val="Arial"/>
      <family val="2"/>
    </font>
    <font>
      <sz val="11"/>
      <name val="Arial"/>
      <family val="2"/>
      <scheme val="minor"/>
    </font>
    <font>
      <b/>
      <u/>
      <sz val="10"/>
      <name val="Arial"/>
      <family val="2"/>
    </font>
    <font>
      <b/>
      <sz val="11"/>
      <color theme="1"/>
      <name val="Arial"/>
      <family val="2"/>
      <scheme val="minor"/>
    </font>
    <font>
      <sz val="10"/>
      <name val="Arial"/>
      <family val="2"/>
    </font>
    <font>
      <b/>
      <u/>
      <sz val="11"/>
      <color theme="1"/>
      <name val="Arial"/>
      <family val="2"/>
      <scheme val="minor"/>
    </font>
    <font>
      <sz val="10"/>
      <name val="Arial"/>
      <family val="2"/>
      <scheme val="minor"/>
    </font>
    <font>
      <sz val="10"/>
      <name val="Arial"/>
      <family val="2"/>
    </font>
    <font>
      <sz val="10"/>
      <color theme="1"/>
      <name val="Arial"/>
      <family val="2"/>
      <scheme val="minor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6" fillId="0" borderId="0"/>
    <xf numFmtId="0" fontId="9" fillId="0" borderId="0"/>
  </cellStyleXfs>
  <cellXfs count="91">
    <xf numFmtId="0" fontId="0" fillId="0" borderId="0" xfId="0"/>
    <xf numFmtId="0" fontId="2" fillId="0" borderId="0" xfId="0" applyFont="1" applyAlignment="1"/>
    <xf numFmtId="165" fontId="0" fillId="0" borderId="0" xfId="1" applyNumberFormat="1" applyFont="1"/>
    <xf numFmtId="0" fontId="2" fillId="0" borderId="0" xfId="0" applyFont="1" applyAlignment="1">
      <alignment horizontal="left"/>
    </xf>
    <xf numFmtId="165" fontId="2" fillId="0" borderId="0" xfId="1" applyNumberFormat="1" applyFont="1" applyAlignment="1">
      <alignment horizontal="right"/>
    </xf>
    <xf numFmtId="0" fontId="3" fillId="0" borderId="0" xfId="0" applyFont="1"/>
    <xf numFmtId="165" fontId="0" fillId="3" borderId="3" xfId="1" applyNumberFormat="1" applyFont="1" applyFill="1" applyBorder="1"/>
    <xf numFmtId="165" fontId="0" fillId="2" borderId="3" xfId="1" applyNumberFormat="1" applyFont="1" applyFill="1" applyBorder="1"/>
    <xf numFmtId="0" fontId="2" fillId="2" borderId="4" xfId="0" applyFont="1" applyFill="1" applyBorder="1" applyAlignment="1"/>
    <xf numFmtId="0" fontId="5" fillId="0" borderId="0" xfId="0" applyFont="1" applyAlignment="1"/>
    <xf numFmtId="0" fontId="5" fillId="2" borderId="7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0" fillId="2" borderId="8" xfId="0" applyFill="1" applyBorder="1" applyAlignment="1"/>
    <xf numFmtId="0" fontId="2" fillId="2" borderId="10" xfId="0" applyFont="1" applyFill="1" applyBorder="1" applyAlignment="1"/>
    <xf numFmtId="0" fontId="5" fillId="2" borderId="13" xfId="0" applyFont="1" applyFill="1" applyBorder="1" applyAlignment="1"/>
    <xf numFmtId="0" fontId="0" fillId="2" borderId="4" xfId="0" applyFill="1" applyBorder="1" applyAlignment="1"/>
    <xf numFmtId="0" fontId="4" fillId="2" borderId="4" xfId="0" applyFont="1" applyFill="1" applyBorder="1" applyAlignment="1"/>
    <xf numFmtId="0" fontId="2" fillId="2" borderId="14" xfId="0" applyFont="1" applyFill="1" applyBorder="1" applyAlignment="1"/>
    <xf numFmtId="165" fontId="0" fillId="0" borderId="0" xfId="0" applyNumberFormat="1"/>
    <xf numFmtId="0" fontId="5" fillId="0" borderId="0" xfId="0" applyFont="1"/>
    <xf numFmtId="0" fontId="0" fillId="0" borderId="0" xfId="0" applyBorder="1"/>
    <xf numFmtId="0" fontId="2" fillId="0" borderId="0" xfId="0" applyFont="1" applyFill="1" applyBorder="1" applyAlignment="1"/>
    <xf numFmtId="0" fontId="0" fillId="2" borderId="13" xfId="0" applyFill="1" applyBorder="1" applyAlignment="1"/>
    <xf numFmtId="0" fontId="0" fillId="2" borderId="7" xfId="0" applyFill="1" applyBorder="1" applyAlignment="1"/>
    <xf numFmtId="0" fontId="7" fillId="0" borderId="0" xfId="0" applyFont="1"/>
    <xf numFmtId="0" fontId="2" fillId="2" borderId="8" xfId="0" applyFont="1" applyFill="1" applyBorder="1" applyAlignment="1">
      <alignment wrapText="1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65" fontId="0" fillId="0" borderId="0" xfId="1" applyNumberFormat="1" applyFont="1" applyAlignment="1">
      <alignment horizontal="right"/>
    </xf>
    <xf numFmtId="0" fontId="2" fillId="2" borderId="18" xfId="0" applyFont="1" applyFill="1" applyBorder="1" applyAlignment="1">
      <alignment horizontal="right"/>
    </xf>
    <xf numFmtId="0" fontId="6" fillId="2" borderId="19" xfId="0" applyFont="1" applyFill="1" applyBorder="1" applyAlignment="1">
      <alignment horizontal="right"/>
    </xf>
    <xf numFmtId="165" fontId="2" fillId="2" borderId="1" xfId="1" applyNumberFormat="1" applyFont="1" applyFill="1" applyBorder="1" applyAlignment="1">
      <alignment horizontal="right"/>
    </xf>
    <xf numFmtId="0" fontId="2" fillId="2" borderId="20" xfId="0" applyFont="1" applyFill="1" applyBorder="1" applyAlignment="1">
      <alignment horizontal="right"/>
    </xf>
    <xf numFmtId="165" fontId="0" fillId="2" borderId="3" xfId="1" applyNumberFormat="1" applyFont="1" applyFill="1" applyBorder="1" applyAlignment="1">
      <alignment horizontal="right"/>
    </xf>
    <xf numFmtId="0" fontId="6" fillId="2" borderId="21" xfId="0" applyNumberFormat="1" applyFont="1" applyFill="1" applyBorder="1" applyAlignment="1">
      <alignment horizontal="right" readingOrder="2"/>
    </xf>
    <xf numFmtId="0" fontId="6" fillId="2" borderId="9" xfId="0" applyFont="1" applyFill="1" applyBorder="1" applyAlignment="1">
      <alignment horizontal="right"/>
    </xf>
    <xf numFmtId="165" fontId="0" fillId="3" borderId="3" xfId="1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6" fillId="2" borderId="20" xfId="0" applyNumberFormat="1" applyFont="1" applyFill="1" applyBorder="1" applyAlignment="1">
      <alignment horizontal="right" readingOrder="2"/>
    </xf>
    <xf numFmtId="0" fontId="6" fillId="2" borderId="7" xfId="0" applyFont="1" applyFill="1" applyBorder="1" applyAlignment="1">
      <alignment horizontal="right"/>
    </xf>
    <xf numFmtId="0" fontId="2" fillId="2" borderId="21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6" fillId="2" borderId="15" xfId="0" applyFont="1" applyFill="1" applyBorder="1" applyAlignment="1">
      <alignment horizontal="right"/>
    </xf>
    <xf numFmtId="0" fontId="6" fillId="2" borderId="8" xfId="0" applyFont="1" applyFill="1" applyBorder="1" applyAlignment="1">
      <alignment horizontal="right"/>
    </xf>
    <xf numFmtId="0" fontId="2" fillId="2" borderId="22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right"/>
    </xf>
    <xf numFmtId="0" fontId="2" fillId="2" borderId="16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6" fillId="2" borderId="23" xfId="0" applyFont="1" applyFill="1" applyBorder="1" applyAlignment="1">
      <alignment horizontal="right"/>
    </xf>
    <xf numFmtId="165" fontId="0" fillId="3" borderId="5" xfId="1" applyNumberFormat="1" applyFont="1" applyFill="1" applyBorder="1" applyAlignment="1">
      <alignment horizontal="right"/>
    </xf>
    <xf numFmtId="0" fontId="6" fillId="2" borderId="20" xfId="0" applyFont="1" applyFill="1" applyBorder="1" applyAlignment="1">
      <alignment horizontal="right"/>
    </xf>
    <xf numFmtId="0" fontId="2" fillId="2" borderId="23" xfId="0" applyFont="1" applyFill="1" applyBorder="1" applyAlignment="1">
      <alignment horizontal="right"/>
    </xf>
    <xf numFmtId="0" fontId="6" fillId="2" borderId="5" xfId="0" applyFont="1" applyFill="1" applyBorder="1" applyAlignment="1">
      <alignment horizontal="right"/>
    </xf>
    <xf numFmtId="0" fontId="6" fillId="2" borderId="17" xfId="0" applyFont="1" applyFill="1" applyBorder="1" applyAlignment="1">
      <alignment horizontal="right"/>
    </xf>
    <xf numFmtId="0" fontId="2" fillId="2" borderId="24" xfId="0" applyFont="1" applyFill="1" applyBorder="1" applyAlignment="1">
      <alignment horizontal="right"/>
    </xf>
    <xf numFmtId="0" fontId="6" fillId="2" borderId="24" xfId="0" applyFont="1" applyFill="1" applyBorder="1" applyAlignment="1">
      <alignment horizontal="right"/>
    </xf>
    <xf numFmtId="0" fontId="6" fillId="2" borderId="17" xfId="0" applyNumberFormat="1" applyFont="1" applyFill="1" applyBorder="1" applyAlignment="1">
      <alignment horizontal="right" readingOrder="2"/>
    </xf>
    <xf numFmtId="0" fontId="2" fillId="2" borderId="9" xfId="0" applyFont="1" applyFill="1" applyBorder="1" applyAlignment="1">
      <alignment horizontal="right"/>
    </xf>
    <xf numFmtId="0" fontId="2" fillId="2" borderId="25" xfId="0" applyFont="1" applyFill="1" applyBorder="1" applyAlignment="1">
      <alignment horizontal="right"/>
    </xf>
    <xf numFmtId="0" fontId="6" fillId="2" borderId="26" xfId="0" applyFont="1" applyFill="1" applyBorder="1" applyAlignment="1">
      <alignment horizontal="right"/>
    </xf>
    <xf numFmtId="0" fontId="0" fillId="2" borderId="13" xfId="0" applyFill="1" applyBorder="1" applyAlignment="1"/>
    <xf numFmtId="0" fontId="0" fillId="2" borderId="7" xfId="0" applyFill="1" applyBorder="1" applyAlignment="1"/>
    <xf numFmtId="0" fontId="2" fillId="2" borderId="27" xfId="0" applyFont="1" applyFill="1" applyBorder="1" applyAlignment="1">
      <alignment horizontal="right"/>
    </xf>
    <xf numFmtId="0" fontId="2" fillId="2" borderId="28" xfId="0" applyFont="1" applyFill="1" applyBorder="1" applyAlignment="1">
      <alignment horizontal="right"/>
    </xf>
    <xf numFmtId="0" fontId="6" fillId="2" borderId="8" xfId="0" applyNumberFormat="1" applyFont="1" applyFill="1" applyBorder="1" applyAlignment="1">
      <alignment horizontal="right" readingOrder="2"/>
    </xf>
    <xf numFmtId="0" fontId="2" fillId="2" borderId="0" xfId="0" applyFont="1" applyFill="1" applyBorder="1" applyAlignment="1">
      <alignment horizontal="right"/>
    </xf>
    <xf numFmtId="0" fontId="6" fillId="2" borderId="28" xfId="0" applyNumberFormat="1" applyFont="1" applyFill="1" applyBorder="1" applyAlignment="1">
      <alignment horizontal="right" readingOrder="2"/>
    </xf>
    <xf numFmtId="165" fontId="2" fillId="4" borderId="3" xfId="1" applyNumberFormat="1" applyFont="1" applyFill="1" applyBorder="1" applyAlignment="1">
      <alignment horizontal="right"/>
    </xf>
    <xf numFmtId="165" fontId="10" fillId="2" borderId="3" xfId="1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right"/>
    </xf>
    <xf numFmtId="165" fontId="2" fillId="2" borderId="5" xfId="0" applyNumberFormat="1" applyFont="1" applyFill="1" applyBorder="1" applyAlignment="1">
      <alignment horizontal="right"/>
    </xf>
    <xf numFmtId="165" fontId="5" fillId="0" borderId="0" xfId="0" applyNumberFormat="1" applyFont="1"/>
    <xf numFmtId="165" fontId="5" fillId="4" borderId="3" xfId="1" applyNumberFormat="1" applyFont="1" applyFill="1" applyBorder="1" applyProtection="1"/>
    <xf numFmtId="10" fontId="5" fillId="4" borderId="3" xfId="2" applyNumberFormat="1" applyFont="1" applyFill="1" applyBorder="1" applyProtection="1"/>
    <xf numFmtId="165" fontId="5" fillId="4" borderId="3" xfId="1" applyNumberFormat="1" applyFont="1" applyFill="1" applyBorder="1"/>
    <xf numFmtId="165" fontId="5" fillId="4" borderId="11" xfId="1" applyNumberFormat="1" applyFont="1" applyFill="1" applyBorder="1"/>
    <xf numFmtId="0" fontId="11" fillId="0" borderId="0" xfId="0" applyFont="1" applyFill="1" applyBorder="1" applyAlignment="1">
      <alignment horizontal="right"/>
    </xf>
    <xf numFmtId="0" fontId="11" fillId="0" borderId="29" xfId="0" applyFont="1" applyBorder="1" applyAlignment="1">
      <alignment wrapText="1"/>
    </xf>
    <xf numFmtId="0" fontId="11" fillId="0" borderId="29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1" fillId="0" borderId="0" xfId="0" applyFont="1" applyBorder="1" applyAlignment="1">
      <alignment wrapText="1"/>
    </xf>
    <xf numFmtId="0" fontId="11" fillId="0" borderId="29" xfId="0" applyFont="1" applyBorder="1" applyAlignment="1">
      <alignment horizontal="right" wrapText="1"/>
    </xf>
    <xf numFmtId="0" fontId="0" fillId="2" borderId="12" xfId="0" applyFill="1" applyBorder="1" applyAlignment="1"/>
    <xf numFmtId="0" fontId="0" fillId="2" borderId="13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165" fontId="2" fillId="2" borderId="1" xfId="1" applyNumberFormat="1" applyFont="1" applyFill="1" applyBorder="1" applyAlignment="1">
      <alignment horizontal="center"/>
    </xf>
    <xf numFmtId="165" fontId="2" fillId="2" borderId="2" xfId="1" applyNumberFormat="1" applyFont="1" applyFill="1" applyBorder="1" applyAlignment="1">
      <alignment horizontal="center"/>
    </xf>
  </cellXfs>
  <cellStyles count="6">
    <cellStyle name="Comma" xfId="1" builtinId="3"/>
    <cellStyle name="Normal" xfId="0" builtinId="0"/>
    <cellStyle name="Normal 2" xfId="3"/>
    <cellStyle name="Normal 3" xfId="4"/>
    <cellStyle name="Normal 5" xfId="5"/>
    <cellStyle name="Percent" xfId="2" builtinId="5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theme="5" tint="0.39997558519241921"/>
  </sheetPr>
  <dimension ref="A1:D60"/>
  <sheetViews>
    <sheetView rightToLeft="1" topLeftCell="A19" workbookViewId="0">
      <selection activeCell="D23" sqref="D23"/>
    </sheetView>
  </sheetViews>
  <sheetFormatPr defaultRowHeight="14.25" x14ac:dyDescent="0.2"/>
  <cols>
    <col min="1" max="1" width="1.875" bestFit="1" customWidth="1"/>
    <col min="2" max="2" width="59.375" customWidth="1"/>
    <col min="3" max="3" width="12.375" bestFit="1" customWidth="1"/>
    <col min="5" max="5" width="9.625" customWidth="1"/>
    <col min="6" max="6" width="11.375" customWidth="1"/>
    <col min="7" max="7" width="9.75" customWidth="1"/>
    <col min="8" max="8" width="10" customWidth="1"/>
  </cols>
  <sheetData>
    <row r="1" spans="1:4" ht="15" x14ac:dyDescent="0.25">
      <c r="B1" s="25" t="s">
        <v>80</v>
      </c>
    </row>
    <row r="2" spans="1:4" x14ac:dyDescent="0.2">
      <c r="B2" s="1" t="s">
        <v>83</v>
      </c>
      <c r="C2" s="4" t="s">
        <v>95</v>
      </c>
    </row>
    <row r="3" spans="1:4" x14ac:dyDescent="0.2">
      <c r="B3" s="3"/>
      <c r="D3" s="5"/>
    </row>
    <row r="4" spans="1:4" ht="15" x14ac:dyDescent="0.25">
      <c r="B4" s="9" t="s">
        <v>5</v>
      </c>
      <c r="C4" s="2"/>
      <c r="D4" s="5"/>
    </row>
    <row r="5" spans="1:4" ht="16.5" thickBot="1" x14ac:dyDescent="0.3">
      <c r="B5" s="79" t="s">
        <v>94</v>
      </c>
      <c r="C5" s="2"/>
    </row>
    <row r="6" spans="1:4" ht="14.25" customHeight="1" x14ac:dyDescent="0.2">
      <c r="A6" s="85"/>
      <c r="B6" s="87"/>
      <c r="C6" s="89" t="s">
        <v>0</v>
      </c>
    </row>
    <row r="7" spans="1:4" x14ac:dyDescent="0.2">
      <c r="A7" s="86"/>
      <c r="B7" s="88"/>
      <c r="C7" s="90"/>
    </row>
    <row r="8" spans="1:4" ht="15" x14ac:dyDescent="0.25">
      <c r="A8" s="15">
        <v>1</v>
      </c>
      <c r="B8" s="10" t="s">
        <v>12</v>
      </c>
      <c r="C8" s="75">
        <f t="shared" ref="C8" si="0">SUM(C9:C10)</f>
        <v>286.7735503885699</v>
      </c>
    </row>
    <row r="9" spans="1:4" x14ac:dyDescent="0.2">
      <c r="A9" s="8"/>
      <c r="B9" s="11" t="s">
        <v>13</v>
      </c>
      <c r="C9" s="6">
        <v>4.9660852755660905</v>
      </c>
    </row>
    <row r="10" spans="1:4" x14ac:dyDescent="0.2">
      <c r="A10" s="8"/>
      <c r="B10" s="11" t="s">
        <v>14</v>
      </c>
      <c r="C10" s="6">
        <v>281.80746511300379</v>
      </c>
    </row>
    <row r="11" spans="1:4" x14ac:dyDescent="0.2">
      <c r="A11" s="8"/>
      <c r="B11" s="11"/>
      <c r="C11" s="7">
        <v>0</v>
      </c>
    </row>
    <row r="12" spans="1:4" ht="15" x14ac:dyDescent="0.25">
      <c r="A12" s="15">
        <v>2</v>
      </c>
      <c r="B12" s="10" t="s">
        <v>15</v>
      </c>
      <c r="C12" s="75">
        <f t="shared" ref="C12" si="1">SUM(C13:C14)</f>
        <v>146.68454267283201</v>
      </c>
    </row>
    <row r="13" spans="1:4" x14ac:dyDescent="0.2">
      <c r="A13" s="8"/>
      <c r="B13" s="12" t="s">
        <v>1</v>
      </c>
      <c r="C13" s="6">
        <v>0</v>
      </c>
    </row>
    <row r="14" spans="1:4" x14ac:dyDescent="0.2">
      <c r="A14" s="8"/>
      <c r="B14" s="12" t="s">
        <v>2</v>
      </c>
      <c r="C14" s="6">
        <f>111.279892672832+35.40465</f>
        <v>146.68454267283201</v>
      </c>
    </row>
    <row r="15" spans="1:4" x14ac:dyDescent="0.2">
      <c r="A15" s="23"/>
      <c r="B15" s="24"/>
      <c r="C15" s="7">
        <v>0</v>
      </c>
    </row>
    <row r="16" spans="1:4" ht="15" x14ac:dyDescent="0.25">
      <c r="A16" s="15">
        <v>3</v>
      </c>
      <c r="B16" s="10" t="s">
        <v>7</v>
      </c>
      <c r="C16" s="75">
        <f t="shared" ref="C16" si="2">SUM(C17:C19)</f>
        <v>38.35551000000001</v>
      </c>
    </row>
    <row r="17" spans="1:3" ht="25.5" x14ac:dyDescent="0.2">
      <c r="A17" s="8" t="s">
        <v>16</v>
      </c>
      <c r="B17" s="26" t="s">
        <v>17</v>
      </c>
      <c r="C17" s="6">
        <v>35.383280000000013</v>
      </c>
    </row>
    <row r="18" spans="1:3" x14ac:dyDescent="0.2">
      <c r="A18" s="8" t="s">
        <v>18</v>
      </c>
      <c r="B18" s="26" t="s">
        <v>19</v>
      </c>
      <c r="C18" s="6">
        <v>2.9215599999999999</v>
      </c>
    </row>
    <row r="19" spans="1:3" x14ac:dyDescent="0.2">
      <c r="A19" s="8" t="s">
        <v>20</v>
      </c>
      <c r="B19" s="11" t="s">
        <v>3</v>
      </c>
      <c r="C19" s="6">
        <v>5.067E-2</v>
      </c>
    </row>
    <row r="20" spans="1:3" x14ac:dyDescent="0.2">
      <c r="A20" s="16"/>
      <c r="B20" s="13"/>
      <c r="C20" s="7">
        <v>0</v>
      </c>
    </row>
    <row r="21" spans="1:3" ht="15" x14ac:dyDescent="0.25">
      <c r="A21" s="17">
        <v>4</v>
      </c>
      <c r="B21" s="10" t="s">
        <v>21</v>
      </c>
      <c r="C21" s="75">
        <f t="shared" ref="C21" si="3">SUM(C22:C29)</f>
        <v>1611.0381719258864</v>
      </c>
    </row>
    <row r="22" spans="1:3" x14ac:dyDescent="0.2">
      <c r="A22" s="8"/>
      <c r="B22" s="11" t="s">
        <v>22</v>
      </c>
      <c r="C22" s="6">
        <f>182.671095788566+0.3</f>
        <v>182.971095788566</v>
      </c>
    </row>
    <row r="23" spans="1:3" x14ac:dyDescent="0.2">
      <c r="A23" s="8"/>
      <c r="B23" s="11" t="s">
        <v>23</v>
      </c>
      <c r="C23" s="6">
        <v>738.82314613732058</v>
      </c>
    </row>
    <row r="24" spans="1:3" x14ac:dyDescent="0.2">
      <c r="A24" s="8"/>
      <c r="B24" s="11" t="s">
        <v>24</v>
      </c>
      <c r="C24" s="6">
        <v>0</v>
      </c>
    </row>
    <row r="25" spans="1:3" x14ac:dyDescent="0.2">
      <c r="A25" s="8"/>
      <c r="B25" s="11" t="s">
        <v>11</v>
      </c>
      <c r="C25" s="6">
        <v>0</v>
      </c>
    </row>
    <row r="26" spans="1:3" x14ac:dyDescent="0.2">
      <c r="A26" s="8"/>
      <c r="B26" s="11" t="s">
        <v>6</v>
      </c>
      <c r="C26" s="6">
        <v>0</v>
      </c>
    </row>
    <row r="27" spans="1:3" x14ac:dyDescent="0.2">
      <c r="A27" s="8"/>
      <c r="B27" s="11" t="s">
        <v>25</v>
      </c>
      <c r="C27" s="6">
        <v>434.97493999999989</v>
      </c>
    </row>
    <row r="28" spans="1:3" x14ac:dyDescent="0.2">
      <c r="A28" s="8"/>
      <c r="B28" s="11" t="s">
        <v>26</v>
      </c>
      <c r="C28" s="6">
        <v>0</v>
      </c>
    </row>
    <row r="29" spans="1:3" x14ac:dyDescent="0.2">
      <c r="A29" s="8"/>
      <c r="B29" s="11" t="s">
        <v>27</v>
      </c>
      <c r="C29" s="6">
        <v>254.26899000000006</v>
      </c>
    </row>
    <row r="30" spans="1:3" x14ac:dyDescent="0.2">
      <c r="A30" s="8"/>
      <c r="B30" s="11"/>
      <c r="C30" s="7">
        <v>0</v>
      </c>
    </row>
    <row r="31" spans="1:3" ht="15" x14ac:dyDescent="0.25">
      <c r="A31" s="8">
        <v>5</v>
      </c>
      <c r="B31" s="10" t="s">
        <v>28</v>
      </c>
      <c r="C31" s="75">
        <f t="shared" ref="C31" si="4">SUM(C32:C33)</f>
        <v>0</v>
      </c>
    </row>
    <row r="32" spans="1:3" x14ac:dyDescent="0.2">
      <c r="A32" s="8" t="s">
        <v>16</v>
      </c>
      <c r="B32" s="11" t="s">
        <v>29</v>
      </c>
      <c r="C32" s="6">
        <v>0</v>
      </c>
    </row>
    <row r="33" spans="1:4" x14ac:dyDescent="0.2">
      <c r="A33" s="8" t="s">
        <v>18</v>
      </c>
      <c r="B33" s="11" t="s">
        <v>30</v>
      </c>
      <c r="C33" s="6">
        <v>0</v>
      </c>
    </row>
    <row r="34" spans="1:4" x14ac:dyDescent="0.2">
      <c r="A34" s="8"/>
      <c r="B34" s="11"/>
      <c r="C34" s="7">
        <v>0</v>
      </c>
    </row>
    <row r="35" spans="1:4" ht="15" x14ac:dyDescent="0.25">
      <c r="A35" s="8"/>
      <c r="B35" s="11" t="s">
        <v>4</v>
      </c>
      <c r="C35" s="77">
        <f t="shared" ref="C35" si="5">C31+C21+C16+C12+C8</f>
        <v>2082.8517749872885</v>
      </c>
    </row>
    <row r="36" spans="1:4" x14ac:dyDescent="0.2">
      <c r="A36" s="8"/>
      <c r="B36" s="11"/>
      <c r="C36" s="7"/>
    </row>
    <row r="37" spans="1:4" ht="15" x14ac:dyDescent="0.25">
      <c r="A37" s="8">
        <v>7</v>
      </c>
      <c r="B37" s="10" t="s">
        <v>31</v>
      </c>
      <c r="C37" s="7"/>
    </row>
    <row r="38" spans="1:4" ht="26.25" x14ac:dyDescent="0.25">
      <c r="A38" s="8" t="s">
        <v>16</v>
      </c>
      <c r="B38" s="26" t="s">
        <v>32</v>
      </c>
      <c r="C38" s="76">
        <f t="shared" ref="C38" si="6">(C33+C21+C17)/C41</f>
        <v>1.3439878891860233E-3</v>
      </c>
    </row>
    <row r="39" spans="1:4" ht="15" x14ac:dyDescent="0.25">
      <c r="A39" s="8" t="s">
        <v>18</v>
      </c>
      <c r="B39" s="11" t="s">
        <v>97</v>
      </c>
      <c r="C39" s="76">
        <f>C35/C60</f>
        <v>1.7944697235883062E-3</v>
      </c>
    </row>
    <row r="40" spans="1:4" x14ac:dyDescent="0.2">
      <c r="A40" s="8"/>
      <c r="B40" s="11"/>
      <c r="C40" s="7"/>
    </row>
    <row r="41" spans="1:4" ht="15.75" thickBot="1" x14ac:dyDescent="0.3">
      <c r="A41" s="18"/>
      <c r="B41" s="14" t="s">
        <v>33</v>
      </c>
      <c r="C41" s="78">
        <v>1225027</v>
      </c>
    </row>
    <row r="43" spans="1:4" x14ac:dyDescent="0.2">
      <c r="B43" s="22"/>
    </row>
    <row r="44" spans="1:4" ht="15" x14ac:dyDescent="0.25">
      <c r="C44" s="20"/>
      <c r="D44" s="20"/>
    </row>
    <row r="45" spans="1:4" ht="15" x14ac:dyDescent="0.25">
      <c r="C45" s="20"/>
      <c r="D45" s="20"/>
    </row>
    <row r="46" spans="1:4" x14ac:dyDescent="0.2">
      <c r="C46" s="2"/>
      <c r="D46" s="19"/>
    </row>
    <row r="47" spans="1:4" ht="15" x14ac:dyDescent="0.25">
      <c r="C47" s="20"/>
    </row>
    <row r="59" spans="3:3" ht="15" x14ac:dyDescent="0.25">
      <c r="C59" s="76"/>
    </row>
    <row r="60" spans="3:3" ht="15.75" thickBot="1" x14ac:dyDescent="0.3">
      <c r="C60" s="78">
        <v>1160706</v>
      </c>
    </row>
  </sheetData>
  <sheetProtection sheet="1" objects="1" scenarios="1"/>
  <mergeCells count="3">
    <mergeCell ref="A6:A7"/>
    <mergeCell ref="B6:B7"/>
    <mergeCell ref="C6:C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D60"/>
  <sheetViews>
    <sheetView rightToLeft="1" topLeftCell="A13" workbookViewId="0">
      <selection activeCell="C44" sqref="C44"/>
    </sheetView>
  </sheetViews>
  <sheetFormatPr defaultRowHeight="14.25" x14ac:dyDescent="0.2"/>
  <cols>
    <col min="1" max="1" width="1.875" bestFit="1" customWidth="1"/>
    <col min="2" max="2" width="59.875" customWidth="1"/>
    <col min="3" max="3" width="10.875" bestFit="1" customWidth="1"/>
    <col min="7" max="7" width="9.625" bestFit="1" customWidth="1"/>
  </cols>
  <sheetData>
    <row r="1" spans="1:4" ht="15" x14ac:dyDescent="0.25">
      <c r="B1" s="25" t="s">
        <v>80</v>
      </c>
    </row>
    <row r="2" spans="1:4" x14ac:dyDescent="0.2">
      <c r="B2" s="1" t="s">
        <v>83</v>
      </c>
      <c r="C2" s="4" t="s">
        <v>95</v>
      </c>
    </row>
    <row r="3" spans="1:4" x14ac:dyDescent="0.2">
      <c r="B3" s="3"/>
      <c r="D3" s="5"/>
    </row>
    <row r="4" spans="1:4" ht="15" x14ac:dyDescent="0.25">
      <c r="B4" s="9" t="s">
        <v>5</v>
      </c>
      <c r="C4" s="2"/>
    </row>
    <row r="5" spans="1:4" ht="16.5" thickBot="1" x14ac:dyDescent="0.3">
      <c r="B5" s="79" t="s">
        <v>85</v>
      </c>
      <c r="C5" s="2"/>
    </row>
    <row r="6" spans="1:4" ht="14.25" customHeight="1" x14ac:dyDescent="0.2">
      <c r="A6" s="85"/>
      <c r="B6" s="87"/>
      <c r="C6" s="89" t="s">
        <v>0</v>
      </c>
    </row>
    <row r="7" spans="1:4" x14ac:dyDescent="0.2">
      <c r="A7" s="86"/>
      <c r="B7" s="88"/>
      <c r="C7" s="90"/>
    </row>
    <row r="8" spans="1:4" ht="15" x14ac:dyDescent="0.25">
      <c r="A8" s="15">
        <v>1</v>
      </c>
      <c r="B8" s="10" t="s">
        <v>12</v>
      </c>
      <c r="C8" s="75">
        <f t="shared" ref="C8" si="0">SUM(C9:C10)</f>
        <v>85.978886531715276</v>
      </c>
    </row>
    <row r="9" spans="1:4" x14ac:dyDescent="0.2">
      <c r="A9" s="8"/>
      <c r="B9" s="11" t="s">
        <v>13</v>
      </c>
      <c r="C9" s="6">
        <v>0.66625358167906001</v>
      </c>
    </row>
    <row r="10" spans="1:4" x14ac:dyDescent="0.2">
      <c r="A10" s="8"/>
      <c r="B10" s="11" t="s">
        <v>14</v>
      </c>
      <c r="C10" s="6">
        <v>85.312632950036217</v>
      </c>
    </row>
    <row r="11" spans="1:4" x14ac:dyDescent="0.2">
      <c r="A11" s="8"/>
      <c r="B11" s="11"/>
      <c r="C11" s="7">
        <v>0</v>
      </c>
    </row>
    <row r="12" spans="1:4" ht="15" x14ac:dyDescent="0.25">
      <c r="A12" s="15">
        <v>2</v>
      </c>
      <c r="B12" s="10" t="s">
        <v>15</v>
      </c>
      <c r="C12" s="75">
        <f t="shared" ref="C12" si="1">SUM(C13:C14)</f>
        <v>55.295300007947901</v>
      </c>
    </row>
    <row r="13" spans="1:4" x14ac:dyDescent="0.2">
      <c r="A13" s="8"/>
      <c r="B13" s="12" t="s">
        <v>1</v>
      </c>
      <c r="C13" s="6">
        <v>0</v>
      </c>
    </row>
    <row r="14" spans="1:4" x14ac:dyDescent="0.2">
      <c r="A14" s="8"/>
      <c r="B14" s="12" t="s">
        <v>2</v>
      </c>
      <c r="C14" s="6">
        <f>49.5191300079479+5.77617</f>
        <v>55.295300007947901</v>
      </c>
    </row>
    <row r="15" spans="1:4" x14ac:dyDescent="0.2">
      <c r="A15" s="63"/>
      <c r="B15" s="64"/>
      <c r="C15" s="7">
        <v>0</v>
      </c>
    </row>
    <row r="16" spans="1:4" ht="15" x14ac:dyDescent="0.25">
      <c r="A16" s="15">
        <v>3</v>
      </c>
      <c r="B16" s="10" t="s">
        <v>7</v>
      </c>
      <c r="C16" s="75">
        <f t="shared" ref="C16" si="2">SUM(C17:C19)</f>
        <v>51.832193115048184</v>
      </c>
    </row>
    <row r="17" spans="1:3" ht="25.5" x14ac:dyDescent="0.2">
      <c r="A17" s="8" t="s">
        <v>16</v>
      </c>
      <c r="B17" s="26" t="s">
        <v>17</v>
      </c>
      <c r="C17" s="6">
        <v>1.8199100000000001</v>
      </c>
    </row>
    <row r="18" spans="1:3" x14ac:dyDescent="0.2">
      <c r="A18" s="8" t="s">
        <v>18</v>
      </c>
      <c r="B18" s="26" t="s">
        <v>19</v>
      </c>
      <c r="C18" s="6">
        <v>0</v>
      </c>
    </row>
    <row r="19" spans="1:3" x14ac:dyDescent="0.2">
      <c r="A19" s="8" t="s">
        <v>20</v>
      </c>
      <c r="B19" s="11" t="s">
        <v>3</v>
      </c>
      <c r="C19" s="6">
        <v>50.012283115048184</v>
      </c>
    </row>
    <row r="20" spans="1:3" x14ac:dyDescent="0.2">
      <c r="A20" s="16"/>
      <c r="B20" s="13"/>
      <c r="C20" s="7">
        <v>0</v>
      </c>
    </row>
    <row r="21" spans="1:3" ht="15" x14ac:dyDescent="0.25">
      <c r="A21" s="17">
        <v>4</v>
      </c>
      <c r="B21" s="10" t="s">
        <v>21</v>
      </c>
      <c r="C21" s="75">
        <f t="shared" ref="C21" si="3">SUM(C22:C29)</f>
        <v>130.33640492010878</v>
      </c>
    </row>
    <row r="22" spans="1:3" x14ac:dyDescent="0.2">
      <c r="A22" s="8"/>
      <c r="B22" s="11" t="s">
        <v>22</v>
      </c>
      <c r="C22" s="6">
        <f>1.52972347296442-0.03</f>
        <v>1.49972347296442</v>
      </c>
    </row>
    <row r="23" spans="1:3" x14ac:dyDescent="0.2">
      <c r="A23" s="8"/>
      <c r="B23" s="11" t="s">
        <v>23</v>
      </c>
      <c r="C23" s="6">
        <v>49.786581447144364</v>
      </c>
    </row>
    <row r="24" spans="1:3" x14ac:dyDescent="0.2">
      <c r="A24" s="8"/>
      <c r="B24" s="11" t="s">
        <v>24</v>
      </c>
      <c r="C24" s="6">
        <v>0</v>
      </c>
    </row>
    <row r="25" spans="1:3" x14ac:dyDescent="0.2">
      <c r="A25" s="8"/>
      <c r="B25" s="11" t="s">
        <v>11</v>
      </c>
      <c r="C25" s="6">
        <v>0</v>
      </c>
    </row>
    <row r="26" spans="1:3" x14ac:dyDescent="0.2">
      <c r="A26" s="8"/>
      <c r="B26" s="11" t="s">
        <v>6</v>
      </c>
      <c r="C26" s="6">
        <v>0</v>
      </c>
    </row>
    <row r="27" spans="1:3" x14ac:dyDescent="0.2">
      <c r="A27" s="8"/>
      <c r="B27" s="11" t="s">
        <v>25</v>
      </c>
      <c r="C27" s="6">
        <v>70.780799999999999</v>
      </c>
    </row>
    <row r="28" spans="1:3" x14ac:dyDescent="0.2">
      <c r="A28" s="8"/>
      <c r="B28" s="11" t="s">
        <v>26</v>
      </c>
      <c r="C28" s="6">
        <v>0</v>
      </c>
    </row>
    <row r="29" spans="1:3" x14ac:dyDescent="0.2">
      <c r="A29" s="8"/>
      <c r="B29" s="11" t="s">
        <v>27</v>
      </c>
      <c r="C29" s="6">
        <v>8.2692999999999994</v>
      </c>
    </row>
    <row r="30" spans="1:3" x14ac:dyDescent="0.2">
      <c r="A30" s="8"/>
      <c r="B30" s="11"/>
      <c r="C30" s="7">
        <v>0</v>
      </c>
    </row>
    <row r="31" spans="1:3" ht="15" x14ac:dyDescent="0.25">
      <c r="A31" s="8">
        <v>5</v>
      </c>
      <c r="B31" s="10" t="s">
        <v>28</v>
      </c>
      <c r="C31" s="75">
        <f t="shared" ref="C31" si="4">SUM(C32:C33)</f>
        <v>0</v>
      </c>
    </row>
    <row r="32" spans="1:3" x14ac:dyDescent="0.2">
      <c r="A32" s="8" t="s">
        <v>16</v>
      </c>
      <c r="B32" s="11" t="s">
        <v>29</v>
      </c>
      <c r="C32" s="6">
        <v>0</v>
      </c>
    </row>
    <row r="33" spans="1:4" x14ac:dyDescent="0.2">
      <c r="A33" s="8" t="s">
        <v>18</v>
      </c>
      <c r="B33" s="11" t="s">
        <v>30</v>
      </c>
      <c r="C33" s="6">
        <v>0</v>
      </c>
    </row>
    <row r="34" spans="1:4" x14ac:dyDescent="0.2">
      <c r="A34" s="8"/>
      <c r="B34" s="11"/>
      <c r="C34" s="7">
        <v>0</v>
      </c>
    </row>
    <row r="35" spans="1:4" ht="15" x14ac:dyDescent="0.25">
      <c r="A35" s="8"/>
      <c r="B35" s="11" t="s">
        <v>4</v>
      </c>
      <c r="C35" s="77">
        <f t="shared" ref="C35" si="5">C31+C21+C16+C12+C8</f>
        <v>323.44278457482011</v>
      </c>
    </row>
    <row r="36" spans="1:4" x14ac:dyDescent="0.2">
      <c r="A36" s="8"/>
      <c r="B36" s="11"/>
      <c r="C36" s="7"/>
    </row>
    <row r="37" spans="1:4" ht="15" x14ac:dyDescent="0.25">
      <c r="A37" s="8">
        <v>7</v>
      </c>
      <c r="B37" s="10" t="s">
        <v>31</v>
      </c>
      <c r="C37" s="7"/>
    </row>
    <row r="38" spans="1:4" ht="26.25" x14ac:dyDescent="0.25">
      <c r="A38" s="8" t="s">
        <v>16</v>
      </c>
      <c r="B38" s="26" t="s">
        <v>32</v>
      </c>
      <c r="C38" s="76">
        <f t="shared" ref="C38" si="6">(C33+C21+C17)/C41</f>
        <v>8.3635826521769442E-4</v>
      </c>
    </row>
    <row r="39" spans="1:4" ht="15" x14ac:dyDescent="0.25">
      <c r="A39" s="8" t="s">
        <v>18</v>
      </c>
      <c r="B39" s="11" t="s">
        <v>97</v>
      </c>
      <c r="C39" s="76">
        <f>C35/C60</f>
        <v>1.359928962465292E-3</v>
      </c>
    </row>
    <row r="40" spans="1:4" x14ac:dyDescent="0.2">
      <c r="A40" s="8"/>
      <c r="B40" s="11"/>
      <c r="C40" s="7"/>
    </row>
    <row r="41" spans="1:4" ht="15.75" thickBot="1" x14ac:dyDescent="0.3">
      <c r="A41" s="18"/>
      <c r="B41" s="14" t="s">
        <v>33</v>
      </c>
      <c r="C41" s="78">
        <v>158014</v>
      </c>
    </row>
    <row r="43" spans="1:4" x14ac:dyDescent="0.2">
      <c r="B43" s="22"/>
    </row>
    <row r="44" spans="1:4" ht="15" x14ac:dyDescent="0.25">
      <c r="C44" s="20"/>
      <c r="D44" s="20"/>
    </row>
    <row r="45" spans="1:4" ht="15" x14ac:dyDescent="0.25">
      <c r="C45" s="20"/>
      <c r="D45" s="20"/>
    </row>
    <row r="46" spans="1:4" x14ac:dyDescent="0.2">
      <c r="C46" s="2"/>
      <c r="D46" s="19"/>
    </row>
    <row r="47" spans="1:4" ht="15" x14ac:dyDescent="0.25">
      <c r="C47" s="20"/>
    </row>
    <row r="59" spans="3:3" ht="15" x14ac:dyDescent="0.25">
      <c r="C59" s="76"/>
    </row>
    <row r="60" spans="3:3" ht="15.75" thickBot="1" x14ac:dyDescent="0.3">
      <c r="C60" s="78">
        <v>237838</v>
      </c>
    </row>
  </sheetData>
  <sheetProtection sheet="1" objects="1" scenarios="1"/>
  <mergeCells count="3">
    <mergeCell ref="A6:A7"/>
    <mergeCell ref="B6:B7"/>
    <mergeCell ref="C6:C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3">
    <tabColor theme="5" tint="0.39997558519241921"/>
    <pageSetUpPr fitToPage="1"/>
  </sheetPr>
  <dimension ref="A1:D60"/>
  <sheetViews>
    <sheetView rightToLeft="1" tabSelected="1" workbookViewId="0">
      <selection activeCell="B5" sqref="B5"/>
    </sheetView>
  </sheetViews>
  <sheetFormatPr defaultRowHeight="14.25" x14ac:dyDescent="0.2"/>
  <cols>
    <col min="1" max="1" width="1.875" bestFit="1" customWidth="1"/>
    <col min="2" max="2" width="58.625" customWidth="1"/>
    <col min="3" max="3" width="10.875" bestFit="1" customWidth="1"/>
    <col min="5" max="5" width="9.875" customWidth="1"/>
    <col min="6" max="6" width="10" customWidth="1"/>
    <col min="7" max="8" width="9.75" customWidth="1"/>
  </cols>
  <sheetData>
    <row r="1" spans="1:4" ht="15" x14ac:dyDescent="0.25">
      <c r="B1" s="25" t="s">
        <v>80</v>
      </c>
    </row>
    <row r="2" spans="1:4" x14ac:dyDescent="0.2">
      <c r="B2" s="1" t="s">
        <v>83</v>
      </c>
      <c r="C2" s="4" t="s">
        <v>95</v>
      </c>
    </row>
    <row r="3" spans="1:4" x14ac:dyDescent="0.2">
      <c r="B3" s="3"/>
      <c r="D3" s="5"/>
    </row>
    <row r="4" spans="1:4" ht="15.75" x14ac:dyDescent="0.25">
      <c r="B4" s="82" t="s">
        <v>84</v>
      </c>
      <c r="C4" s="2"/>
    </row>
    <row r="5" spans="1:4" ht="32.25" thickBot="1" x14ac:dyDescent="0.3">
      <c r="B5" s="84" t="s">
        <v>96</v>
      </c>
      <c r="C5" s="2"/>
    </row>
    <row r="6" spans="1:4" ht="14.25" customHeight="1" x14ac:dyDescent="0.2">
      <c r="A6" s="85"/>
      <c r="B6" s="87"/>
      <c r="C6" s="89" t="s">
        <v>0</v>
      </c>
    </row>
    <row r="7" spans="1:4" x14ac:dyDescent="0.2">
      <c r="A7" s="86"/>
      <c r="B7" s="88"/>
      <c r="C7" s="90"/>
    </row>
    <row r="8" spans="1:4" ht="15" x14ac:dyDescent="0.25">
      <c r="A8" s="15">
        <v>1</v>
      </c>
      <c r="B8" s="10" t="s">
        <v>12</v>
      </c>
      <c r="C8" s="75">
        <f t="shared" ref="C8" si="0">SUM(C9:C10)</f>
        <v>834.49042907690227</v>
      </c>
    </row>
    <row r="9" spans="1:4" x14ac:dyDescent="0.2">
      <c r="A9" s="8"/>
      <c r="B9" s="11" t="s">
        <v>13</v>
      </c>
      <c r="C9" s="6">
        <f>'5223'!C9+'5222'!C9+'5221'!C9+'5220'!C9+'5209'!C9+'5207'!C9+'5206'!C9+'5203'!C9+'5202'!C9+'163'!C9-0.05</f>
        <v>10.796530710381148</v>
      </c>
    </row>
    <row r="10" spans="1:4" x14ac:dyDescent="0.2">
      <c r="A10" s="8"/>
      <c r="B10" s="11" t="s">
        <v>14</v>
      </c>
      <c r="C10" s="6">
        <f>'5223'!C10+'5222'!C10+'5221'!C10+'5220'!C10+'5209'!C10+'5207'!C10+'5206'!C10+'5203'!C10+'5202'!C10+'163'!C10</f>
        <v>823.69389836652113</v>
      </c>
    </row>
    <row r="11" spans="1:4" x14ac:dyDescent="0.2">
      <c r="A11" s="8"/>
      <c r="B11" s="11"/>
      <c r="C11" s="7">
        <v>0</v>
      </c>
    </row>
    <row r="12" spans="1:4" ht="15" x14ac:dyDescent="0.25">
      <c r="A12" s="15">
        <v>2</v>
      </c>
      <c r="B12" s="10" t="s">
        <v>15</v>
      </c>
      <c r="C12" s="75">
        <f t="shared" ref="C12" si="1">SUM(C13:C14)</f>
        <v>451.67706294107484</v>
      </c>
    </row>
    <row r="13" spans="1:4" x14ac:dyDescent="0.2">
      <c r="A13" s="8"/>
      <c r="B13" s="12" t="s">
        <v>1</v>
      </c>
      <c r="C13" s="6">
        <f>'5223'!C13+'5222'!C13+'5221'!C13+'5220'!C13+'5209'!C13+'5207'!C13+'5206'!C13+'5203'!C13+'5202'!C13+'163'!C13</f>
        <v>0</v>
      </c>
    </row>
    <row r="14" spans="1:4" x14ac:dyDescent="0.2">
      <c r="A14" s="8"/>
      <c r="B14" s="12" t="s">
        <v>2</v>
      </c>
      <c r="C14" s="6">
        <f>'5223'!C14+'5222'!C14+'5221'!C14+'5220'!C14+'5209'!C14+'5207'!C14+'5206'!C14+'5203'!C14+'5202'!C14+'163'!C14</f>
        <v>451.67706294107484</v>
      </c>
    </row>
    <row r="15" spans="1:4" x14ac:dyDescent="0.2">
      <c r="A15" s="23"/>
      <c r="B15" s="24"/>
      <c r="C15" s="7">
        <v>0</v>
      </c>
    </row>
    <row r="16" spans="1:4" ht="15" x14ac:dyDescent="0.25">
      <c r="A16" s="15">
        <v>3</v>
      </c>
      <c r="B16" s="10" t="s">
        <v>7</v>
      </c>
      <c r="C16" s="75">
        <f t="shared" ref="C16" si="2">SUM(C17:C19)</f>
        <v>306.53161721057427</v>
      </c>
    </row>
    <row r="17" spans="1:3" ht="25.5" x14ac:dyDescent="0.2">
      <c r="A17" s="8" t="s">
        <v>16</v>
      </c>
      <c r="B17" s="26" t="s">
        <v>17</v>
      </c>
      <c r="C17" s="6">
        <f>'5223'!C17+'5222'!C17+'5221'!C17+'5220'!C17+'5209'!C17+'5207'!C17+'5206'!C17+'5203'!C17+'5202'!C17+'163'!C17</f>
        <v>49.177960000000013</v>
      </c>
    </row>
    <row r="18" spans="1:3" x14ac:dyDescent="0.2">
      <c r="A18" s="8" t="s">
        <v>18</v>
      </c>
      <c r="B18" s="26" t="s">
        <v>19</v>
      </c>
      <c r="C18" s="6">
        <f>'5223'!C18+'5222'!C18+'5221'!C18+'5220'!C18+'5209'!C18+'5207'!C18+'5206'!C18+'5203'!C18+'5202'!C18+'163'!C18</f>
        <v>2.9215599999999999</v>
      </c>
    </row>
    <row r="19" spans="1:3" x14ac:dyDescent="0.2">
      <c r="A19" s="8" t="s">
        <v>20</v>
      </c>
      <c r="B19" s="11" t="s">
        <v>3</v>
      </c>
      <c r="C19" s="6">
        <f>'5223'!C19+'5222'!C19+'5221'!C19+'5220'!C19+'5209'!C19+'5207'!C19+'5206'!C19+'5203'!C19+'5202'!C19+'163'!C19</f>
        <v>254.43209721057428</v>
      </c>
    </row>
    <row r="20" spans="1:3" x14ac:dyDescent="0.2">
      <c r="A20" s="16"/>
      <c r="B20" s="13"/>
      <c r="C20" s="7">
        <v>0</v>
      </c>
    </row>
    <row r="21" spans="1:3" ht="15" x14ac:dyDescent="0.25">
      <c r="A21" s="17">
        <v>4</v>
      </c>
      <c r="B21" s="10" t="s">
        <v>21</v>
      </c>
      <c r="C21" s="75">
        <f t="shared" ref="C21" si="3">SUM(C22:C29)</f>
        <v>2564.4516026652886</v>
      </c>
    </row>
    <row r="22" spans="1:3" x14ac:dyDescent="0.2">
      <c r="A22" s="8"/>
      <c r="B22" s="11" t="s">
        <v>22</v>
      </c>
      <c r="C22" s="6">
        <f>'5223'!C22+'5222'!C22+'5221'!C22+'5220'!C22+'5209'!C22+'5207'!C22+'5206'!C22+'5203'!C22+'5202'!C22+'163'!C22+0.3</f>
        <v>190.8772494998762</v>
      </c>
    </row>
    <row r="23" spans="1:3" x14ac:dyDescent="0.2">
      <c r="A23" s="8"/>
      <c r="B23" s="11" t="s">
        <v>23</v>
      </c>
      <c r="C23" s="6">
        <f>'5223'!C23+'5222'!C23+'5221'!C23+'5220'!C23+'5209'!C23+'5207'!C23+'5206'!C23+'5203'!C23+'5202'!C23+'163'!C23</f>
        <v>1000.0903831654127</v>
      </c>
    </row>
    <row r="24" spans="1:3" x14ac:dyDescent="0.2">
      <c r="A24" s="8"/>
      <c r="B24" s="11" t="s">
        <v>24</v>
      </c>
      <c r="C24" s="6">
        <f>'5223'!C24+'5222'!C24+'5221'!C24+'5220'!C24+'5209'!C24+'5207'!C24+'5206'!C24+'5203'!C24+'5202'!C24+'163'!C24</f>
        <v>0</v>
      </c>
    </row>
    <row r="25" spans="1:3" x14ac:dyDescent="0.2">
      <c r="A25" s="8"/>
      <c r="B25" s="11" t="s">
        <v>11</v>
      </c>
      <c r="C25" s="6">
        <f>'5223'!C25+'5222'!C25+'5221'!C25+'5220'!C25+'5209'!C25+'5207'!C25+'5206'!C25+'5203'!C25+'5202'!C25+'163'!C25</f>
        <v>0</v>
      </c>
    </row>
    <row r="26" spans="1:3" x14ac:dyDescent="0.2">
      <c r="A26" s="8"/>
      <c r="B26" s="11" t="s">
        <v>6</v>
      </c>
      <c r="C26" s="6">
        <f>'5223'!C26+'5222'!C26+'5221'!C26+'5220'!C26+'5209'!C26+'5207'!C26+'5206'!C26+'5203'!C26+'5202'!C26+'163'!C26</f>
        <v>2.2870000000000001E-2</v>
      </c>
    </row>
    <row r="27" spans="1:3" x14ac:dyDescent="0.2">
      <c r="A27" s="8"/>
      <c r="B27" s="11" t="s">
        <v>25</v>
      </c>
      <c r="C27" s="6">
        <f>'5223'!C27+'5222'!C27+'5221'!C27+'5220'!C27+'5209'!C27+'5207'!C27+'5206'!C27+'5203'!C27+'5202'!C27+'163'!C27</f>
        <v>986.76200999999969</v>
      </c>
    </row>
    <row r="28" spans="1:3" x14ac:dyDescent="0.2">
      <c r="A28" s="8"/>
      <c r="B28" s="11" t="s">
        <v>26</v>
      </c>
      <c r="C28" s="6">
        <f>'5223'!C28+'5222'!C28+'5221'!C28+'5220'!C28+'5209'!C28+'5207'!C28+'5206'!C28+'5203'!C28+'5202'!C28+'163'!C28</f>
        <v>0</v>
      </c>
    </row>
    <row r="29" spans="1:3" x14ac:dyDescent="0.2">
      <c r="A29" s="8"/>
      <c r="B29" s="11" t="s">
        <v>27</v>
      </c>
      <c r="C29" s="6">
        <f>'5223'!C29+'5222'!C29+'5221'!C29+'5220'!C29+'5209'!C29+'5207'!C29+'5206'!C29+'5203'!C29+'5202'!C29+'163'!C29</f>
        <v>386.69909000000007</v>
      </c>
    </row>
    <row r="30" spans="1:3" x14ac:dyDescent="0.2">
      <c r="A30" s="8"/>
      <c r="B30" s="11"/>
      <c r="C30" s="7">
        <v>0</v>
      </c>
    </row>
    <row r="31" spans="1:3" ht="15" x14ac:dyDescent="0.25">
      <c r="A31" s="8">
        <v>5</v>
      </c>
      <c r="B31" s="10" t="s">
        <v>28</v>
      </c>
      <c r="C31" s="75">
        <f t="shared" ref="C31" si="4">SUM(C32:C33)</f>
        <v>0</v>
      </c>
    </row>
    <row r="32" spans="1:3" x14ac:dyDescent="0.2">
      <c r="A32" s="8" t="s">
        <v>16</v>
      </c>
      <c r="B32" s="11" t="s">
        <v>29</v>
      </c>
      <c r="C32" s="6">
        <f>'5223'!C32+'5222'!C32+'5221'!C32+'5220'!C32+'5209'!C32+'5207'!C32+'5206'!C32+'5203'!C32+'5202'!C32+'163'!C32</f>
        <v>0</v>
      </c>
    </row>
    <row r="33" spans="1:4" x14ac:dyDescent="0.2">
      <c r="A33" s="8" t="s">
        <v>18</v>
      </c>
      <c r="B33" s="11" t="s">
        <v>30</v>
      </c>
      <c r="C33" s="6">
        <f>'5223'!C33+'5222'!C33+'5221'!C33+'5220'!C33+'5209'!C33+'5207'!C33+'5206'!C33+'5203'!C33+'5202'!C33+'163'!C33</f>
        <v>0</v>
      </c>
    </row>
    <row r="34" spans="1:4" x14ac:dyDescent="0.2">
      <c r="A34" s="8"/>
      <c r="B34" s="11"/>
      <c r="C34" s="7">
        <v>0</v>
      </c>
    </row>
    <row r="35" spans="1:4" ht="15" x14ac:dyDescent="0.25">
      <c r="A35" s="8"/>
      <c r="B35" s="11" t="s">
        <v>4</v>
      </c>
      <c r="C35" s="77">
        <f t="shared" ref="C35" si="5">C31+C21+C16+C12+C8</f>
        <v>4157.1507118938407</v>
      </c>
    </row>
    <row r="36" spans="1:4" x14ac:dyDescent="0.2">
      <c r="A36" s="8"/>
      <c r="B36" s="11"/>
      <c r="C36" s="7"/>
    </row>
    <row r="37" spans="1:4" ht="15" x14ac:dyDescent="0.25">
      <c r="A37" s="8">
        <v>7</v>
      </c>
      <c r="B37" s="10" t="s">
        <v>31</v>
      </c>
      <c r="C37" s="7"/>
    </row>
    <row r="38" spans="1:4" ht="26.25" x14ac:dyDescent="0.25">
      <c r="A38" s="8" t="s">
        <v>16</v>
      </c>
      <c r="B38" s="26" t="s">
        <v>32</v>
      </c>
      <c r="C38" s="76">
        <f>(C33+C21+C17)/C41</f>
        <v>1.1389123382366181E-3</v>
      </c>
    </row>
    <row r="39" spans="1:4" ht="15" x14ac:dyDescent="0.25">
      <c r="A39" s="8" t="s">
        <v>18</v>
      </c>
      <c r="B39" s="11" t="s">
        <v>97</v>
      </c>
      <c r="C39" s="76">
        <f>C35/C60</f>
        <v>1.6623944818237293E-3</v>
      </c>
    </row>
    <row r="40" spans="1:4" x14ac:dyDescent="0.2">
      <c r="A40" s="8"/>
      <c r="B40" s="11"/>
      <c r="C40" s="7"/>
    </row>
    <row r="41" spans="1:4" ht="15.75" thickBot="1" x14ac:dyDescent="0.3">
      <c r="A41" s="18"/>
      <c r="B41" s="14" t="s">
        <v>33</v>
      </c>
      <c r="C41" s="77">
        <f>'5223'!C41+'5222'!C41+'5221'!C41+'5220'!C41+'5209'!C41+'5207'!C41+'5206'!C41+'5203'!C41+'5202'!C41+'163'!C41</f>
        <v>2294847</v>
      </c>
    </row>
    <row r="43" spans="1:4" x14ac:dyDescent="0.2">
      <c r="B43" s="22"/>
    </row>
    <row r="44" spans="1:4" ht="15" x14ac:dyDescent="0.25">
      <c r="C44" s="74"/>
      <c r="D44" s="20"/>
    </row>
    <row r="45" spans="1:4" ht="15" x14ac:dyDescent="0.25">
      <c r="C45" s="20"/>
      <c r="D45" s="20"/>
    </row>
    <row r="46" spans="1:4" x14ac:dyDescent="0.2">
      <c r="C46" s="2"/>
      <c r="D46" s="19"/>
    </row>
    <row r="47" spans="1:4" ht="15" x14ac:dyDescent="0.25">
      <c r="C47" s="20"/>
    </row>
    <row r="60" spans="3:3" ht="15" x14ac:dyDescent="0.25">
      <c r="C60" s="77">
        <f>'5223'!C60+'5222'!C60+'5221'!C60+'5220'!C60+'5209'!C60+'5207'!C60+'5206'!C60+'5203'!C60+'5202'!C60+'163'!C60</f>
        <v>2500700.5</v>
      </c>
    </row>
  </sheetData>
  <sheetProtection sheet="1" objects="1" scenarios="1"/>
  <mergeCells count="3">
    <mergeCell ref="A6:A7"/>
    <mergeCell ref="B6:B7"/>
    <mergeCell ref="C6:C7"/>
  </mergeCells>
  <pageMargins left="0.70866141732283461" right="0.70866141732283461" top="0.3543307086614173" bottom="0.3543307086614173" header="0" footer="0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rightToLeft="1" topLeftCell="A46" workbookViewId="0">
      <selection activeCell="D42" sqref="D42"/>
    </sheetView>
  </sheetViews>
  <sheetFormatPr defaultRowHeight="14.25" x14ac:dyDescent="0.2"/>
  <cols>
    <col min="1" max="1" width="4.5" customWidth="1"/>
    <col min="2" max="2" width="8.75" customWidth="1"/>
    <col min="3" max="3" width="70.75" customWidth="1"/>
    <col min="4" max="4" width="11" customWidth="1"/>
  </cols>
  <sheetData>
    <row r="1" spans="1:4" ht="15" x14ac:dyDescent="0.25">
      <c r="A1" s="25" t="s">
        <v>80</v>
      </c>
      <c r="B1" s="25"/>
    </row>
    <row r="2" spans="1:4" x14ac:dyDescent="0.2">
      <c r="A2" s="28" t="s">
        <v>82</v>
      </c>
      <c r="B2" s="27"/>
      <c r="C2" s="4"/>
      <c r="D2" t="s">
        <v>95</v>
      </c>
    </row>
    <row r="3" spans="1:4" ht="15.75" x14ac:dyDescent="0.25">
      <c r="A3" s="82" t="s">
        <v>84</v>
      </c>
      <c r="B3" s="28"/>
      <c r="C3" s="29"/>
    </row>
    <row r="4" spans="1:4" ht="16.5" thickBot="1" x14ac:dyDescent="0.3">
      <c r="A4" s="81" t="s">
        <v>96</v>
      </c>
    </row>
    <row r="5" spans="1:4" ht="15" customHeight="1" x14ac:dyDescent="0.2">
      <c r="A5" s="30" t="s">
        <v>34</v>
      </c>
      <c r="B5" s="65"/>
      <c r="C5" s="31"/>
      <c r="D5" s="32" t="s">
        <v>0</v>
      </c>
    </row>
    <row r="6" spans="1:4" x14ac:dyDescent="0.2">
      <c r="A6" s="33" t="s">
        <v>35</v>
      </c>
      <c r="B6" s="66"/>
      <c r="C6" s="44"/>
      <c r="D6" s="34"/>
    </row>
    <row r="7" spans="1:4" x14ac:dyDescent="0.2">
      <c r="A7" s="35"/>
      <c r="B7" s="67">
        <v>1</v>
      </c>
      <c r="C7" s="41" t="s">
        <v>98</v>
      </c>
      <c r="D7" s="37">
        <f>'מגדל תגמולים- נספח 1'!C9</f>
        <v>10.796530710381148</v>
      </c>
    </row>
    <row r="8" spans="1:4" x14ac:dyDescent="0.2">
      <c r="A8" s="35"/>
      <c r="B8" s="67">
        <v>2</v>
      </c>
      <c r="C8" s="41" t="s">
        <v>65</v>
      </c>
      <c r="D8" s="37">
        <v>0</v>
      </c>
    </row>
    <row r="9" spans="1:4" x14ac:dyDescent="0.2">
      <c r="A9" s="35"/>
      <c r="B9" s="67">
        <v>3</v>
      </c>
      <c r="C9" s="41" t="s">
        <v>65</v>
      </c>
      <c r="D9" s="37">
        <v>0</v>
      </c>
    </row>
    <row r="10" spans="1:4" x14ac:dyDescent="0.2">
      <c r="A10" s="38" t="s">
        <v>36</v>
      </c>
      <c r="B10" s="68"/>
      <c r="C10" s="36"/>
      <c r="D10" s="34"/>
    </row>
    <row r="11" spans="1:4" x14ac:dyDescent="0.2">
      <c r="A11" s="40"/>
      <c r="B11" s="69">
        <v>1</v>
      </c>
      <c r="C11" s="41" t="s">
        <v>9</v>
      </c>
      <c r="D11" s="37">
        <v>174.07729406089962</v>
      </c>
    </row>
    <row r="12" spans="1:4" x14ac:dyDescent="0.2">
      <c r="A12" s="40"/>
      <c r="B12" s="67">
        <v>2</v>
      </c>
      <c r="C12" s="41" t="s">
        <v>101</v>
      </c>
      <c r="D12" s="37">
        <v>108.01966020954936</v>
      </c>
    </row>
    <row r="13" spans="1:4" x14ac:dyDescent="0.2">
      <c r="A13" s="40"/>
      <c r="B13" s="69">
        <v>3</v>
      </c>
      <c r="C13" s="41" t="s">
        <v>102</v>
      </c>
      <c r="D13" s="37">
        <v>82.908423601867128</v>
      </c>
    </row>
    <row r="14" spans="1:4" x14ac:dyDescent="0.2">
      <c r="A14" s="40"/>
      <c r="B14" s="67">
        <v>4</v>
      </c>
      <c r="C14" s="41" t="s">
        <v>10</v>
      </c>
      <c r="D14" s="37">
        <v>73.55926999999997</v>
      </c>
    </row>
    <row r="15" spans="1:4" x14ac:dyDescent="0.2">
      <c r="A15" s="40"/>
      <c r="B15" s="69">
        <v>5</v>
      </c>
      <c r="C15" s="41" t="s">
        <v>100</v>
      </c>
      <c r="D15" s="37">
        <v>59.911185037747103</v>
      </c>
    </row>
    <row r="16" spans="1:4" x14ac:dyDescent="0.2">
      <c r="A16" s="40"/>
      <c r="B16" s="67">
        <v>6</v>
      </c>
      <c r="C16" s="41" t="s">
        <v>103</v>
      </c>
      <c r="D16" s="37">
        <v>51.320951588352443</v>
      </c>
    </row>
    <row r="17" spans="1:5" x14ac:dyDescent="0.2">
      <c r="A17" s="40"/>
      <c r="B17" s="69">
        <v>7</v>
      </c>
      <c r="C17" s="41" t="s">
        <v>104</v>
      </c>
      <c r="D17" s="37">
        <v>41.970204930270611</v>
      </c>
    </row>
    <row r="18" spans="1:5" x14ac:dyDescent="0.2">
      <c r="A18" s="40"/>
      <c r="B18" s="67">
        <v>8</v>
      </c>
      <c r="C18" s="41" t="s">
        <v>37</v>
      </c>
      <c r="D18" s="37">
        <f>'מגדל תגמולים- נספח 1'!C10-D11-D12-D13-D14-D15-D16-D17</f>
        <v>231.92690893783498</v>
      </c>
    </row>
    <row r="19" spans="1:5" x14ac:dyDescent="0.2">
      <c r="A19" s="42" t="s">
        <v>38</v>
      </c>
      <c r="B19" s="68"/>
      <c r="C19" s="39"/>
      <c r="D19" s="70">
        <f>SUM(D7:D18)</f>
        <v>834.49042907690227</v>
      </c>
    </row>
    <row r="20" spans="1:5" x14ac:dyDescent="0.2">
      <c r="A20" s="42"/>
      <c r="B20" s="43"/>
      <c r="C20" s="43"/>
      <c r="D20" s="34"/>
    </row>
    <row r="21" spans="1:5" x14ac:dyDescent="0.2">
      <c r="A21" s="42" t="s">
        <v>39</v>
      </c>
      <c r="B21" s="43"/>
      <c r="C21" s="44"/>
      <c r="D21" s="34"/>
    </row>
    <row r="22" spans="1:5" x14ac:dyDescent="0.2">
      <c r="A22" s="42" t="s">
        <v>35</v>
      </c>
      <c r="B22" s="43"/>
      <c r="C22" s="36"/>
      <c r="D22" s="71"/>
    </row>
    <row r="23" spans="1:5" x14ac:dyDescent="0.2">
      <c r="A23" s="56"/>
      <c r="B23" s="41">
        <v>1</v>
      </c>
      <c r="C23" s="41" t="s">
        <v>65</v>
      </c>
      <c r="D23" s="37">
        <v>0</v>
      </c>
    </row>
    <row r="24" spans="1:5" x14ac:dyDescent="0.2">
      <c r="A24" s="56"/>
      <c r="B24" s="41">
        <v>2</v>
      </c>
      <c r="C24" s="41" t="s">
        <v>65</v>
      </c>
      <c r="D24" s="37">
        <v>0</v>
      </c>
    </row>
    <row r="25" spans="1:5" x14ac:dyDescent="0.2">
      <c r="A25" s="56"/>
      <c r="B25" s="41">
        <v>3</v>
      </c>
      <c r="C25" s="41" t="s">
        <v>65</v>
      </c>
      <c r="D25" s="37">
        <v>0</v>
      </c>
    </row>
    <row r="26" spans="1:5" x14ac:dyDescent="0.2">
      <c r="A26" s="42" t="s">
        <v>36</v>
      </c>
      <c r="B26" s="43"/>
      <c r="C26" s="36"/>
      <c r="D26" s="34"/>
    </row>
    <row r="27" spans="1:5" x14ac:dyDescent="0.2">
      <c r="A27" s="56"/>
      <c r="B27" s="41">
        <v>1</v>
      </c>
      <c r="C27" s="41" t="s">
        <v>9</v>
      </c>
      <c r="D27" s="37">
        <v>270.5400371952548</v>
      </c>
      <c r="E27" s="21"/>
    </row>
    <row r="28" spans="1:5" x14ac:dyDescent="0.2">
      <c r="A28" s="56"/>
      <c r="B28" s="41">
        <v>2</v>
      </c>
      <c r="C28" s="41" t="s">
        <v>66</v>
      </c>
      <c r="D28" s="37">
        <v>67.461481049086601</v>
      </c>
    </row>
    <row r="29" spans="1:5" x14ac:dyDescent="0.2">
      <c r="A29" s="56"/>
      <c r="B29" s="41">
        <v>3</v>
      </c>
      <c r="C29" s="41" t="s">
        <v>8</v>
      </c>
      <c r="D29" s="37">
        <v>53.797334696733131</v>
      </c>
    </row>
    <row r="30" spans="1:5" x14ac:dyDescent="0.2">
      <c r="A30" s="56"/>
      <c r="B30" s="41">
        <v>4</v>
      </c>
      <c r="C30" s="41" t="s">
        <v>37</v>
      </c>
      <c r="D30" s="37">
        <f>'מגדל תגמולים- נספח 1'!C14-D27-D28-D29</f>
        <v>59.878210000000308</v>
      </c>
    </row>
    <row r="31" spans="1:5" x14ac:dyDescent="0.2">
      <c r="A31" s="56"/>
      <c r="B31" s="41">
        <v>5</v>
      </c>
      <c r="C31" s="41" t="s">
        <v>65</v>
      </c>
      <c r="D31" s="37">
        <v>0</v>
      </c>
    </row>
    <row r="32" spans="1:5" x14ac:dyDescent="0.2">
      <c r="A32" s="56"/>
      <c r="B32" s="41">
        <v>6</v>
      </c>
      <c r="C32" s="41" t="s">
        <v>65</v>
      </c>
      <c r="D32" s="37">
        <v>0</v>
      </c>
    </row>
    <row r="33" spans="1:4" x14ac:dyDescent="0.2">
      <c r="A33" s="56"/>
      <c r="B33" s="41">
        <v>7</v>
      </c>
      <c r="C33" s="41" t="s">
        <v>65</v>
      </c>
      <c r="D33" s="37">
        <v>0</v>
      </c>
    </row>
    <row r="34" spans="1:4" x14ac:dyDescent="0.2">
      <c r="A34" s="56"/>
      <c r="B34" s="41">
        <v>8</v>
      </c>
      <c r="C34" s="41" t="s">
        <v>65</v>
      </c>
      <c r="D34" s="37">
        <v>0</v>
      </c>
    </row>
    <row r="35" spans="1:4" x14ac:dyDescent="0.2">
      <c r="A35" s="42" t="s">
        <v>40</v>
      </c>
      <c r="B35" s="68"/>
      <c r="C35" s="39"/>
      <c r="D35" s="70">
        <f>SUM(D23:D34)</f>
        <v>451.67706294107484</v>
      </c>
    </row>
    <row r="36" spans="1:4" x14ac:dyDescent="0.2">
      <c r="A36" s="42"/>
      <c r="B36" s="43"/>
      <c r="C36" s="43"/>
      <c r="D36" s="34"/>
    </row>
    <row r="37" spans="1:4" x14ac:dyDescent="0.2">
      <c r="A37" s="42" t="s">
        <v>41</v>
      </c>
      <c r="B37" s="68"/>
      <c r="C37" s="39"/>
      <c r="D37" s="34"/>
    </row>
    <row r="38" spans="1:4" x14ac:dyDescent="0.2">
      <c r="A38" s="40"/>
      <c r="B38" s="69">
        <v>1</v>
      </c>
      <c r="C38" s="45" t="s">
        <v>67</v>
      </c>
      <c r="D38" s="37">
        <v>29.979119999999998</v>
      </c>
    </row>
    <row r="39" spans="1:4" x14ac:dyDescent="0.2">
      <c r="A39" s="40"/>
      <c r="B39" s="69">
        <v>2</v>
      </c>
      <c r="C39" s="45" t="s">
        <v>68</v>
      </c>
      <c r="D39" s="37">
        <v>9.3852699999999984</v>
      </c>
    </row>
    <row r="40" spans="1:4" x14ac:dyDescent="0.2">
      <c r="A40" s="40"/>
      <c r="B40" s="69">
        <v>3</v>
      </c>
      <c r="C40" s="45" t="s">
        <v>70</v>
      </c>
      <c r="D40" s="37">
        <v>3.9869399999999997</v>
      </c>
    </row>
    <row r="41" spans="1:4" x14ac:dyDescent="0.2">
      <c r="A41" s="40"/>
      <c r="B41" s="69">
        <v>4</v>
      </c>
      <c r="C41" s="45" t="s">
        <v>71</v>
      </c>
      <c r="D41" s="37">
        <v>3.3120099999999999</v>
      </c>
    </row>
    <row r="42" spans="1:4" x14ac:dyDescent="0.2">
      <c r="A42" s="40"/>
      <c r="B42" s="69">
        <v>5</v>
      </c>
      <c r="C42" s="45" t="s">
        <v>37</v>
      </c>
      <c r="D42" s="37">
        <f>'מגדל תגמולים- נספח 1'!C17+'מגדל תגמולים- נספח 1'!C18-D38-D39-D40-D41</f>
        <v>5.4361800000000153</v>
      </c>
    </row>
    <row r="43" spans="1:4" x14ac:dyDescent="0.2">
      <c r="A43" s="40"/>
      <c r="B43" s="69">
        <v>6</v>
      </c>
      <c r="C43" s="45" t="s">
        <v>65</v>
      </c>
      <c r="D43" s="37">
        <v>0</v>
      </c>
    </row>
    <row r="44" spans="1:4" x14ac:dyDescent="0.2">
      <c r="A44" s="40"/>
      <c r="B44" s="69">
        <v>7</v>
      </c>
      <c r="C44" s="45" t="s">
        <v>65</v>
      </c>
      <c r="D44" s="37">
        <v>0</v>
      </c>
    </row>
    <row r="45" spans="1:4" x14ac:dyDescent="0.2">
      <c r="A45" s="40"/>
      <c r="B45" s="67">
        <v>8</v>
      </c>
      <c r="C45" s="45" t="s">
        <v>65</v>
      </c>
      <c r="D45" s="37">
        <v>0</v>
      </c>
    </row>
    <row r="46" spans="1:4" x14ac:dyDescent="0.2">
      <c r="A46" s="42" t="s">
        <v>42</v>
      </c>
      <c r="B46" s="68"/>
      <c r="C46" s="39"/>
      <c r="D46" s="70">
        <f>SUM(D38:D45)</f>
        <v>52.099520000000012</v>
      </c>
    </row>
    <row r="47" spans="1:4" x14ac:dyDescent="0.2">
      <c r="A47" s="42"/>
      <c r="B47" s="43"/>
      <c r="C47" s="43"/>
      <c r="D47" s="34"/>
    </row>
    <row r="48" spans="1:4" x14ac:dyDescent="0.2">
      <c r="A48" s="42" t="s">
        <v>43</v>
      </c>
      <c r="B48" s="68"/>
      <c r="C48" s="39"/>
      <c r="D48" s="34"/>
    </row>
    <row r="49" spans="1:4" x14ac:dyDescent="0.2">
      <c r="A49" s="40"/>
      <c r="B49" s="69">
        <v>1</v>
      </c>
      <c r="C49" s="45" t="s">
        <v>74</v>
      </c>
      <c r="D49" s="37">
        <v>100.50998277534785</v>
      </c>
    </row>
    <row r="50" spans="1:4" x14ac:dyDescent="0.2">
      <c r="A50" s="40"/>
      <c r="B50" s="69">
        <v>2</v>
      </c>
      <c r="C50" s="45" t="s">
        <v>75</v>
      </c>
      <c r="D50" s="37">
        <v>44.281025904928661</v>
      </c>
    </row>
    <row r="51" spans="1:4" x14ac:dyDescent="0.2">
      <c r="A51" s="40"/>
      <c r="B51" s="69">
        <v>3</v>
      </c>
      <c r="C51" s="45" t="s">
        <v>76</v>
      </c>
      <c r="D51" s="37">
        <v>44.122287155718396</v>
      </c>
    </row>
    <row r="52" spans="1:4" x14ac:dyDescent="0.2">
      <c r="A52" s="40"/>
      <c r="B52" s="69">
        <v>4</v>
      </c>
      <c r="C52" s="45" t="s">
        <v>78</v>
      </c>
      <c r="D52" s="37">
        <v>30.697157083480626</v>
      </c>
    </row>
    <row r="53" spans="1:4" x14ac:dyDescent="0.2">
      <c r="A53" s="40"/>
      <c r="B53" s="69">
        <v>5</v>
      </c>
      <c r="C53" s="45" t="s">
        <v>79</v>
      </c>
      <c r="D53" s="37">
        <v>24.959999999999997</v>
      </c>
    </row>
    <row r="54" spans="1:4" x14ac:dyDescent="0.2">
      <c r="A54" s="40"/>
      <c r="B54" s="69">
        <v>6</v>
      </c>
      <c r="C54" s="45" t="s">
        <v>99</v>
      </c>
      <c r="D54" s="37">
        <v>9.8616442910988376</v>
      </c>
    </row>
    <row r="55" spans="1:4" x14ac:dyDescent="0.2">
      <c r="A55" s="40"/>
      <c r="B55" s="69">
        <v>7</v>
      </c>
      <c r="C55" s="45" t="s">
        <v>65</v>
      </c>
      <c r="D55" s="37">
        <v>0</v>
      </c>
    </row>
    <row r="56" spans="1:4" x14ac:dyDescent="0.2">
      <c r="A56" s="40"/>
      <c r="B56" s="69">
        <v>8</v>
      </c>
      <c r="C56" s="45" t="s">
        <v>65</v>
      </c>
      <c r="D56" s="37">
        <v>0</v>
      </c>
    </row>
    <row r="57" spans="1:4" x14ac:dyDescent="0.2">
      <c r="A57" s="42" t="s">
        <v>3</v>
      </c>
      <c r="B57" s="43"/>
      <c r="C57" s="43"/>
      <c r="D57" s="70">
        <f>SUM(D49:D56)</f>
        <v>254.43209721057437</v>
      </c>
    </row>
    <row r="58" spans="1:4" x14ac:dyDescent="0.2">
      <c r="A58" s="42"/>
      <c r="B58" s="43"/>
      <c r="C58" s="43"/>
      <c r="D58" s="34"/>
    </row>
    <row r="59" spans="1:4" x14ac:dyDescent="0.2">
      <c r="A59" s="42" t="s">
        <v>44</v>
      </c>
      <c r="B59" s="43"/>
      <c r="C59" s="43"/>
      <c r="D59" s="34"/>
    </row>
    <row r="60" spans="1:4" x14ac:dyDescent="0.2">
      <c r="A60" s="40"/>
      <c r="B60" s="69">
        <v>1</v>
      </c>
      <c r="C60" s="45" t="s">
        <v>37</v>
      </c>
      <c r="D60" s="37"/>
    </row>
    <row r="61" spans="1:4" x14ac:dyDescent="0.2">
      <c r="A61" s="40"/>
      <c r="B61" s="69"/>
      <c r="C61" s="43" t="s">
        <v>45</v>
      </c>
      <c r="D61" s="70"/>
    </row>
    <row r="62" spans="1:4" x14ac:dyDescent="0.2">
      <c r="A62" s="42"/>
      <c r="B62" s="43"/>
      <c r="C62" s="45"/>
      <c r="D62" s="34"/>
    </row>
    <row r="63" spans="1:4" x14ac:dyDescent="0.2">
      <c r="A63" s="42" t="s">
        <v>46</v>
      </c>
      <c r="B63" s="43"/>
      <c r="C63" s="43"/>
      <c r="D63" s="34"/>
    </row>
    <row r="64" spans="1:4" x14ac:dyDescent="0.2">
      <c r="A64" s="40"/>
      <c r="B64" s="69">
        <v>1</v>
      </c>
      <c r="C64" s="45" t="s">
        <v>47</v>
      </c>
      <c r="D64" s="37"/>
    </row>
    <row r="65" spans="1:4" x14ac:dyDescent="0.2">
      <c r="A65" s="40"/>
      <c r="B65" s="69"/>
      <c r="C65" s="43" t="s">
        <v>30</v>
      </c>
      <c r="D65" s="70"/>
    </row>
    <row r="66" spans="1:4" x14ac:dyDescent="0.2">
      <c r="A66" s="40"/>
      <c r="B66" s="69"/>
      <c r="C66" s="43"/>
      <c r="D66" s="34"/>
    </row>
    <row r="67" spans="1:4" x14ac:dyDescent="0.2">
      <c r="A67" s="42"/>
      <c r="B67" s="43"/>
      <c r="C67" s="43" t="s">
        <v>48</v>
      </c>
      <c r="D67" s="70">
        <f>D65+D61+D57+D46+D35+D19</f>
        <v>1592.6991092285516</v>
      </c>
    </row>
    <row r="68" spans="1:4" x14ac:dyDescent="0.2">
      <c r="A68" s="42"/>
      <c r="B68" s="43"/>
      <c r="C68" s="43"/>
      <c r="D68" s="34"/>
    </row>
    <row r="69" spans="1:4" ht="15" thickBot="1" x14ac:dyDescent="0.25">
      <c r="A69" s="46"/>
      <c r="B69" s="47"/>
      <c r="C69" s="47" t="s">
        <v>64</v>
      </c>
      <c r="D69" s="70">
        <f>'מגדל תגמולים- נספח 1'!C41</f>
        <v>2294847</v>
      </c>
    </row>
    <row r="71" spans="1:4" x14ac:dyDescent="0.2">
      <c r="D71" s="19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rightToLeft="1" topLeftCell="A40" workbookViewId="0">
      <selection activeCell="C54" sqref="C54"/>
    </sheetView>
  </sheetViews>
  <sheetFormatPr defaultRowHeight="14.25" x14ac:dyDescent="0.2"/>
  <cols>
    <col min="1" max="1" width="4.5" customWidth="1"/>
    <col min="2" max="2" width="80.25" customWidth="1"/>
    <col min="3" max="3" width="9.875" bestFit="1" customWidth="1"/>
  </cols>
  <sheetData>
    <row r="1" spans="1:7" ht="15" x14ac:dyDescent="0.25">
      <c r="A1" s="25" t="s">
        <v>80</v>
      </c>
    </row>
    <row r="2" spans="1:7" x14ac:dyDescent="0.2">
      <c r="A2" s="28" t="s">
        <v>81</v>
      </c>
      <c r="B2" s="27"/>
      <c r="C2" s="4" t="s">
        <v>95</v>
      </c>
    </row>
    <row r="3" spans="1:7" x14ac:dyDescent="0.2">
      <c r="A3" s="27"/>
      <c r="B3" s="27"/>
      <c r="C3" s="27"/>
    </row>
    <row r="4" spans="1:7" ht="16.5" customHeight="1" x14ac:dyDescent="0.25">
      <c r="A4" s="82" t="s">
        <v>84</v>
      </c>
      <c r="B4" s="83"/>
      <c r="C4" s="27"/>
    </row>
    <row r="5" spans="1:7" ht="16.5" thickBot="1" x14ac:dyDescent="0.3">
      <c r="A5" s="81" t="s">
        <v>96</v>
      </c>
      <c r="B5" s="80"/>
      <c r="C5" s="80"/>
    </row>
    <row r="6" spans="1:7" x14ac:dyDescent="0.2">
      <c r="A6" s="48"/>
      <c r="B6" s="72"/>
      <c r="C6" s="49" t="s">
        <v>0</v>
      </c>
      <c r="G6" s="27"/>
    </row>
    <row r="7" spans="1:7" x14ac:dyDescent="0.2">
      <c r="A7" s="42" t="s">
        <v>49</v>
      </c>
      <c r="B7" s="36"/>
      <c r="C7" s="50"/>
      <c r="G7" s="27"/>
    </row>
    <row r="8" spans="1:7" x14ac:dyDescent="0.2">
      <c r="A8" s="40">
        <v>1</v>
      </c>
      <c r="B8" s="51" t="s">
        <v>77</v>
      </c>
      <c r="C8" s="52">
        <v>129.63388461902736</v>
      </c>
    </row>
    <row r="9" spans="1:7" x14ac:dyDescent="0.2">
      <c r="A9" s="40">
        <v>2</v>
      </c>
      <c r="B9" s="51" t="s">
        <v>105</v>
      </c>
      <c r="C9" s="52">
        <v>69.514460742279141</v>
      </c>
    </row>
    <row r="10" spans="1:7" x14ac:dyDescent="0.2">
      <c r="A10" s="40">
        <v>3</v>
      </c>
      <c r="B10" s="51" t="s">
        <v>107</v>
      </c>
      <c r="C10" s="52">
        <v>70.543787805357809</v>
      </c>
    </row>
    <row r="11" spans="1:7" x14ac:dyDescent="0.2">
      <c r="A11" s="40">
        <v>4</v>
      </c>
      <c r="B11" s="51" t="s">
        <v>106</v>
      </c>
      <c r="C11" s="52">
        <v>67.740058255739001</v>
      </c>
    </row>
    <row r="12" spans="1:7" x14ac:dyDescent="0.2">
      <c r="A12" s="40">
        <v>5</v>
      </c>
      <c r="B12" s="51" t="s">
        <v>108</v>
      </c>
      <c r="C12" s="52">
        <v>47.988559804787592</v>
      </c>
    </row>
    <row r="13" spans="1:7" x14ac:dyDescent="0.2">
      <c r="A13" s="40">
        <v>6</v>
      </c>
      <c r="B13" s="51" t="s">
        <v>109</v>
      </c>
      <c r="C13" s="52">
        <v>46.445216000000002</v>
      </c>
    </row>
    <row r="14" spans="1:7" x14ac:dyDescent="0.2">
      <c r="A14" s="40">
        <v>7</v>
      </c>
      <c r="B14" s="51" t="s">
        <v>110</v>
      </c>
      <c r="C14" s="52">
        <v>44.160564000000001</v>
      </c>
    </row>
    <row r="15" spans="1:7" x14ac:dyDescent="0.2">
      <c r="A15" s="40">
        <v>8</v>
      </c>
      <c r="B15" s="51" t="s">
        <v>37</v>
      </c>
      <c r="C15" s="52">
        <f>'מגדל תגמולים- נספח 1'!C23+'מגדל תגמולים- נספח 1'!C22-C8-C9-C10-C11-C12-C13-C14</f>
        <v>714.94110143809792</v>
      </c>
    </row>
    <row r="16" spans="1:7" x14ac:dyDescent="0.2">
      <c r="A16" s="33" t="s">
        <v>50</v>
      </c>
      <c r="B16" s="51"/>
      <c r="C16" s="73">
        <f>SUM(C8:C15)</f>
        <v>1190.9676326652889</v>
      </c>
    </row>
    <row r="17" spans="1:3" x14ac:dyDescent="0.2">
      <c r="A17" s="53"/>
      <c r="B17" s="54"/>
      <c r="C17" s="55"/>
    </row>
    <row r="18" spans="1:3" x14ac:dyDescent="0.2">
      <c r="A18" s="33" t="s">
        <v>51</v>
      </c>
      <c r="B18" s="51"/>
      <c r="C18" s="55"/>
    </row>
    <row r="19" spans="1:3" x14ac:dyDescent="0.2">
      <c r="A19" s="40">
        <v>1</v>
      </c>
      <c r="B19" s="51" t="s">
        <v>37</v>
      </c>
      <c r="C19" s="52"/>
    </row>
    <row r="20" spans="1:3" x14ac:dyDescent="0.2">
      <c r="A20" s="42" t="s">
        <v>52</v>
      </c>
      <c r="B20" s="36"/>
      <c r="C20" s="73"/>
    </row>
    <row r="21" spans="1:3" x14ac:dyDescent="0.2">
      <c r="A21" s="56"/>
      <c r="B21" s="57"/>
      <c r="C21" s="55"/>
    </row>
    <row r="22" spans="1:3" x14ac:dyDescent="0.2">
      <c r="A22" s="38" t="s">
        <v>53</v>
      </c>
      <c r="B22" s="58"/>
      <c r="C22" s="55"/>
    </row>
    <row r="23" spans="1:3" x14ac:dyDescent="0.2">
      <c r="A23" s="40">
        <v>1</v>
      </c>
      <c r="B23" s="51" t="s">
        <v>37</v>
      </c>
      <c r="C23" s="52"/>
    </row>
    <row r="24" spans="1:3" x14ac:dyDescent="0.2">
      <c r="A24" s="33" t="s">
        <v>11</v>
      </c>
      <c r="B24" s="51"/>
      <c r="C24" s="73"/>
    </row>
    <row r="25" spans="1:3" x14ac:dyDescent="0.2">
      <c r="A25" s="53"/>
      <c r="B25" s="51"/>
      <c r="C25" s="55"/>
    </row>
    <row r="26" spans="1:3" x14ac:dyDescent="0.2">
      <c r="A26" s="33" t="s">
        <v>54</v>
      </c>
      <c r="B26" s="51"/>
      <c r="C26" s="55"/>
    </row>
    <row r="27" spans="1:3" x14ac:dyDescent="0.2">
      <c r="A27" s="33" t="s">
        <v>55</v>
      </c>
      <c r="B27" s="54" t="s">
        <v>56</v>
      </c>
      <c r="C27" s="55"/>
    </row>
    <row r="28" spans="1:3" x14ac:dyDescent="0.2">
      <c r="A28" s="40">
        <v>1</v>
      </c>
      <c r="B28" s="51"/>
      <c r="C28" s="52"/>
    </row>
    <row r="29" spans="1:3" x14ac:dyDescent="0.2">
      <c r="A29" s="40">
        <v>2</v>
      </c>
      <c r="B29" s="51"/>
      <c r="C29" s="52"/>
    </row>
    <row r="30" spans="1:3" x14ac:dyDescent="0.2">
      <c r="A30" s="42" t="s">
        <v>57</v>
      </c>
      <c r="B30" s="60" t="s">
        <v>58</v>
      </c>
      <c r="C30" s="55"/>
    </row>
    <row r="31" spans="1:3" x14ac:dyDescent="0.2">
      <c r="A31" s="59">
        <v>1</v>
      </c>
      <c r="B31" s="58" t="s">
        <v>72</v>
      </c>
      <c r="C31" s="52">
        <v>87.598640000000003</v>
      </c>
    </row>
    <row r="32" spans="1:3" x14ac:dyDescent="0.2">
      <c r="A32" s="59">
        <v>2</v>
      </c>
      <c r="B32" s="58" t="s">
        <v>73</v>
      </c>
      <c r="C32" s="52">
        <v>73.090789999999998</v>
      </c>
    </row>
    <row r="33" spans="1:3" x14ac:dyDescent="0.2">
      <c r="A33" s="59">
        <v>3</v>
      </c>
      <c r="B33" s="58" t="s">
        <v>111</v>
      </c>
      <c r="C33" s="52">
        <v>32.648960000000002</v>
      </c>
    </row>
    <row r="34" spans="1:3" x14ac:dyDescent="0.2">
      <c r="A34" s="59">
        <v>4</v>
      </c>
      <c r="B34" s="58" t="s">
        <v>112</v>
      </c>
      <c r="C34" s="52">
        <v>29.995069999999998</v>
      </c>
    </row>
    <row r="35" spans="1:3" x14ac:dyDescent="0.2">
      <c r="A35" s="59">
        <v>5</v>
      </c>
      <c r="B35" s="58" t="s">
        <v>113</v>
      </c>
      <c r="C35" s="52">
        <v>29.853919999999999</v>
      </c>
    </row>
    <row r="36" spans="1:3" x14ac:dyDescent="0.2">
      <c r="A36" s="59">
        <v>6</v>
      </c>
      <c r="B36" s="58" t="s">
        <v>37</v>
      </c>
      <c r="C36" s="52">
        <f>'מגדל תגמולים- נספח 1'!C29-C31-C32-C33-C34-C35</f>
        <v>133.51171000000008</v>
      </c>
    </row>
    <row r="37" spans="1:3" x14ac:dyDescent="0.2">
      <c r="A37" s="38" t="s">
        <v>69</v>
      </c>
      <c r="B37" s="57"/>
      <c r="C37" s="73">
        <f>SUM(C28:C36)</f>
        <v>386.69909000000007</v>
      </c>
    </row>
    <row r="38" spans="1:3" x14ac:dyDescent="0.2">
      <c r="A38" s="38"/>
      <c r="B38" s="58"/>
      <c r="C38" s="55"/>
    </row>
    <row r="39" spans="1:3" x14ac:dyDescent="0.2">
      <c r="A39" s="33" t="s">
        <v>59</v>
      </c>
      <c r="B39" s="51"/>
      <c r="C39" s="55"/>
    </row>
    <row r="40" spans="1:3" x14ac:dyDescent="0.2">
      <c r="A40" s="33" t="s">
        <v>55</v>
      </c>
      <c r="B40" s="54" t="s">
        <v>60</v>
      </c>
      <c r="C40" s="55"/>
    </row>
    <row r="41" spans="1:3" x14ac:dyDescent="0.2">
      <c r="A41" s="40">
        <v>1</v>
      </c>
      <c r="B41" s="36" t="s">
        <v>37</v>
      </c>
      <c r="C41" s="52">
        <v>0</v>
      </c>
    </row>
    <row r="42" spans="1:3" x14ac:dyDescent="0.2">
      <c r="A42" s="40">
        <v>2</v>
      </c>
      <c r="B42" s="36" t="s">
        <v>65</v>
      </c>
      <c r="C42" s="52">
        <v>0</v>
      </c>
    </row>
    <row r="43" spans="1:3" x14ac:dyDescent="0.2">
      <c r="A43" s="40">
        <v>3</v>
      </c>
      <c r="B43" s="36" t="s">
        <v>65</v>
      </c>
      <c r="C43" s="52">
        <v>0</v>
      </c>
    </row>
    <row r="44" spans="1:3" x14ac:dyDescent="0.2">
      <c r="A44" s="40">
        <v>4</v>
      </c>
      <c r="B44" s="36" t="s">
        <v>65</v>
      </c>
      <c r="C44" s="52">
        <v>0</v>
      </c>
    </row>
    <row r="45" spans="1:3" x14ac:dyDescent="0.2">
      <c r="A45" s="40">
        <v>5</v>
      </c>
      <c r="B45" s="36" t="s">
        <v>65</v>
      </c>
      <c r="C45" s="52">
        <v>0</v>
      </c>
    </row>
    <row r="46" spans="1:3" x14ac:dyDescent="0.2">
      <c r="A46" s="40">
        <v>6</v>
      </c>
      <c r="B46" s="36" t="s">
        <v>65</v>
      </c>
      <c r="C46" s="52">
        <v>0</v>
      </c>
    </row>
    <row r="47" spans="1:3" x14ac:dyDescent="0.2">
      <c r="A47" s="40">
        <v>7</v>
      </c>
      <c r="B47" s="36" t="s">
        <v>65</v>
      </c>
      <c r="C47" s="52">
        <v>0</v>
      </c>
    </row>
    <row r="48" spans="1:3" x14ac:dyDescent="0.2">
      <c r="A48" s="40">
        <v>8</v>
      </c>
      <c r="B48" s="36" t="s">
        <v>65</v>
      </c>
      <c r="C48" s="52">
        <v>0</v>
      </c>
    </row>
    <row r="49" spans="1:3" x14ac:dyDescent="0.2">
      <c r="A49" s="42" t="s">
        <v>57</v>
      </c>
      <c r="B49" s="54" t="s">
        <v>61</v>
      </c>
      <c r="C49" s="55"/>
    </row>
    <row r="50" spans="1:3" x14ac:dyDescent="0.2">
      <c r="A50" s="59">
        <v>1</v>
      </c>
      <c r="B50" s="36" t="s">
        <v>114</v>
      </c>
      <c r="C50" s="52">
        <v>359.27742999999998</v>
      </c>
    </row>
    <row r="51" spans="1:3" x14ac:dyDescent="0.2">
      <c r="A51" s="59">
        <v>2</v>
      </c>
      <c r="B51" s="36" t="s">
        <v>116</v>
      </c>
      <c r="C51" s="52">
        <v>157.92164999999997</v>
      </c>
    </row>
    <row r="52" spans="1:3" x14ac:dyDescent="0.2">
      <c r="A52" s="59">
        <v>3</v>
      </c>
      <c r="B52" s="36" t="s">
        <v>115</v>
      </c>
      <c r="C52" s="52">
        <v>154.911</v>
      </c>
    </row>
    <row r="53" spans="1:3" x14ac:dyDescent="0.2">
      <c r="A53" s="59">
        <v>4</v>
      </c>
      <c r="B53" s="36" t="s">
        <v>117</v>
      </c>
      <c r="C53" s="52">
        <v>95.879070000000013</v>
      </c>
    </row>
    <row r="54" spans="1:3" x14ac:dyDescent="0.2">
      <c r="A54" s="59">
        <v>5</v>
      </c>
      <c r="B54" s="36" t="s">
        <v>37</v>
      </c>
      <c r="C54" s="52">
        <f>'מגדל תגמולים- נספח 1'!C27-C50-C51-C52-C53</f>
        <v>218.7728599999997</v>
      </c>
    </row>
    <row r="55" spans="1:3" x14ac:dyDescent="0.2">
      <c r="A55" s="59">
        <v>6</v>
      </c>
      <c r="B55" s="36" t="s">
        <v>65</v>
      </c>
      <c r="C55" s="52">
        <v>0</v>
      </c>
    </row>
    <row r="56" spans="1:3" x14ac:dyDescent="0.2">
      <c r="A56" s="59">
        <v>7</v>
      </c>
      <c r="B56" s="36" t="s">
        <v>65</v>
      </c>
      <c r="C56" s="52">
        <v>0</v>
      </c>
    </row>
    <row r="57" spans="1:3" x14ac:dyDescent="0.2">
      <c r="A57" s="59">
        <v>8</v>
      </c>
      <c r="B57" s="36" t="s">
        <v>65</v>
      </c>
      <c r="C57" s="52">
        <v>0</v>
      </c>
    </row>
    <row r="58" spans="1:3" x14ac:dyDescent="0.2">
      <c r="A58" s="42" t="s">
        <v>62</v>
      </c>
      <c r="B58" s="57"/>
      <c r="C58" s="73">
        <f>SUM(C41:C57)</f>
        <v>986.76200999999958</v>
      </c>
    </row>
    <row r="59" spans="1:3" x14ac:dyDescent="0.2">
      <c r="A59" s="56"/>
      <c r="B59" s="57"/>
      <c r="C59" s="73"/>
    </row>
    <row r="60" spans="1:3" x14ac:dyDescent="0.2">
      <c r="A60" s="38" t="s">
        <v>63</v>
      </c>
      <c r="B60" s="58"/>
      <c r="C60" s="73">
        <f>C58+C37+C24+C20+C16</f>
        <v>2564.4287326652884</v>
      </c>
    </row>
    <row r="61" spans="1:3" x14ac:dyDescent="0.2">
      <c r="A61" s="56"/>
      <c r="B61" s="57"/>
      <c r="C61" s="55"/>
    </row>
    <row r="62" spans="1:3" ht="15" thickBot="1" x14ac:dyDescent="0.25">
      <c r="A62" s="61" t="s">
        <v>64</v>
      </c>
      <c r="B62" s="62"/>
      <c r="C62" s="73">
        <f>'מגדל תגמולים- נספח 1'!C41</f>
        <v>2294847</v>
      </c>
    </row>
    <row r="64" spans="1:3" x14ac:dyDescent="0.2">
      <c r="C64" s="19"/>
    </row>
    <row r="66" spans="3:3" x14ac:dyDescent="0.2">
      <c r="C66" s="19"/>
    </row>
  </sheetData>
  <sheetProtection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6">
    <tabColor theme="5" tint="0.39997558519241921"/>
    <pageSetUpPr fitToPage="1"/>
  </sheetPr>
  <dimension ref="A1:D60"/>
  <sheetViews>
    <sheetView rightToLeft="1" topLeftCell="A25" zoomScaleNormal="100" workbookViewId="0">
      <selection activeCell="B45" sqref="B45"/>
    </sheetView>
  </sheetViews>
  <sheetFormatPr defaultRowHeight="14.25" x14ac:dyDescent="0.2"/>
  <cols>
    <col min="1" max="1" width="1.875" bestFit="1" customWidth="1"/>
    <col min="2" max="2" width="67.25" bestFit="1" customWidth="1"/>
    <col min="3" max="3" width="10.875" bestFit="1" customWidth="1"/>
    <col min="5" max="5" width="11.125" customWidth="1"/>
    <col min="6" max="6" width="10.75" customWidth="1"/>
  </cols>
  <sheetData>
    <row r="1" spans="1:4" ht="15" x14ac:dyDescent="0.25">
      <c r="B1" s="25" t="s">
        <v>80</v>
      </c>
    </row>
    <row r="2" spans="1:4" x14ac:dyDescent="0.2">
      <c r="B2" s="1" t="s">
        <v>83</v>
      </c>
      <c r="C2" s="4" t="s">
        <v>95</v>
      </c>
    </row>
    <row r="3" spans="1:4" x14ac:dyDescent="0.2">
      <c r="B3" s="3"/>
      <c r="D3" s="5"/>
    </row>
    <row r="4" spans="1:4" ht="15" x14ac:dyDescent="0.25">
      <c r="B4" s="9" t="s">
        <v>5</v>
      </c>
      <c r="C4" s="2"/>
    </row>
    <row r="5" spans="1:4" ht="16.5" thickBot="1" x14ac:dyDescent="0.3">
      <c r="B5" s="79" t="s">
        <v>93</v>
      </c>
      <c r="C5" s="2"/>
    </row>
    <row r="6" spans="1:4" ht="14.25" customHeight="1" x14ac:dyDescent="0.2">
      <c r="A6" s="85"/>
      <c r="B6" s="87"/>
      <c r="C6" s="89" t="s">
        <v>0</v>
      </c>
    </row>
    <row r="7" spans="1:4" x14ac:dyDescent="0.2">
      <c r="A7" s="86"/>
      <c r="B7" s="88"/>
      <c r="C7" s="90"/>
    </row>
    <row r="8" spans="1:4" ht="15" x14ac:dyDescent="0.25">
      <c r="A8" s="15">
        <v>1</v>
      </c>
      <c r="B8" s="10" t="s">
        <v>12</v>
      </c>
      <c r="C8" s="75">
        <f t="shared" ref="C8" si="0">SUM(C9:C10)</f>
        <v>39.38155385210154</v>
      </c>
    </row>
    <row r="9" spans="1:4" x14ac:dyDescent="0.2">
      <c r="A9" s="8"/>
      <c r="B9" s="11" t="s">
        <v>13</v>
      </c>
      <c r="C9" s="6">
        <v>0.36528341708612999</v>
      </c>
    </row>
    <row r="10" spans="1:4" x14ac:dyDescent="0.2">
      <c r="A10" s="8"/>
      <c r="B10" s="11" t="s">
        <v>14</v>
      </c>
      <c r="C10" s="6">
        <v>39.016270435015407</v>
      </c>
    </row>
    <row r="11" spans="1:4" x14ac:dyDescent="0.2">
      <c r="A11" s="8"/>
      <c r="B11" s="11"/>
      <c r="C11" s="7">
        <v>0</v>
      </c>
    </row>
    <row r="12" spans="1:4" ht="15" x14ac:dyDescent="0.25">
      <c r="A12" s="15">
        <v>2</v>
      </c>
      <c r="B12" s="10" t="s">
        <v>15</v>
      </c>
      <c r="C12" s="75">
        <f t="shared" ref="C12" si="1">SUM(C13:C14)</f>
        <v>25.540665595982102</v>
      </c>
    </row>
    <row r="13" spans="1:4" x14ac:dyDescent="0.2">
      <c r="A13" s="8"/>
      <c r="B13" s="12" t="s">
        <v>1</v>
      </c>
      <c r="C13" s="6">
        <v>0</v>
      </c>
    </row>
    <row r="14" spans="1:4" x14ac:dyDescent="0.2">
      <c r="A14" s="8"/>
      <c r="B14" s="12" t="s">
        <v>2</v>
      </c>
      <c r="C14" s="6">
        <f>19.5379555959821+6.00271</f>
        <v>25.540665595982102</v>
      </c>
    </row>
    <row r="15" spans="1:4" x14ac:dyDescent="0.2">
      <c r="A15" s="23"/>
      <c r="B15" s="24"/>
      <c r="C15" s="7">
        <v>0</v>
      </c>
    </row>
    <row r="16" spans="1:4" ht="15" x14ac:dyDescent="0.25">
      <c r="A16" s="15">
        <v>3</v>
      </c>
      <c r="B16" s="10" t="s">
        <v>7</v>
      </c>
      <c r="C16" s="75">
        <f t="shared" ref="C16" si="2">SUM(C17:C19)</f>
        <v>2.7180799999999992</v>
      </c>
    </row>
    <row r="17" spans="1:3" x14ac:dyDescent="0.2">
      <c r="A17" s="8" t="s">
        <v>16</v>
      </c>
      <c r="B17" s="26" t="s">
        <v>17</v>
      </c>
      <c r="C17" s="6">
        <v>2.7180799999999992</v>
      </c>
    </row>
    <row r="18" spans="1:3" x14ac:dyDescent="0.2">
      <c r="A18" s="8" t="s">
        <v>18</v>
      </c>
      <c r="B18" s="26" t="s">
        <v>19</v>
      </c>
      <c r="C18" s="6">
        <v>0</v>
      </c>
    </row>
    <row r="19" spans="1:3" x14ac:dyDescent="0.2">
      <c r="A19" s="8" t="s">
        <v>20</v>
      </c>
      <c r="B19" s="11" t="s">
        <v>3</v>
      </c>
      <c r="C19" s="6">
        <v>0</v>
      </c>
    </row>
    <row r="20" spans="1:3" x14ac:dyDescent="0.2">
      <c r="A20" s="16"/>
      <c r="B20" s="13"/>
      <c r="C20" s="7">
        <v>0</v>
      </c>
    </row>
    <row r="21" spans="1:3" ht="15" x14ac:dyDescent="0.25">
      <c r="A21" s="17">
        <v>4</v>
      </c>
      <c r="B21" s="10" t="s">
        <v>21</v>
      </c>
      <c r="C21" s="75">
        <f t="shared" ref="C21" si="3">SUM(C22:C29)</f>
        <v>90.163634067934382</v>
      </c>
    </row>
    <row r="22" spans="1:3" x14ac:dyDescent="0.2">
      <c r="A22" s="8"/>
      <c r="B22" s="11" t="s">
        <v>22</v>
      </c>
      <c r="C22" s="6">
        <v>2.6236000000000002</v>
      </c>
    </row>
    <row r="23" spans="1:3" x14ac:dyDescent="0.2">
      <c r="A23" s="8"/>
      <c r="B23" s="11" t="s">
        <v>23</v>
      </c>
      <c r="C23" s="6">
        <v>11.455934067934383</v>
      </c>
    </row>
    <row r="24" spans="1:3" x14ac:dyDescent="0.2">
      <c r="A24" s="8"/>
      <c r="B24" s="11" t="s">
        <v>24</v>
      </c>
      <c r="C24" s="6">
        <v>0</v>
      </c>
    </row>
    <row r="25" spans="1:3" x14ac:dyDescent="0.2">
      <c r="A25" s="8"/>
      <c r="B25" s="11" t="s">
        <v>11</v>
      </c>
      <c r="C25" s="6">
        <v>0</v>
      </c>
    </row>
    <row r="26" spans="1:3" x14ac:dyDescent="0.2">
      <c r="A26" s="8"/>
      <c r="B26" s="11" t="s">
        <v>6</v>
      </c>
      <c r="C26" s="6">
        <v>0</v>
      </c>
    </row>
    <row r="27" spans="1:3" x14ac:dyDescent="0.2">
      <c r="A27" s="8"/>
      <c r="B27" s="11" t="s">
        <v>25</v>
      </c>
      <c r="C27" s="6">
        <v>63.706309999999995</v>
      </c>
    </row>
    <row r="28" spans="1:3" x14ac:dyDescent="0.2">
      <c r="A28" s="8"/>
      <c r="B28" s="11" t="s">
        <v>26</v>
      </c>
      <c r="C28" s="6">
        <v>0</v>
      </c>
    </row>
    <row r="29" spans="1:3" x14ac:dyDescent="0.2">
      <c r="A29" s="8"/>
      <c r="B29" s="11" t="s">
        <v>27</v>
      </c>
      <c r="C29" s="6">
        <v>12.377789999999999</v>
      </c>
    </row>
    <row r="30" spans="1:3" x14ac:dyDescent="0.2">
      <c r="A30" s="8"/>
      <c r="B30" s="11"/>
      <c r="C30" s="7">
        <v>0</v>
      </c>
    </row>
    <row r="31" spans="1:3" ht="15" x14ac:dyDescent="0.25">
      <c r="A31" s="8">
        <v>5</v>
      </c>
      <c r="B31" s="10" t="s">
        <v>28</v>
      </c>
      <c r="C31" s="75">
        <f t="shared" ref="C31" si="4">SUM(C32:C33)</f>
        <v>0</v>
      </c>
    </row>
    <row r="32" spans="1:3" x14ac:dyDescent="0.2">
      <c r="A32" s="8" t="s">
        <v>16</v>
      </c>
      <c r="B32" s="11" t="s">
        <v>29</v>
      </c>
      <c r="C32" s="6">
        <v>0</v>
      </c>
    </row>
    <row r="33" spans="1:4" x14ac:dyDescent="0.2">
      <c r="A33" s="8" t="s">
        <v>18</v>
      </c>
      <c r="B33" s="11" t="s">
        <v>30</v>
      </c>
      <c r="C33" s="6">
        <v>0</v>
      </c>
    </row>
    <row r="34" spans="1:4" x14ac:dyDescent="0.2">
      <c r="A34" s="8"/>
      <c r="B34" s="11"/>
      <c r="C34" s="7">
        <v>0</v>
      </c>
    </row>
    <row r="35" spans="1:4" ht="15" x14ac:dyDescent="0.25">
      <c r="A35" s="8"/>
      <c r="B35" s="11" t="s">
        <v>4</v>
      </c>
      <c r="C35" s="77">
        <f t="shared" ref="C35" si="5">C31+C21+C16+C12+C8</f>
        <v>157.80393351601802</v>
      </c>
    </row>
    <row r="36" spans="1:4" x14ac:dyDescent="0.2">
      <c r="A36" s="8"/>
      <c r="B36" s="11"/>
      <c r="C36" s="7"/>
    </row>
    <row r="37" spans="1:4" ht="15" x14ac:dyDescent="0.25">
      <c r="A37" s="8">
        <v>7</v>
      </c>
      <c r="B37" s="10" t="s">
        <v>31</v>
      </c>
      <c r="C37" s="7"/>
    </row>
    <row r="38" spans="1:4" ht="26.25" x14ac:dyDescent="0.25">
      <c r="A38" s="8" t="s">
        <v>16</v>
      </c>
      <c r="B38" s="26" t="s">
        <v>32</v>
      </c>
      <c r="C38" s="76">
        <f t="shared" ref="C38" si="6">(C33+C21+C17)/C41</f>
        <v>7.8752693353400756E-4</v>
      </c>
    </row>
    <row r="39" spans="1:4" ht="15" x14ac:dyDescent="0.25">
      <c r="A39" s="8" t="s">
        <v>18</v>
      </c>
      <c r="B39" s="11" t="s">
        <v>97</v>
      </c>
      <c r="C39" s="76">
        <f>C35/C60</f>
        <v>1.4618039908293819E-3</v>
      </c>
    </row>
    <row r="40" spans="1:4" x14ac:dyDescent="0.2">
      <c r="A40" s="8"/>
      <c r="B40" s="11"/>
      <c r="C40" s="7"/>
    </row>
    <row r="41" spans="1:4" ht="15.75" thickBot="1" x14ac:dyDescent="0.3">
      <c r="A41" s="18"/>
      <c r="B41" s="14" t="s">
        <v>33</v>
      </c>
      <c r="C41" s="78">
        <v>117941</v>
      </c>
    </row>
    <row r="43" spans="1:4" x14ac:dyDescent="0.2">
      <c r="B43" s="22"/>
    </row>
    <row r="44" spans="1:4" ht="15" x14ac:dyDescent="0.25">
      <c r="C44" s="20"/>
      <c r="D44" s="20"/>
    </row>
    <row r="45" spans="1:4" ht="15" x14ac:dyDescent="0.25">
      <c r="C45" s="20"/>
      <c r="D45" s="20"/>
    </row>
    <row r="46" spans="1:4" x14ac:dyDescent="0.2">
      <c r="C46" s="2"/>
      <c r="D46" s="19"/>
    </row>
    <row r="47" spans="1:4" ht="15" x14ac:dyDescent="0.25">
      <c r="C47" s="20"/>
    </row>
    <row r="59" spans="3:3" ht="15" x14ac:dyDescent="0.25">
      <c r="C59" s="76"/>
    </row>
    <row r="60" spans="3:3" ht="15.75" thickBot="1" x14ac:dyDescent="0.3">
      <c r="C60" s="78">
        <v>107951.5</v>
      </c>
    </row>
  </sheetData>
  <sheetProtection sheet="1" objects="1" scenarios="1"/>
  <mergeCells count="3">
    <mergeCell ref="A6:A7"/>
    <mergeCell ref="B6:B7"/>
    <mergeCell ref="C6:C7"/>
  </mergeCells>
  <pageMargins left="0.70866141732283461" right="0.70866141732283461" top="0.3543307086614173" bottom="0.3543307086614173" header="0" footer="0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9">
    <tabColor theme="5" tint="0.39997558519241921"/>
    <pageSetUpPr fitToPage="1"/>
  </sheetPr>
  <dimension ref="A1:D60"/>
  <sheetViews>
    <sheetView rightToLeft="1" topLeftCell="A25" workbookViewId="0">
      <selection activeCell="B46" sqref="B46"/>
    </sheetView>
  </sheetViews>
  <sheetFormatPr defaultRowHeight="14.25" x14ac:dyDescent="0.2"/>
  <cols>
    <col min="1" max="1" width="1.875" bestFit="1" customWidth="1"/>
    <col min="2" max="2" width="59.75" bestFit="1" customWidth="1"/>
    <col min="3" max="3" width="9.875" bestFit="1" customWidth="1"/>
  </cols>
  <sheetData>
    <row r="1" spans="1:4" ht="15" x14ac:dyDescent="0.25">
      <c r="B1" s="25" t="s">
        <v>80</v>
      </c>
    </row>
    <row r="2" spans="1:4" x14ac:dyDescent="0.2">
      <c r="B2" s="1" t="s">
        <v>83</v>
      </c>
      <c r="C2" s="4" t="s">
        <v>95</v>
      </c>
    </row>
    <row r="3" spans="1:4" x14ac:dyDescent="0.2">
      <c r="B3" s="3"/>
      <c r="D3" s="5"/>
    </row>
    <row r="4" spans="1:4" ht="15" x14ac:dyDescent="0.25">
      <c r="B4" s="9" t="s">
        <v>5</v>
      </c>
      <c r="C4" s="2"/>
    </row>
    <row r="5" spans="1:4" ht="16.5" thickBot="1" x14ac:dyDescent="0.3">
      <c r="B5" s="79" t="s">
        <v>92</v>
      </c>
      <c r="C5" s="2"/>
    </row>
    <row r="6" spans="1:4" ht="14.25" customHeight="1" x14ac:dyDescent="0.2">
      <c r="A6" s="85"/>
      <c r="B6" s="87"/>
      <c r="C6" s="89" t="s">
        <v>0</v>
      </c>
    </row>
    <row r="7" spans="1:4" x14ac:dyDescent="0.2">
      <c r="A7" s="86"/>
      <c r="B7" s="88"/>
      <c r="C7" s="90"/>
    </row>
    <row r="8" spans="1:4" ht="15" x14ac:dyDescent="0.25">
      <c r="A8" s="15">
        <v>1</v>
      </c>
      <c r="B8" s="10" t="s">
        <v>12</v>
      </c>
      <c r="C8" s="75">
        <f t="shared" ref="C8" si="0">SUM(C9:C10)</f>
        <v>30.083295634640002</v>
      </c>
    </row>
    <row r="9" spans="1:4" x14ac:dyDescent="0.2">
      <c r="A9" s="8"/>
      <c r="B9" s="11" t="s">
        <v>13</v>
      </c>
      <c r="C9" s="6">
        <v>0</v>
      </c>
    </row>
    <row r="10" spans="1:4" x14ac:dyDescent="0.2">
      <c r="A10" s="8"/>
      <c r="B10" s="11" t="s">
        <v>14</v>
      </c>
      <c r="C10" s="6">
        <v>30.083295634640002</v>
      </c>
    </row>
    <row r="11" spans="1:4" x14ac:dyDescent="0.2">
      <c r="A11" s="8"/>
      <c r="B11" s="11"/>
      <c r="C11" s="7">
        <v>0</v>
      </c>
    </row>
    <row r="12" spans="1:4" ht="15" x14ac:dyDescent="0.25">
      <c r="A12" s="15">
        <v>2</v>
      </c>
      <c r="B12" s="10" t="s">
        <v>15</v>
      </c>
      <c r="C12" s="75">
        <f t="shared" ref="C12" si="1">SUM(C13:C14)</f>
        <v>20.409765485159497</v>
      </c>
    </row>
    <row r="13" spans="1:4" x14ac:dyDescent="0.2">
      <c r="A13" s="8"/>
      <c r="B13" s="12" t="s">
        <v>1</v>
      </c>
      <c r="C13" s="6">
        <v>0</v>
      </c>
    </row>
    <row r="14" spans="1:4" x14ac:dyDescent="0.2">
      <c r="A14" s="8"/>
      <c r="B14" s="12" t="s">
        <v>2</v>
      </c>
      <c r="C14" s="6">
        <f>16.1719254851595+4.23784</f>
        <v>20.409765485159497</v>
      </c>
    </row>
    <row r="15" spans="1:4" x14ac:dyDescent="0.2">
      <c r="A15" s="23"/>
      <c r="B15" s="24"/>
      <c r="C15" s="7">
        <v>0</v>
      </c>
    </row>
    <row r="16" spans="1:4" ht="15" x14ac:dyDescent="0.25">
      <c r="A16" s="15">
        <v>3</v>
      </c>
      <c r="B16" s="10" t="s">
        <v>7</v>
      </c>
      <c r="C16" s="75">
        <f t="shared" ref="C16" si="2">SUM(C17:C19)</f>
        <v>0</v>
      </c>
    </row>
    <row r="17" spans="1:3" ht="25.5" x14ac:dyDescent="0.2">
      <c r="A17" s="8" t="s">
        <v>16</v>
      </c>
      <c r="B17" s="26" t="s">
        <v>17</v>
      </c>
      <c r="C17" s="6"/>
    </row>
    <row r="18" spans="1:3" x14ac:dyDescent="0.2">
      <c r="A18" s="8" t="s">
        <v>18</v>
      </c>
      <c r="B18" s="26" t="s">
        <v>19</v>
      </c>
      <c r="C18" s="6"/>
    </row>
    <row r="19" spans="1:3" x14ac:dyDescent="0.2">
      <c r="A19" s="8" t="s">
        <v>20</v>
      </c>
      <c r="B19" s="11" t="s">
        <v>3</v>
      </c>
      <c r="C19" s="6"/>
    </row>
    <row r="20" spans="1:3" x14ac:dyDescent="0.2">
      <c r="A20" s="16"/>
      <c r="B20" s="13"/>
      <c r="C20" s="7">
        <v>0</v>
      </c>
    </row>
    <row r="21" spans="1:3" ht="15" x14ac:dyDescent="0.25">
      <c r="A21" s="17">
        <v>4</v>
      </c>
      <c r="B21" s="10" t="s">
        <v>21</v>
      </c>
      <c r="C21" s="75">
        <f t="shared" ref="C21" si="3">SUM(C22:C29)</f>
        <v>69.597799999999992</v>
      </c>
    </row>
    <row r="22" spans="1:3" x14ac:dyDescent="0.2">
      <c r="A22" s="8"/>
      <c r="B22" s="11" t="s">
        <v>22</v>
      </c>
      <c r="C22" s="6">
        <v>0</v>
      </c>
    </row>
    <row r="23" spans="1:3" x14ac:dyDescent="0.2">
      <c r="A23" s="8"/>
      <c r="B23" s="11" t="s">
        <v>23</v>
      </c>
      <c r="C23" s="6">
        <v>0</v>
      </c>
    </row>
    <row r="24" spans="1:3" x14ac:dyDescent="0.2">
      <c r="A24" s="8"/>
      <c r="B24" s="11" t="s">
        <v>24</v>
      </c>
      <c r="C24" s="6">
        <v>0</v>
      </c>
    </row>
    <row r="25" spans="1:3" x14ac:dyDescent="0.2">
      <c r="A25" s="8"/>
      <c r="B25" s="11" t="s">
        <v>11</v>
      </c>
      <c r="C25" s="6">
        <v>0</v>
      </c>
    </row>
    <row r="26" spans="1:3" x14ac:dyDescent="0.2">
      <c r="A26" s="8"/>
      <c r="B26" s="11" t="s">
        <v>6</v>
      </c>
      <c r="C26" s="6">
        <v>0</v>
      </c>
    </row>
    <row r="27" spans="1:3" x14ac:dyDescent="0.2">
      <c r="A27" s="8"/>
      <c r="B27" s="11" t="s">
        <v>25</v>
      </c>
      <c r="C27" s="6">
        <f>69.4978+0.1</f>
        <v>69.597799999999992</v>
      </c>
    </row>
    <row r="28" spans="1:3" x14ac:dyDescent="0.2">
      <c r="A28" s="8"/>
      <c r="B28" s="11" t="s">
        <v>26</v>
      </c>
      <c r="C28" s="6">
        <v>0</v>
      </c>
    </row>
    <row r="29" spans="1:3" x14ac:dyDescent="0.2">
      <c r="A29" s="8"/>
      <c r="B29" s="11" t="s">
        <v>27</v>
      </c>
      <c r="C29" s="6">
        <v>0</v>
      </c>
    </row>
    <row r="30" spans="1:3" x14ac:dyDescent="0.2">
      <c r="A30" s="8"/>
      <c r="B30" s="11"/>
      <c r="C30" s="7">
        <v>0</v>
      </c>
    </row>
    <row r="31" spans="1:3" ht="15" x14ac:dyDescent="0.25">
      <c r="A31" s="8">
        <v>5</v>
      </c>
      <c r="B31" s="10" t="s">
        <v>28</v>
      </c>
      <c r="C31" s="75">
        <f t="shared" ref="C31" si="4">SUM(C32:C33)</f>
        <v>0</v>
      </c>
    </row>
    <row r="32" spans="1:3" x14ac:dyDescent="0.2">
      <c r="A32" s="8" t="s">
        <v>16</v>
      </c>
      <c r="B32" s="11" t="s">
        <v>29</v>
      </c>
      <c r="C32" s="6">
        <v>0</v>
      </c>
    </row>
    <row r="33" spans="1:4" x14ac:dyDescent="0.2">
      <c r="A33" s="8" t="s">
        <v>18</v>
      </c>
      <c r="B33" s="11" t="s">
        <v>30</v>
      </c>
      <c r="C33" s="6">
        <v>0</v>
      </c>
    </row>
    <row r="34" spans="1:4" x14ac:dyDescent="0.2">
      <c r="A34" s="8"/>
      <c r="B34" s="11"/>
      <c r="C34" s="7">
        <v>0</v>
      </c>
    </row>
    <row r="35" spans="1:4" ht="15" x14ac:dyDescent="0.25">
      <c r="A35" s="8"/>
      <c r="B35" s="11" t="s">
        <v>4</v>
      </c>
      <c r="C35" s="77">
        <f t="shared" ref="C35" si="5">C31+C21+C16+C12+C8</f>
        <v>120.09086111979948</v>
      </c>
    </row>
    <row r="36" spans="1:4" x14ac:dyDescent="0.2">
      <c r="A36" s="8"/>
      <c r="B36" s="11"/>
      <c r="C36" s="7"/>
    </row>
    <row r="37" spans="1:4" ht="15" x14ac:dyDescent="0.25">
      <c r="A37" s="8">
        <v>7</v>
      </c>
      <c r="B37" s="10" t="s">
        <v>31</v>
      </c>
      <c r="C37" s="7"/>
    </row>
    <row r="38" spans="1:4" ht="26.25" x14ac:dyDescent="0.25">
      <c r="A38" s="8" t="s">
        <v>16</v>
      </c>
      <c r="B38" s="26" t="s">
        <v>32</v>
      </c>
      <c r="C38" s="76">
        <f t="shared" ref="C38" si="6">(C33+C21+C17)/C41</f>
        <v>1.4412764811861914E-3</v>
      </c>
    </row>
    <row r="39" spans="1:4" ht="15" x14ac:dyDescent="0.25">
      <c r="A39" s="8" t="s">
        <v>18</v>
      </c>
      <c r="B39" s="11" t="s">
        <v>97</v>
      </c>
      <c r="C39" s="76">
        <f>C35/C60</f>
        <v>2.2027139118994026E-3</v>
      </c>
    </row>
    <row r="40" spans="1:4" x14ac:dyDescent="0.2">
      <c r="A40" s="8"/>
      <c r="B40" s="11"/>
      <c r="C40" s="7"/>
    </row>
    <row r="41" spans="1:4" ht="15.75" thickBot="1" x14ac:dyDescent="0.3">
      <c r="A41" s="18"/>
      <c r="B41" s="14" t="s">
        <v>33</v>
      </c>
      <c r="C41" s="78">
        <v>48289</v>
      </c>
    </row>
    <row r="43" spans="1:4" x14ac:dyDescent="0.2">
      <c r="B43" s="22"/>
    </row>
    <row r="44" spans="1:4" ht="15" x14ac:dyDescent="0.25">
      <c r="C44" s="20"/>
      <c r="D44" s="20"/>
    </row>
    <row r="45" spans="1:4" ht="15" x14ac:dyDescent="0.25">
      <c r="C45" s="20"/>
      <c r="D45" s="20"/>
    </row>
    <row r="46" spans="1:4" x14ac:dyDescent="0.2">
      <c r="C46" s="2"/>
      <c r="D46" s="19"/>
    </row>
    <row r="47" spans="1:4" ht="15" x14ac:dyDescent="0.25">
      <c r="C47" s="20"/>
    </row>
    <row r="59" spans="3:3" ht="15" x14ac:dyDescent="0.25">
      <c r="C59" s="76"/>
    </row>
    <row r="60" spans="3:3" ht="15.75" thickBot="1" x14ac:dyDescent="0.3">
      <c r="C60" s="78">
        <v>54519.5</v>
      </c>
    </row>
  </sheetData>
  <sheetProtection sheet="1" objects="1" scenarios="1"/>
  <mergeCells count="3">
    <mergeCell ref="A6:A7"/>
    <mergeCell ref="B6:B7"/>
    <mergeCell ref="C6:C7"/>
  </mergeCells>
  <pageMargins left="0.70866141732283461" right="0.70866141732283461" top="0.3543307086614173" bottom="0.3543307086614173" header="0" footer="0"/>
  <pageSetup paperSize="9"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0">
    <tabColor theme="5" tint="0.39997558519241921"/>
    <pageSetUpPr fitToPage="1"/>
  </sheetPr>
  <dimension ref="A1:D60"/>
  <sheetViews>
    <sheetView rightToLeft="1" topLeftCell="A25" workbookViewId="0">
      <selection activeCell="B45" sqref="B45"/>
    </sheetView>
  </sheetViews>
  <sheetFormatPr defaultRowHeight="14.25" x14ac:dyDescent="0.2"/>
  <cols>
    <col min="1" max="1" width="1.875" bestFit="1" customWidth="1"/>
    <col min="2" max="2" width="59.75" bestFit="1" customWidth="1"/>
    <col min="3" max="3" width="9.875" bestFit="1" customWidth="1"/>
  </cols>
  <sheetData>
    <row r="1" spans="1:4" ht="15" x14ac:dyDescent="0.25">
      <c r="B1" s="25" t="s">
        <v>80</v>
      </c>
    </row>
    <row r="2" spans="1:4" x14ac:dyDescent="0.2">
      <c r="B2" s="1" t="s">
        <v>83</v>
      </c>
      <c r="C2" s="4" t="s">
        <v>95</v>
      </c>
    </row>
    <row r="3" spans="1:4" x14ac:dyDescent="0.2">
      <c r="B3" s="3"/>
      <c r="D3" s="5"/>
    </row>
    <row r="4" spans="1:4" ht="15" x14ac:dyDescent="0.25">
      <c r="B4" s="9" t="s">
        <v>5</v>
      </c>
      <c r="C4" s="2"/>
    </row>
    <row r="5" spans="1:4" ht="16.5" thickBot="1" x14ac:dyDescent="0.3">
      <c r="B5" s="79" t="s">
        <v>91</v>
      </c>
      <c r="C5" s="2"/>
    </row>
    <row r="6" spans="1:4" ht="14.25" customHeight="1" x14ac:dyDescent="0.2">
      <c r="A6" s="85"/>
      <c r="B6" s="87"/>
      <c r="C6" s="89" t="s">
        <v>0</v>
      </c>
    </row>
    <row r="7" spans="1:4" x14ac:dyDescent="0.2">
      <c r="A7" s="86"/>
      <c r="B7" s="88"/>
      <c r="C7" s="90"/>
    </row>
    <row r="8" spans="1:4" ht="15" x14ac:dyDescent="0.25">
      <c r="A8" s="15">
        <v>1</v>
      </c>
      <c r="B8" s="10" t="s">
        <v>12</v>
      </c>
      <c r="C8" s="75">
        <f t="shared" ref="C8" si="0">SUM(C9:C10)</f>
        <v>1.1700000000000002</v>
      </c>
    </row>
    <row r="9" spans="1:4" x14ac:dyDescent="0.2">
      <c r="A9" s="8"/>
      <c r="B9" s="11" t="s">
        <v>13</v>
      </c>
      <c r="C9" s="6">
        <v>0</v>
      </c>
    </row>
    <row r="10" spans="1:4" x14ac:dyDescent="0.2">
      <c r="A10" s="8"/>
      <c r="B10" s="11" t="s">
        <v>14</v>
      </c>
      <c r="C10" s="6">
        <v>1.1700000000000002</v>
      </c>
    </row>
    <row r="11" spans="1:4" x14ac:dyDescent="0.2">
      <c r="A11" s="8"/>
      <c r="B11" s="11"/>
      <c r="C11" s="7">
        <v>0</v>
      </c>
    </row>
    <row r="12" spans="1:4" ht="15" x14ac:dyDescent="0.25">
      <c r="A12" s="15">
        <v>2</v>
      </c>
      <c r="B12" s="10" t="s">
        <v>15</v>
      </c>
      <c r="C12" s="75">
        <f t="shared" ref="C12" si="1">SUM(C13:C14)</f>
        <v>0.82902999999999993</v>
      </c>
    </row>
    <row r="13" spans="1:4" x14ac:dyDescent="0.2">
      <c r="A13" s="8"/>
      <c r="B13" s="12" t="s">
        <v>1</v>
      </c>
      <c r="C13" s="6">
        <v>0</v>
      </c>
    </row>
    <row r="14" spans="1:4" x14ac:dyDescent="0.2">
      <c r="A14" s="8"/>
      <c r="B14" s="12" t="s">
        <v>2</v>
      </c>
      <c r="C14" s="6">
        <f>0.6745+0.15453</f>
        <v>0.82902999999999993</v>
      </c>
    </row>
    <row r="15" spans="1:4" x14ac:dyDescent="0.2">
      <c r="A15" s="23"/>
      <c r="B15" s="24"/>
      <c r="C15" s="7">
        <v>0</v>
      </c>
    </row>
    <row r="16" spans="1:4" ht="15" x14ac:dyDescent="0.25">
      <c r="A16" s="15">
        <v>3</v>
      </c>
      <c r="B16" s="10" t="s">
        <v>7</v>
      </c>
      <c r="C16" s="75">
        <f t="shared" ref="C16" si="2">SUM(C17:C19)</f>
        <v>0</v>
      </c>
    </row>
    <row r="17" spans="1:3" ht="25.5" x14ac:dyDescent="0.2">
      <c r="A17" s="8" t="s">
        <v>16</v>
      </c>
      <c r="B17" s="26" t="s">
        <v>17</v>
      </c>
      <c r="C17" s="6"/>
    </row>
    <row r="18" spans="1:3" x14ac:dyDescent="0.2">
      <c r="A18" s="8" t="s">
        <v>18</v>
      </c>
      <c r="B18" s="26" t="s">
        <v>19</v>
      </c>
      <c r="C18" s="6"/>
    </row>
    <row r="19" spans="1:3" x14ac:dyDescent="0.2">
      <c r="A19" s="8" t="s">
        <v>20</v>
      </c>
      <c r="B19" s="11" t="s">
        <v>3</v>
      </c>
      <c r="C19" s="6"/>
    </row>
    <row r="20" spans="1:3" x14ac:dyDescent="0.2">
      <c r="A20" s="16"/>
      <c r="B20" s="13"/>
      <c r="C20" s="7">
        <v>0</v>
      </c>
    </row>
    <row r="21" spans="1:3" ht="15" x14ac:dyDescent="0.25">
      <c r="A21" s="17">
        <v>4</v>
      </c>
      <c r="B21" s="10" t="s">
        <v>21</v>
      </c>
      <c r="C21" s="75">
        <f t="shared" ref="C21" si="3">SUM(C22:C29)</f>
        <v>3.6185200000000002</v>
      </c>
    </row>
    <row r="22" spans="1:3" x14ac:dyDescent="0.2">
      <c r="A22" s="8"/>
      <c r="B22" s="11" t="s">
        <v>22</v>
      </c>
      <c r="C22" s="6">
        <v>0</v>
      </c>
    </row>
    <row r="23" spans="1:3" x14ac:dyDescent="0.2">
      <c r="A23" s="8"/>
      <c r="B23" s="11" t="s">
        <v>23</v>
      </c>
      <c r="C23" s="6">
        <v>0</v>
      </c>
    </row>
    <row r="24" spans="1:3" x14ac:dyDescent="0.2">
      <c r="A24" s="8"/>
      <c r="B24" s="11" t="s">
        <v>24</v>
      </c>
      <c r="C24" s="6">
        <v>0</v>
      </c>
    </row>
    <row r="25" spans="1:3" x14ac:dyDescent="0.2">
      <c r="A25" s="8"/>
      <c r="B25" s="11" t="s">
        <v>11</v>
      </c>
      <c r="C25" s="6">
        <v>0</v>
      </c>
    </row>
    <row r="26" spans="1:3" x14ac:dyDescent="0.2">
      <c r="A26" s="8"/>
      <c r="B26" s="11" t="s">
        <v>6</v>
      </c>
      <c r="C26" s="6">
        <v>0</v>
      </c>
    </row>
    <row r="27" spans="1:3" x14ac:dyDescent="0.2">
      <c r="A27" s="8"/>
      <c r="B27" s="11" t="s">
        <v>25</v>
      </c>
      <c r="C27" s="6">
        <v>3.0104200000000003</v>
      </c>
    </row>
    <row r="28" spans="1:3" x14ac:dyDescent="0.2">
      <c r="A28" s="8"/>
      <c r="B28" s="11" t="s">
        <v>26</v>
      </c>
      <c r="C28" s="6">
        <v>0</v>
      </c>
    </row>
    <row r="29" spans="1:3" x14ac:dyDescent="0.2">
      <c r="A29" s="8"/>
      <c r="B29" s="11" t="s">
        <v>27</v>
      </c>
      <c r="C29" s="6">
        <v>0.60809999999999986</v>
      </c>
    </row>
    <row r="30" spans="1:3" x14ac:dyDescent="0.2">
      <c r="A30" s="8"/>
      <c r="B30" s="11"/>
      <c r="C30" s="7">
        <v>0</v>
      </c>
    </row>
    <row r="31" spans="1:3" ht="15" x14ac:dyDescent="0.25">
      <c r="A31" s="8">
        <v>5</v>
      </c>
      <c r="B31" s="10" t="s">
        <v>28</v>
      </c>
      <c r="C31" s="75">
        <f t="shared" ref="C31" si="4">SUM(C32:C33)</f>
        <v>0</v>
      </c>
    </row>
    <row r="32" spans="1:3" x14ac:dyDescent="0.2">
      <c r="A32" s="8" t="s">
        <v>16</v>
      </c>
      <c r="B32" s="11" t="s">
        <v>29</v>
      </c>
      <c r="C32" s="6">
        <v>0</v>
      </c>
    </row>
    <row r="33" spans="1:4" x14ac:dyDescent="0.2">
      <c r="A33" s="8" t="s">
        <v>18</v>
      </c>
      <c r="B33" s="11" t="s">
        <v>30</v>
      </c>
      <c r="C33" s="6">
        <v>0</v>
      </c>
    </row>
    <row r="34" spans="1:4" x14ac:dyDescent="0.2">
      <c r="A34" s="8"/>
      <c r="B34" s="11"/>
      <c r="C34" s="7">
        <v>0</v>
      </c>
    </row>
    <row r="35" spans="1:4" ht="15" x14ac:dyDescent="0.25">
      <c r="A35" s="8"/>
      <c r="B35" s="11" t="s">
        <v>4</v>
      </c>
      <c r="C35" s="77">
        <f t="shared" ref="C35" si="5">C31+C21+C16+C12+C8</f>
        <v>5.6175499999999996</v>
      </c>
    </row>
    <row r="36" spans="1:4" x14ac:dyDescent="0.2">
      <c r="A36" s="8"/>
      <c r="B36" s="11"/>
      <c r="C36" s="7"/>
    </row>
    <row r="37" spans="1:4" ht="15" x14ac:dyDescent="0.25">
      <c r="A37" s="8">
        <v>7</v>
      </c>
      <c r="B37" s="10" t="s">
        <v>31</v>
      </c>
      <c r="C37" s="7"/>
    </row>
    <row r="38" spans="1:4" ht="26.25" x14ac:dyDescent="0.25">
      <c r="A38" s="8" t="s">
        <v>16</v>
      </c>
      <c r="B38" s="26" t="s">
        <v>32</v>
      </c>
      <c r="C38" s="76">
        <f>(C33+C21+C17)/C41</f>
        <v>1.906491043203372E-3</v>
      </c>
    </row>
    <row r="39" spans="1:4" ht="15" x14ac:dyDescent="0.25">
      <c r="A39" s="8" t="s">
        <v>18</v>
      </c>
      <c r="B39" s="11" t="s">
        <v>97</v>
      </c>
      <c r="C39" s="76">
        <f>C35/C60</f>
        <v>2.3991244928464658E-3</v>
      </c>
    </row>
    <row r="40" spans="1:4" x14ac:dyDescent="0.2">
      <c r="A40" s="8"/>
      <c r="B40" s="11"/>
      <c r="C40" s="7"/>
    </row>
    <row r="41" spans="1:4" ht="15.75" thickBot="1" x14ac:dyDescent="0.3">
      <c r="A41" s="18"/>
      <c r="B41" s="14" t="s">
        <v>33</v>
      </c>
      <c r="C41" s="78">
        <v>1898</v>
      </c>
    </row>
    <row r="43" spans="1:4" x14ac:dyDescent="0.2">
      <c r="B43" s="22"/>
    </row>
    <row r="44" spans="1:4" ht="15" x14ac:dyDescent="0.25">
      <c r="C44" s="20"/>
      <c r="D44" s="20"/>
    </row>
    <row r="45" spans="1:4" ht="15" x14ac:dyDescent="0.25">
      <c r="C45" s="20"/>
      <c r="D45" s="20"/>
    </row>
    <row r="46" spans="1:4" x14ac:dyDescent="0.2">
      <c r="C46" s="2"/>
      <c r="D46" s="19"/>
    </row>
    <row r="47" spans="1:4" ht="15" x14ac:dyDescent="0.25">
      <c r="C47" s="20"/>
    </row>
    <row r="59" spans="3:3" ht="15" x14ac:dyDescent="0.25">
      <c r="C59" s="76"/>
    </row>
    <row r="60" spans="3:3" ht="15.75" thickBot="1" x14ac:dyDescent="0.3">
      <c r="C60" s="78">
        <v>2341.5</v>
      </c>
    </row>
  </sheetData>
  <sheetProtection sheet="1" objects="1" scenarios="1"/>
  <mergeCells count="3">
    <mergeCell ref="A6:A7"/>
    <mergeCell ref="B6:B7"/>
    <mergeCell ref="C6:C7"/>
  </mergeCells>
  <pageMargins left="0.70866141732283461" right="0.70866141732283461" top="0.3543307086614173" bottom="0.3543307086614173" header="0" footer="0"/>
  <pageSetup paperSize="9" scale="9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8">
    <tabColor theme="5" tint="0.39997558519241921"/>
    <pageSetUpPr fitToPage="1"/>
  </sheetPr>
  <dimension ref="A1:D60"/>
  <sheetViews>
    <sheetView rightToLeft="1" topLeftCell="A25" workbookViewId="0">
      <selection activeCell="B45" sqref="B45"/>
    </sheetView>
  </sheetViews>
  <sheetFormatPr defaultRowHeight="14.25" x14ac:dyDescent="0.2"/>
  <cols>
    <col min="1" max="1" width="1.875" bestFit="1" customWidth="1"/>
    <col min="2" max="2" width="61.75" bestFit="1" customWidth="1"/>
    <col min="3" max="3" width="10.875" bestFit="1" customWidth="1"/>
    <col min="5" max="5" width="9.75" customWidth="1"/>
    <col min="6" max="6" width="10.375" customWidth="1"/>
  </cols>
  <sheetData>
    <row r="1" spans="1:4" ht="15" x14ac:dyDescent="0.25">
      <c r="B1" s="25" t="s">
        <v>80</v>
      </c>
    </row>
    <row r="2" spans="1:4" x14ac:dyDescent="0.2">
      <c r="B2" s="1" t="s">
        <v>83</v>
      </c>
      <c r="C2" s="4" t="s">
        <v>95</v>
      </c>
    </row>
    <row r="3" spans="1:4" x14ac:dyDescent="0.2">
      <c r="B3" s="3"/>
      <c r="D3" s="5"/>
    </row>
    <row r="4" spans="1:4" ht="15" x14ac:dyDescent="0.25">
      <c r="B4" s="9" t="s">
        <v>5</v>
      </c>
      <c r="C4" s="2"/>
    </row>
    <row r="5" spans="1:4" ht="16.5" thickBot="1" x14ac:dyDescent="0.3">
      <c r="B5" s="79" t="s">
        <v>90</v>
      </c>
      <c r="C5" s="2"/>
    </row>
    <row r="6" spans="1:4" ht="14.25" customHeight="1" x14ac:dyDescent="0.2">
      <c r="A6" s="85"/>
      <c r="B6" s="87"/>
      <c r="C6" s="89" t="s">
        <v>0</v>
      </c>
    </row>
    <row r="7" spans="1:4" x14ac:dyDescent="0.2">
      <c r="A7" s="86"/>
      <c r="B7" s="88"/>
      <c r="C7" s="90"/>
    </row>
    <row r="8" spans="1:4" ht="15" x14ac:dyDescent="0.25">
      <c r="A8" s="15">
        <v>1</v>
      </c>
      <c r="B8" s="10" t="s">
        <v>12</v>
      </c>
      <c r="C8" s="75">
        <f t="shared" ref="C8" si="0">SUM(C9:C10)</f>
        <v>25.876988580479093</v>
      </c>
    </row>
    <row r="9" spans="1:4" x14ac:dyDescent="0.2">
      <c r="A9" s="8"/>
      <c r="B9" s="11" t="s">
        <v>13</v>
      </c>
      <c r="C9" s="6">
        <v>2.0687516857635901</v>
      </c>
    </row>
    <row r="10" spans="1:4" x14ac:dyDescent="0.2">
      <c r="A10" s="8"/>
      <c r="B10" s="11" t="s">
        <v>14</v>
      </c>
      <c r="C10" s="6">
        <v>23.808236894715503</v>
      </c>
    </row>
    <row r="11" spans="1:4" x14ac:dyDescent="0.2">
      <c r="A11" s="8"/>
      <c r="B11" s="11"/>
      <c r="C11" s="7">
        <v>0</v>
      </c>
    </row>
    <row r="12" spans="1:4" ht="15" x14ac:dyDescent="0.25">
      <c r="A12" s="15">
        <v>2</v>
      </c>
      <c r="B12" s="10" t="s">
        <v>15</v>
      </c>
      <c r="C12" s="75">
        <f t="shared" ref="C12" si="1">SUM(C13:C14)</f>
        <v>6.1663081983813601</v>
      </c>
    </row>
    <row r="13" spans="1:4" x14ac:dyDescent="0.2">
      <c r="A13" s="8"/>
      <c r="B13" s="12" t="s">
        <v>1</v>
      </c>
      <c r="C13" s="6">
        <v>0</v>
      </c>
    </row>
    <row r="14" spans="1:4" x14ac:dyDescent="0.2">
      <c r="A14" s="8"/>
      <c r="B14" s="12" t="s">
        <v>2</v>
      </c>
      <c r="C14" s="6">
        <f>5.99380819838136+0.1725</f>
        <v>6.1663081983813601</v>
      </c>
    </row>
    <row r="15" spans="1:4" x14ac:dyDescent="0.2">
      <c r="A15" s="23"/>
      <c r="B15" s="24"/>
      <c r="C15" s="7">
        <v>0</v>
      </c>
    </row>
    <row r="16" spans="1:4" ht="15" x14ac:dyDescent="0.25">
      <c r="A16" s="15">
        <v>3</v>
      </c>
      <c r="B16" s="10" t="s">
        <v>7</v>
      </c>
      <c r="C16" s="75">
        <f t="shared" ref="C16" si="2">SUM(C17:C19)</f>
        <v>0</v>
      </c>
    </row>
    <row r="17" spans="1:3" ht="25.5" x14ac:dyDescent="0.2">
      <c r="A17" s="8" t="s">
        <v>16</v>
      </c>
      <c r="B17" s="26" t="s">
        <v>17</v>
      </c>
      <c r="C17" s="6"/>
    </row>
    <row r="18" spans="1:3" x14ac:dyDescent="0.2">
      <c r="A18" s="8" t="s">
        <v>18</v>
      </c>
      <c r="B18" s="26" t="s">
        <v>19</v>
      </c>
      <c r="C18" s="6"/>
    </row>
    <row r="19" spans="1:3" x14ac:dyDescent="0.2">
      <c r="A19" s="8" t="s">
        <v>20</v>
      </c>
      <c r="B19" s="11" t="s">
        <v>3</v>
      </c>
      <c r="C19" s="6"/>
    </row>
    <row r="20" spans="1:3" x14ac:dyDescent="0.2">
      <c r="A20" s="16"/>
      <c r="B20" s="13"/>
      <c r="C20" s="7">
        <v>0</v>
      </c>
    </row>
    <row r="21" spans="1:3" ht="15" x14ac:dyDescent="0.25">
      <c r="A21" s="17">
        <v>4</v>
      </c>
      <c r="B21" s="10" t="s">
        <v>21</v>
      </c>
      <c r="C21" s="75">
        <f t="shared" ref="C21" si="3">SUM(C22:C29)</f>
        <v>0</v>
      </c>
    </row>
    <row r="22" spans="1:3" x14ac:dyDescent="0.2">
      <c r="A22" s="8"/>
      <c r="B22" s="11" t="s">
        <v>22</v>
      </c>
      <c r="C22" s="6"/>
    </row>
    <row r="23" spans="1:3" x14ac:dyDescent="0.2">
      <c r="A23" s="8"/>
      <c r="B23" s="11" t="s">
        <v>23</v>
      </c>
      <c r="C23" s="6"/>
    </row>
    <row r="24" spans="1:3" x14ac:dyDescent="0.2">
      <c r="A24" s="8"/>
      <c r="B24" s="11" t="s">
        <v>24</v>
      </c>
      <c r="C24" s="6"/>
    </row>
    <row r="25" spans="1:3" x14ac:dyDescent="0.2">
      <c r="A25" s="8"/>
      <c r="B25" s="11" t="s">
        <v>11</v>
      </c>
      <c r="C25" s="6"/>
    </row>
    <row r="26" spans="1:3" x14ac:dyDescent="0.2">
      <c r="A26" s="8"/>
      <c r="B26" s="11" t="s">
        <v>6</v>
      </c>
      <c r="C26" s="6"/>
    </row>
    <row r="27" spans="1:3" x14ac:dyDescent="0.2">
      <c r="A27" s="8"/>
      <c r="B27" s="11" t="s">
        <v>25</v>
      </c>
      <c r="C27" s="6"/>
    </row>
    <row r="28" spans="1:3" x14ac:dyDescent="0.2">
      <c r="A28" s="8"/>
      <c r="B28" s="11" t="s">
        <v>26</v>
      </c>
      <c r="C28" s="6"/>
    </row>
    <row r="29" spans="1:3" x14ac:dyDescent="0.2">
      <c r="A29" s="8"/>
      <c r="B29" s="11" t="s">
        <v>27</v>
      </c>
      <c r="C29" s="6"/>
    </row>
    <row r="30" spans="1:3" x14ac:dyDescent="0.2">
      <c r="A30" s="8"/>
      <c r="B30" s="11"/>
      <c r="C30" s="7">
        <v>0</v>
      </c>
    </row>
    <row r="31" spans="1:3" ht="15" x14ac:dyDescent="0.25">
      <c r="A31" s="8">
        <v>5</v>
      </c>
      <c r="B31" s="10" t="s">
        <v>28</v>
      </c>
      <c r="C31" s="75">
        <f t="shared" ref="C31" si="4">SUM(C32:C33)</f>
        <v>0</v>
      </c>
    </row>
    <row r="32" spans="1:3" x14ac:dyDescent="0.2">
      <c r="A32" s="8" t="s">
        <v>16</v>
      </c>
      <c r="B32" s="11" t="s">
        <v>29</v>
      </c>
      <c r="C32" s="6">
        <v>0</v>
      </c>
    </row>
    <row r="33" spans="1:4" x14ac:dyDescent="0.2">
      <c r="A33" s="8" t="s">
        <v>18</v>
      </c>
      <c r="B33" s="11" t="s">
        <v>30</v>
      </c>
      <c r="C33" s="6">
        <v>0</v>
      </c>
    </row>
    <row r="34" spans="1:4" x14ac:dyDescent="0.2">
      <c r="A34" s="8"/>
      <c r="B34" s="11"/>
      <c r="C34" s="7">
        <v>0</v>
      </c>
    </row>
    <row r="35" spans="1:4" ht="15" x14ac:dyDescent="0.25">
      <c r="A35" s="8"/>
      <c r="B35" s="11" t="s">
        <v>4</v>
      </c>
      <c r="C35" s="77">
        <f t="shared" ref="C35" si="5">C31+C21+C16+C12+C8</f>
        <v>32.043296778860451</v>
      </c>
    </row>
    <row r="36" spans="1:4" x14ac:dyDescent="0.2">
      <c r="A36" s="8"/>
      <c r="B36" s="11"/>
      <c r="C36" s="7"/>
    </row>
    <row r="37" spans="1:4" ht="15" x14ac:dyDescent="0.25">
      <c r="A37" s="8">
        <v>7</v>
      </c>
      <c r="B37" s="10" t="s">
        <v>31</v>
      </c>
      <c r="C37" s="7"/>
    </row>
    <row r="38" spans="1:4" ht="26.25" x14ac:dyDescent="0.25">
      <c r="A38" s="8" t="s">
        <v>16</v>
      </c>
      <c r="B38" s="26" t="s">
        <v>32</v>
      </c>
      <c r="C38" s="76">
        <f t="shared" ref="C38" si="6">(C33+C21+C17)/C41</f>
        <v>0</v>
      </c>
    </row>
    <row r="39" spans="1:4" ht="15" x14ac:dyDescent="0.25">
      <c r="A39" s="8" t="s">
        <v>18</v>
      </c>
      <c r="B39" s="11" t="s">
        <v>97</v>
      </c>
      <c r="C39" s="76">
        <f>C35/C60</f>
        <v>2.94273522964661E-4</v>
      </c>
    </row>
    <row r="40" spans="1:4" x14ac:dyDescent="0.2">
      <c r="A40" s="8"/>
      <c r="B40" s="11"/>
      <c r="C40" s="7"/>
    </row>
    <row r="41" spans="1:4" ht="15.75" thickBot="1" x14ac:dyDescent="0.3">
      <c r="A41" s="18"/>
      <c r="B41" s="14" t="s">
        <v>33</v>
      </c>
      <c r="C41" s="78">
        <v>113613</v>
      </c>
    </row>
    <row r="43" spans="1:4" x14ac:dyDescent="0.2">
      <c r="B43" s="22"/>
    </row>
    <row r="44" spans="1:4" ht="15" x14ac:dyDescent="0.25">
      <c r="C44" s="20"/>
      <c r="D44" s="20"/>
    </row>
    <row r="45" spans="1:4" ht="15" x14ac:dyDescent="0.25">
      <c r="C45" s="20"/>
      <c r="D45" s="20"/>
    </row>
    <row r="46" spans="1:4" x14ac:dyDescent="0.2">
      <c r="C46" s="2"/>
      <c r="D46" s="19"/>
    </row>
    <row r="47" spans="1:4" ht="15" x14ac:dyDescent="0.25">
      <c r="C47" s="20"/>
    </row>
    <row r="59" spans="3:3" ht="15" x14ac:dyDescent="0.25">
      <c r="C59" s="76"/>
    </row>
    <row r="60" spans="3:3" ht="15.75" thickBot="1" x14ac:dyDescent="0.3">
      <c r="C60" s="78">
        <v>108889.5</v>
      </c>
    </row>
  </sheetData>
  <sheetProtection sheet="1" objects="1" scenarios="1"/>
  <mergeCells count="3">
    <mergeCell ref="A6:A7"/>
    <mergeCell ref="B6:B7"/>
    <mergeCell ref="C6:C7"/>
  </mergeCells>
  <pageMargins left="0.70866141732283461" right="0.70866141732283461" top="0.3543307086614173" bottom="0.3543307086614173" header="0" footer="0"/>
  <pageSetup paperSize="9" scale="9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7">
    <tabColor theme="5" tint="0.39997558519241921"/>
    <pageSetUpPr fitToPage="1"/>
  </sheetPr>
  <dimension ref="A1:D60"/>
  <sheetViews>
    <sheetView rightToLeft="1" topLeftCell="A25" workbookViewId="0">
      <selection activeCell="B45" sqref="B45"/>
    </sheetView>
  </sheetViews>
  <sheetFormatPr defaultRowHeight="14.25" x14ac:dyDescent="0.2"/>
  <cols>
    <col min="1" max="1" width="1.875" bestFit="1" customWidth="1"/>
    <col min="2" max="2" width="59.75" bestFit="1" customWidth="1"/>
    <col min="3" max="3" width="9.875" bestFit="1" customWidth="1"/>
  </cols>
  <sheetData>
    <row r="1" spans="1:4" ht="15" x14ac:dyDescent="0.25">
      <c r="B1" s="25" t="s">
        <v>80</v>
      </c>
    </row>
    <row r="2" spans="1:4" x14ac:dyDescent="0.2">
      <c r="B2" s="1" t="s">
        <v>83</v>
      </c>
      <c r="C2" s="4" t="s">
        <v>95</v>
      </c>
    </row>
    <row r="3" spans="1:4" x14ac:dyDescent="0.2">
      <c r="B3" s="3"/>
      <c r="D3" s="5"/>
    </row>
    <row r="4" spans="1:4" ht="15" x14ac:dyDescent="0.25">
      <c r="B4" s="9" t="s">
        <v>5</v>
      </c>
      <c r="C4" s="2"/>
    </row>
    <row r="5" spans="1:4" ht="16.5" thickBot="1" x14ac:dyDescent="0.3">
      <c r="B5" s="79" t="s">
        <v>89</v>
      </c>
      <c r="C5" s="2"/>
    </row>
    <row r="6" spans="1:4" ht="14.25" customHeight="1" x14ac:dyDescent="0.2">
      <c r="A6" s="85"/>
      <c r="B6" s="87"/>
      <c r="C6" s="89" t="s">
        <v>0</v>
      </c>
    </row>
    <row r="7" spans="1:4" x14ac:dyDescent="0.2">
      <c r="A7" s="86"/>
      <c r="B7" s="88"/>
      <c r="C7" s="90"/>
    </row>
    <row r="8" spans="1:4" ht="15" x14ac:dyDescent="0.25">
      <c r="A8" s="15">
        <v>1</v>
      </c>
      <c r="B8" s="10" t="s">
        <v>12</v>
      </c>
      <c r="C8" s="75">
        <f t="shared" ref="C8" si="0">SUM(C9:C10)</f>
        <v>0.24</v>
      </c>
    </row>
    <row r="9" spans="1:4" x14ac:dyDescent="0.2">
      <c r="A9" s="8"/>
      <c r="B9" s="11" t="s">
        <v>13</v>
      </c>
      <c r="C9" s="6">
        <v>0.04</v>
      </c>
    </row>
    <row r="10" spans="1:4" x14ac:dyDescent="0.2">
      <c r="A10" s="8"/>
      <c r="B10" s="11" t="s">
        <v>14</v>
      </c>
      <c r="C10" s="6">
        <v>0.19999999999999998</v>
      </c>
    </row>
    <row r="11" spans="1:4" x14ac:dyDescent="0.2">
      <c r="A11" s="8"/>
      <c r="B11" s="11"/>
      <c r="C11" s="7">
        <v>0</v>
      </c>
    </row>
    <row r="12" spans="1:4" ht="15" x14ac:dyDescent="0.25">
      <c r="A12" s="15">
        <v>2</v>
      </c>
      <c r="B12" s="10" t="s">
        <v>15</v>
      </c>
      <c r="C12" s="75">
        <f t="shared" ref="C12" si="1">SUM(C13:C14)</f>
        <v>0.75</v>
      </c>
    </row>
    <row r="13" spans="1:4" x14ac:dyDescent="0.2">
      <c r="A13" s="8"/>
      <c r="B13" s="12" t="s">
        <v>1</v>
      </c>
      <c r="C13" s="6">
        <v>0</v>
      </c>
    </row>
    <row r="14" spans="1:4" x14ac:dyDescent="0.2">
      <c r="A14" s="8"/>
      <c r="B14" s="12" t="s">
        <v>2</v>
      </c>
      <c r="C14" s="6">
        <f>0.54+0.21</f>
        <v>0.75</v>
      </c>
    </row>
    <row r="15" spans="1:4" x14ac:dyDescent="0.2">
      <c r="A15" s="23"/>
      <c r="B15" s="24"/>
      <c r="C15" s="7">
        <v>0</v>
      </c>
    </row>
    <row r="16" spans="1:4" ht="15" x14ac:dyDescent="0.25">
      <c r="A16" s="15">
        <v>3</v>
      </c>
      <c r="B16" s="10" t="s">
        <v>7</v>
      </c>
      <c r="C16" s="75">
        <f t="shared" ref="C16" si="2">SUM(C17:C19)</f>
        <v>0</v>
      </c>
    </row>
    <row r="17" spans="1:3" ht="25.5" x14ac:dyDescent="0.2">
      <c r="A17" s="8" t="s">
        <v>16</v>
      </c>
      <c r="B17" s="26" t="s">
        <v>17</v>
      </c>
      <c r="C17" s="6"/>
    </row>
    <row r="18" spans="1:3" x14ac:dyDescent="0.2">
      <c r="A18" s="8" t="s">
        <v>18</v>
      </c>
      <c r="B18" s="26" t="s">
        <v>19</v>
      </c>
      <c r="C18" s="6"/>
    </row>
    <row r="19" spans="1:3" x14ac:dyDescent="0.2">
      <c r="A19" s="8" t="s">
        <v>20</v>
      </c>
      <c r="B19" s="11" t="s">
        <v>3</v>
      </c>
      <c r="C19" s="6"/>
    </row>
    <row r="20" spans="1:3" x14ac:dyDescent="0.2">
      <c r="A20" s="16"/>
      <c r="B20" s="13"/>
      <c r="C20" s="7">
        <v>0</v>
      </c>
    </row>
    <row r="21" spans="1:3" ht="15" x14ac:dyDescent="0.25">
      <c r="A21" s="17">
        <v>4</v>
      </c>
      <c r="B21" s="10" t="s">
        <v>21</v>
      </c>
      <c r="C21" s="75">
        <f t="shared" ref="C21" si="3">SUM(C22:C29)</f>
        <v>0</v>
      </c>
    </row>
    <row r="22" spans="1:3" x14ac:dyDescent="0.2">
      <c r="A22" s="8"/>
      <c r="B22" s="11" t="s">
        <v>22</v>
      </c>
      <c r="C22" s="6"/>
    </row>
    <row r="23" spans="1:3" x14ac:dyDescent="0.2">
      <c r="A23" s="8"/>
      <c r="B23" s="11" t="s">
        <v>23</v>
      </c>
      <c r="C23" s="6"/>
    </row>
    <row r="24" spans="1:3" x14ac:dyDescent="0.2">
      <c r="A24" s="8"/>
      <c r="B24" s="11" t="s">
        <v>24</v>
      </c>
      <c r="C24" s="6"/>
    </row>
    <row r="25" spans="1:3" x14ac:dyDescent="0.2">
      <c r="A25" s="8"/>
      <c r="B25" s="11" t="s">
        <v>11</v>
      </c>
      <c r="C25" s="6"/>
    </row>
    <row r="26" spans="1:3" x14ac:dyDescent="0.2">
      <c r="A26" s="8"/>
      <c r="B26" s="11" t="s">
        <v>6</v>
      </c>
      <c r="C26" s="6"/>
    </row>
    <row r="27" spans="1:3" x14ac:dyDescent="0.2">
      <c r="A27" s="8"/>
      <c r="B27" s="11" t="s">
        <v>25</v>
      </c>
      <c r="C27" s="6"/>
    </row>
    <row r="28" spans="1:3" x14ac:dyDescent="0.2">
      <c r="A28" s="8"/>
      <c r="B28" s="11" t="s">
        <v>26</v>
      </c>
      <c r="C28" s="6"/>
    </row>
    <row r="29" spans="1:3" x14ac:dyDescent="0.2">
      <c r="A29" s="8"/>
      <c r="B29" s="11" t="s">
        <v>27</v>
      </c>
      <c r="C29" s="6"/>
    </row>
    <row r="30" spans="1:3" x14ac:dyDescent="0.2">
      <c r="A30" s="8"/>
      <c r="B30" s="11"/>
      <c r="C30" s="7">
        <v>0</v>
      </c>
    </row>
    <row r="31" spans="1:3" ht="15" x14ac:dyDescent="0.25">
      <c r="A31" s="8">
        <v>5</v>
      </c>
      <c r="B31" s="10" t="s">
        <v>28</v>
      </c>
      <c r="C31" s="75">
        <f t="shared" ref="C31" si="4">SUM(C32:C33)</f>
        <v>0</v>
      </c>
    </row>
    <row r="32" spans="1:3" x14ac:dyDescent="0.2">
      <c r="A32" s="8" t="s">
        <v>16</v>
      </c>
      <c r="B32" s="11" t="s">
        <v>29</v>
      </c>
      <c r="C32" s="6">
        <v>0</v>
      </c>
    </row>
    <row r="33" spans="1:4" x14ac:dyDescent="0.2">
      <c r="A33" s="8" t="s">
        <v>18</v>
      </c>
      <c r="B33" s="11" t="s">
        <v>30</v>
      </c>
      <c r="C33" s="6">
        <v>0</v>
      </c>
    </row>
    <row r="34" spans="1:4" x14ac:dyDescent="0.2">
      <c r="A34" s="8"/>
      <c r="B34" s="11"/>
      <c r="C34" s="7">
        <v>0</v>
      </c>
    </row>
    <row r="35" spans="1:4" ht="15" x14ac:dyDescent="0.25">
      <c r="A35" s="8"/>
      <c r="B35" s="11" t="s">
        <v>4</v>
      </c>
      <c r="C35" s="77">
        <f t="shared" ref="C35" si="5">C31+C21+C16+C12+C8</f>
        <v>0.99</v>
      </c>
    </row>
    <row r="36" spans="1:4" x14ac:dyDescent="0.2">
      <c r="A36" s="8"/>
      <c r="B36" s="11"/>
      <c r="C36" s="7"/>
    </row>
    <row r="37" spans="1:4" ht="15" x14ac:dyDescent="0.25">
      <c r="A37" s="8">
        <v>7</v>
      </c>
      <c r="B37" s="10" t="s">
        <v>31</v>
      </c>
      <c r="C37" s="7"/>
    </row>
    <row r="38" spans="1:4" ht="26.25" x14ac:dyDescent="0.25">
      <c r="A38" s="8" t="s">
        <v>16</v>
      </c>
      <c r="B38" s="26" t="s">
        <v>32</v>
      </c>
      <c r="C38" s="76">
        <f t="shared" ref="C38" si="6">(C33+C21+C17)/C41</f>
        <v>0</v>
      </c>
    </row>
    <row r="39" spans="1:4" ht="15" x14ac:dyDescent="0.25">
      <c r="A39" s="8" t="s">
        <v>18</v>
      </c>
      <c r="B39" s="11" t="s">
        <v>97</v>
      </c>
      <c r="C39" s="76">
        <f>C35/C60</f>
        <v>2.8601970357957993E-5</v>
      </c>
    </row>
    <row r="40" spans="1:4" x14ac:dyDescent="0.2">
      <c r="A40" s="8"/>
      <c r="B40" s="11"/>
      <c r="C40" s="7"/>
    </row>
    <row r="41" spans="1:4" ht="15.75" thickBot="1" x14ac:dyDescent="0.3">
      <c r="A41" s="18"/>
      <c r="B41" s="14" t="s">
        <v>33</v>
      </c>
      <c r="C41" s="78">
        <v>35804</v>
      </c>
    </row>
    <row r="43" spans="1:4" x14ac:dyDescent="0.2">
      <c r="B43" s="22"/>
    </row>
    <row r="44" spans="1:4" ht="15" x14ac:dyDescent="0.25">
      <c r="C44" s="20"/>
      <c r="D44" s="20"/>
    </row>
    <row r="45" spans="1:4" ht="15" x14ac:dyDescent="0.25">
      <c r="C45" s="20"/>
      <c r="D45" s="20"/>
    </row>
    <row r="46" spans="1:4" x14ac:dyDescent="0.2">
      <c r="C46" s="2"/>
      <c r="D46" s="19"/>
    </row>
    <row r="47" spans="1:4" ht="15" x14ac:dyDescent="0.25">
      <c r="C47" s="20"/>
    </row>
    <row r="59" spans="3:3" ht="15" x14ac:dyDescent="0.25">
      <c r="C59" s="76"/>
    </row>
    <row r="60" spans="3:3" ht="15.75" thickBot="1" x14ac:dyDescent="0.3">
      <c r="C60" s="78">
        <v>34613</v>
      </c>
    </row>
  </sheetData>
  <sheetProtection sheet="1" objects="1" scenarios="1"/>
  <mergeCells count="3">
    <mergeCell ref="A6:A7"/>
    <mergeCell ref="B6:B7"/>
    <mergeCell ref="C6:C7"/>
  </mergeCells>
  <pageMargins left="0.70866141732283461" right="0.70866141732283461" top="0.3543307086614173" bottom="0.3543307086614173" header="0" footer="0"/>
  <pageSetup paperSize="9" scale="9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1">
    <tabColor theme="5" tint="0.39997558519241921"/>
    <pageSetUpPr fitToPage="1"/>
  </sheetPr>
  <dimension ref="A1:D60"/>
  <sheetViews>
    <sheetView rightToLeft="1" topLeftCell="A25" workbookViewId="0">
      <selection activeCell="C43" sqref="C43"/>
    </sheetView>
  </sheetViews>
  <sheetFormatPr defaultRowHeight="14.25" x14ac:dyDescent="0.2"/>
  <cols>
    <col min="1" max="1" width="1.875" bestFit="1" customWidth="1"/>
    <col min="2" max="2" width="59" customWidth="1"/>
    <col min="3" max="3" width="10.875" bestFit="1" customWidth="1"/>
    <col min="7" max="7" width="9.625" bestFit="1" customWidth="1"/>
  </cols>
  <sheetData>
    <row r="1" spans="1:4" ht="15" x14ac:dyDescent="0.25">
      <c r="B1" s="25" t="s">
        <v>80</v>
      </c>
    </row>
    <row r="2" spans="1:4" x14ac:dyDescent="0.2">
      <c r="B2" s="1" t="s">
        <v>83</v>
      </c>
      <c r="C2" s="4" t="s">
        <v>95</v>
      </c>
    </row>
    <row r="3" spans="1:4" x14ac:dyDescent="0.2">
      <c r="B3" s="3"/>
      <c r="D3" s="5"/>
    </row>
    <row r="4" spans="1:4" ht="15" x14ac:dyDescent="0.25">
      <c r="B4" s="9" t="s">
        <v>5</v>
      </c>
      <c r="C4" s="2"/>
    </row>
    <row r="5" spans="1:4" ht="16.5" thickBot="1" x14ac:dyDescent="0.3">
      <c r="B5" s="79" t="s">
        <v>88</v>
      </c>
      <c r="C5" s="2"/>
    </row>
    <row r="6" spans="1:4" ht="14.25" customHeight="1" x14ac:dyDescent="0.2">
      <c r="A6" s="85"/>
      <c r="B6" s="87"/>
      <c r="C6" s="89" t="s">
        <v>0</v>
      </c>
    </row>
    <row r="7" spans="1:4" x14ac:dyDescent="0.2">
      <c r="A7" s="86"/>
      <c r="B7" s="88"/>
      <c r="C7" s="90"/>
    </row>
    <row r="8" spans="1:4" ht="15" x14ac:dyDescent="0.25">
      <c r="A8" s="15">
        <v>1</v>
      </c>
      <c r="B8" s="10" t="s">
        <v>12</v>
      </c>
      <c r="C8" s="75">
        <f t="shared" ref="C8" si="0">SUM(C9:C10)</f>
        <v>29.393884005062016</v>
      </c>
    </row>
    <row r="9" spans="1:4" x14ac:dyDescent="0.2">
      <c r="A9" s="8"/>
      <c r="B9" s="11" t="s">
        <v>13</v>
      </c>
      <c r="C9" s="6">
        <v>0.53711364847054999</v>
      </c>
    </row>
    <row r="10" spans="1:4" x14ac:dyDescent="0.2">
      <c r="A10" s="8"/>
      <c r="B10" s="11" t="s">
        <v>14</v>
      </c>
      <c r="C10" s="6">
        <v>28.856770356591465</v>
      </c>
    </row>
    <row r="11" spans="1:4" x14ac:dyDescent="0.2">
      <c r="A11" s="8"/>
      <c r="B11" s="11"/>
      <c r="C11" s="7">
        <v>0</v>
      </c>
    </row>
    <row r="12" spans="1:4" ht="15" x14ac:dyDescent="0.25">
      <c r="A12" s="15">
        <v>2</v>
      </c>
      <c r="B12" s="10" t="s">
        <v>15</v>
      </c>
      <c r="C12" s="75">
        <f t="shared" ref="C12" si="1">SUM(C13:C14)</f>
        <v>9.8806643184660992</v>
      </c>
    </row>
    <row r="13" spans="1:4" x14ac:dyDescent="0.2">
      <c r="A13" s="8"/>
      <c r="B13" s="12" t="s">
        <v>1</v>
      </c>
      <c r="C13" s="6">
        <v>0</v>
      </c>
    </row>
    <row r="14" spans="1:4" x14ac:dyDescent="0.2">
      <c r="A14" s="8"/>
      <c r="B14" s="12" t="s">
        <v>2</v>
      </c>
      <c r="C14" s="6">
        <f>10.9574643184661-1.0768</f>
        <v>9.8806643184660992</v>
      </c>
    </row>
    <row r="15" spans="1:4" x14ac:dyDescent="0.2">
      <c r="A15" s="23"/>
      <c r="B15" s="24"/>
      <c r="C15" s="7">
        <v>0</v>
      </c>
    </row>
    <row r="16" spans="1:4" ht="15" x14ac:dyDescent="0.25">
      <c r="A16" s="15">
        <v>3</v>
      </c>
      <c r="B16" s="10" t="s">
        <v>7</v>
      </c>
      <c r="C16" s="75">
        <f t="shared" ref="C16" si="2">SUM(C17:C19)</f>
        <v>1.5949147472136433</v>
      </c>
    </row>
    <row r="17" spans="1:3" ht="25.5" x14ac:dyDescent="0.2">
      <c r="A17" s="8" t="s">
        <v>16</v>
      </c>
      <c r="B17" s="26" t="s">
        <v>17</v>
      </c>
      <c r="C17" s="6">
        <v>0.95643000000000011</v>
      </c>
    </row>
    <row r="18" spans="1:3" x14ac:dyDescent="0.2">
      <c r="A18" s="8" t="s">
        <v>18</v>
      </c>
      <c r="B18" s="26" t="s">
        <v>19</v>
      </c>
      <c r="C18" s="6">
        <v>0</v>
      </c>
    </row>
    <row r="19" spans="1:3" x14ac:dyDescent="0.2">
      <c r="A19" s="8" t="s">
        <v>20</v>
      </c>
      <c r="B19" s="11" t="s">
        <v>3</v>
      </c>
      <c r="C19" s="6">
        <v>0.63848474721364323</v>
      </c>
    </row>
    <row r="20" spans="1:3" x14ac:dyDescent="0.2">
      <c r="A20" s="16"/>
      <c r="B20" s="13"/>
      <c r="C20" s="7">
        <v>0</v>
      </c>
    </row>
    <row r="21" spans="1:3" ht="15" x14ac:dyDescent="0.25">
      <c r="A21" s="17">
        <v>4</v>
      </c>
      <c r="B21" s="10" t="s">
        <v>21</v>
      </c>
      <c r="C21" s="75">
        <f t="shared" ref="C21" si="3">SUM(C22:C29)</f>
        <v>52.419039999999995</v>
      </c>
    </row>
    <row r="22" spans="1:3" x14ac:dyDescent="0.2">
      <c r="A22" s="8"/>
      <c r="B22" s="11" t="s">
        <v>22</v>
      </c>
      <c r="C22" s="6">
        <v>0</v>
      </c>
    </row>
    <row r="23" spans="1:3" x14ac:dyDescent="0.2">
      <c r="A23" s="8"/>
      <c r="B23" s="11" t="s">
        <v>23</v>
      </c>
      <c r="C23" s="6">
        <v>0</v>
      </c>
    </row>
    <row r="24" spans="1:3" x14ac:dyDescent="0.2">
      <c r="A24" s="8"/>
      <c r="B24" s="11" t="s">
        <v>24</v>
      </c>
      <c r="C24" s="6">
        <v>0</v>
      </c>
    </row>
    <row r="25" spans="1:3" x14ac:dyDescent="0.2">
      <c r="A25" s="8"/>
      <c r="B25" s="11" t="s">
        <v>11</v>
      </c>
      <c r="C25" s="6">
        <v>0</v>
      </c>
    </row>
    <row r="26" spans="1:3" x14ac:dyDescent="0.2">
      <c r="A26" s="8"/>
      <c r="B26" s="11" t="s">
        <v>6</v>
      </c>
      <c r="C26" s="6">
        <v>2.2870000000000001E-2</v>
      </c>
    </row>
    <row r="27" spans="1:3" x14ac:dyDescent="0.2">
      <c r="A27" s="8"/>
      <c r="B27" s="11" t="s">
        <v>25</v>
      </c>
      <c r="C27" s="6">
        <v>39.285509999999995</v>
      </c>
    </row>
    <row r="28" spans="1:3" x14ac:dyDescent="0.2">
      <c r="A28" s="8"/>
      <c r="B28" s="11" t="s">
        <v>26</v>
      </c>
      <c r="C28" s="6">
        <v>0</v>
      </c>
    </row>
    <row r="29" spans="1:3" x14ac:dyDescent="0.2">
      <c r="A29" s="8"/>
      <c r="B29" s="11" t="s">
        <v>27</v>
      </c>
      <c r="C29" s="6">
        <v>13.110659999999999</v>
      </c>
    </row>
    <row r="30" spans="1:3" x14ac:dyDescent="0.2">
      <c r="A30" s="8"/>
      <c r="B30" s="11"/>
      <c r="C30" s="7">
        <v>0</v>
      </c>
    </row>
    <row r="31" spans="1:3" ht="15" x14ac:dyDescent="0.25">
      <c r="A31" s="8">
        <v>5</v>
      </c>
      <c r="B31" s="10" t="s">
        <v>28</v>
      </c>
      <c r="C31" s="75">
        <f t="shared" ref="C31" si="4">SUM(C32:C33)</f>
        <v>0</v>
      </c>
    </row>
    <row r="32" spans="1:3" x14ac:dyDescent="0.2">
      <c r="A32" s="8" t="s">
        <v>16</v>
      </c>
      <c r="B32" s="11" t="s">
        <v>29</v>
      </c>
      <c r="C32" s="6">
        <v>0</v>
      </c>
    </row>
    <row r="33" spans="1:4" x14ac:dyDescent="0.2">
      <c r="A33" s="8" t="s">
        <v>18</v>
      </c>
      <c r="B33" s="11" t="s">
        <v>30</v>
      </c>
      <c r="C33" s="6">
        <v>0</v>
      </c>
    </row>
    <row r="34" spans="1:4" x14ac:dyDescent="0.2">
      <c r="A34" s="8"/>
      <c r="B34" s="11"/>
      <c r="C34" s="7">
        <v>0</v>
      </c>
    </row>
    <row r="35" spans="1:4" ht="15" x14ac:dyDescent="0.25">
      <c r="A35" s="8"/>
      <c r="B35" s="11" t="s">
        <v>4</v>
      </c>
      <c r="C35" s="77">
        <f t="shared" ref="C35" si="5">C31+C21+C16+C12+C8</f>
        <v>93.288503070741754</v>
      </c>
    </row>
    <row r="36" spans="1:4" x14ac:dyDescent="0.2">
      <c r="A36" s="8"/>
      <c r="B36" s="11"/>
      <c r="C36" s="7"/>
    </row>
    <row r="37" spans="1:4" ht="15" x14ac:dyDescent="0.25">
      <c r="A37" s="8">
        <v>7</v>
      </c>
      <c r="B37" s="10" t="s">
        <v>31</v>
      </c>
      <c r="C37" s="7"/>
    </row>
    <row r="38" spans="1:4" ht="26.25" x14ac:dyDescent="0.25">
      <c r="A38" s="8" t="s">
        <v>16</v>
      </c>
      <c r="B38" s="26" t="s">
        <v>32</v>
      </c>
      <c r="C38" s="76">
        <f t="shared" ref="C38" si="6">(C33+C21+C17)/C41</f>
        <v>4.3472800723250713E-4</v>
      </c>
    </row>
    <row r="39" spans="1:4" ht="15" x14ac:dyDescent="0.25">
      <c r="A39" s="8" t="s">
        <v>18</v>
      </c>
      <c r="B39" s="11" t="s">
        <v>97</v>
      </c>
      <c r="C39" s="76">
        <f>C35/C60</f>
        <v>7.5350550918971417E-4</v>
      </c>
    </row>
    <row r="40" spans="1:4" x14ac:dyDescent="0.2">
      <c r="A40" s="8"/>
      <c r="B40" s="11"/>
      <c r="C40" s="7"/>
    </row>
    <row r="41" spans="1:4" ht="15.75" thickBot="1" x14ac:dyDescent="0.3">
      <c r="A41" s="18"/>
      <c r="B41" s="14" t="s">
        <v>33</v>
      </c>
      <c r="C41" s="78">
        <f>98489+24290</f>
        <v>122779</v>
      </c>
    </row>
    <row r="43" spans="1:4" x14ac:dyDescent="0.2">
      <c r="B43" s="22"/>
    </row>
    <row r="44" spans="1:4" ht="15" x14ac:dyDescent="0.25">
      <c r="C44" s="20"/>
      <c r="D44" s="20"/>
    </row>
    <row r="45" spans="1:4" ht="15" x14ac:dyDescent="0.25">
      <c r="C45" s="20"/>
      <c r="D45" s="20"/>
    </row>
    <row r="46" spans="1:4" x14ac:dyDescent="0.2">
      <c r="C46" s="2"/>
      <c r="D46" s="19"/>
    </row>
    <row r="47" spans="1:4" ht="15" x14ac:dyDescent="0.25">
      <c r="C47" s="20"/>
    </row>
    <row r="59" spans="3:3" ht="15" x14ac:dyDescent="0.25">
      <c r="C59" s="76"/>
    </row>
    <row r="60" spans="3:3" ht="15.75" thickBot="1" x14ac:dyDescent="0.3">
      <c r="C60" s="78">
        <v>123806</v>
      </c>
    </row>
  </sheetData>
  <sheetProtection sheet="1" objects="1" scenarios="1"/>
  <mergeCells count="3">
    <mergeCell ref="A6:A7"/>
    <mergeCell ref="B6:B7"/>
    <mergeCell ref="C6:C7"/>
  </mergeCells>
  <pageMargins left="0.70866141732283461" right="0.70866141732283461" top="0.3543307086614173" bottom="0.3543307086614173" header="0" footer="0"/>
  <pageSetup paperSize="9" scale="9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D60"/>
  <sheetViews>
    <sheetView rightToLeft="1" topLeftCell="A22" workbookViewId="0">
      <selection activeCell="B43" sqref="B43"/>
    </sheetView>
  </sheetViews>
  <sheetFormatPr defaultRowHeight="14.25" x14ac:dyDescent="0.2"/>
  <cols>
    <col min="1" max="1" width="1.875" bestFit="1" customWidth="1"/>
    <col min="2" max="2" width="67.375" customWidth="1"/>
    <col min="3" max="3" width="10.875" bestFit="1" customWidth="1"/>
    <col min="7" max="7" width="9.625" bestFit="1" customWidth="1"/>
  </cols>
  <sheetData>
    <row r="1" spans="1:4" ht="15" x14ac:dyDescent="0.25">
      <c r="B1" s="25" t="s">
        <v>80</v>
      </c>
    </row>
    <row r="2" spans="1:4" x14ac:dyDescent="0.2">
      <c r="B2" s="1" t="s">
        <v>83</v>
      </c>
      <c r="C2" s="4" t="s">
        <v>95</v>
      </c>
    </row>
    <row r="3" spans="1:4" x14ac:dyDescent="0.2">
      <c r="B3" s="3"/>
      <c r="D3" s="5"/>
    </row>
    <row r="4" spans="1:4" ht="15" x14ac:dyDescent="0.25">
      <c r="B4" s="9" t="s">
        <v>5</v>
      </c>
      <c r="C4" s="2"/>
    </row>
    <row r="5" spans="1:4" ht="16.5" thickBot="1" x14ac:dyDescent="0.3">
      <c r="B5" s="79" t="s">
        <v>87</v>
      </c>
      <c r="C5" s="2"/>
    </row>
    <row r="6" spans="1:4" ht="14.25" customHeight="1" x14ac:dyDescent="0.2">
      <c r="A6" s="85"/>
      <c r="B6" s="87"/>
      <c r="C6" s="89" t="s">
        <v>0</v>
      </c>
    </row>
    <row r="7" spans="1:4" x14ac:dyDescent="0.2">
      <c r="A7" s="86"/>
      <c r="B7" s="88"/>
      <c r="C7" s="90"/>
    </row>
    <row r="8" spans="1:4" ht="15" x14ac:dyDescent="0.25">
      <c r="A8" s="15">
        <v>1</v>
      </c>
      <c r="B8" s="10" t="s">
        <v>12</v>
      </c>
      <c r="C8" s="75">
        <f t="shared" ref="C8" si="0">SUM(C9:C10)</f>
        <v>162.76816506909029</v>
      </c>
    </row>
    <row r="9" spans="1:4" x14ac:dyDescent="0.2">
      <c r="A9" s="8"/>
      <c r="B9" s="11" t="s">
        <v>13</v>
      </c>
      <c r="C9" s="6">
        <v>0.61229104668265999</v>
      </c>
    </row>
    <row r="10" spans="1:4" x14ac:dyDescent="0.2">
      <c r="A10" s="8"/>
      <c r="B10" s="11" t="s">
        <v>14</v>
      </c>
      <c r="C10" s="6">
        <v>162.15587402240763</v>
      </c>
    </row>
    <row r="11" spans="1:4" x14ac:dyDescent="0.2">
      <c r="A11" s="8"/>
      <c r="B11" s="11"/>
      <c r="C11" s="7">
        <v>0</v>
      </c>
    </row>
    <row r="12" spans="1:4" ht="15" x14ac:dyDescent="0.25">
      <c r="A12" s="15">
        <v>2</v>
      </c>
      <c r="B12" s="10" t="s">
        <v>15</v>
      </c>
      <c r="C12" s="75">
        <f t="shared" ref="C12" si="1">SUM(C13:C14)</f>
        <v>87.386950429931005</v>
      </c>
    </row>
    <row r="13" spans="1:4" x14ac:dyDescent="0.2">
      <c r="A13" s="8"/>
      <c r="B13" s="12" t="s">
        <v>1</v>
      </c>
      <c r="C13" s="6">
        <v>0</v>
      </c>
    </row>
    <row r="14" spans="1:4" x14ac:dyDescent="0.2">
      <c r="A14" s="8"/>
      <c r="B14" s="12" t="s">
        <v>2</v>
      </c>
      <c r="C14" s="6">
        <f>83.201150429931+4.3858-0.2</f>
        <v>87.386950429931005</v>
      </c>
    </row>
    <row r="15" spans="1:4" x14ac:dyDescent="0.2">
      <c r="A15" s="63"/>
      <c r="B15" s="64"/>
      <c r="C15" s="7">
        <v>0</v>
      </c>
    </row>
    <row r="16" spans="1:4" ht="15" x14ac:dyDescent="0.25">
      <c r="A16" s="15">
        <v>3</v>
      </c>
      <c r="B16" s="10" t="s">
        <v>7</v>
      </c>
      <c r="C16" s="75">
        <f t="shared" ref="C16" si="2">SUM(C17:C19)</f>
        <v>101.5842592479371</v>
      </c>
    </row>
    <row r="17" spans="1:3" x14ac:dyDescent="0.2">
      <c r="A17" s="8" t="s">
        <v>16</v>
      </c>
      <c r="B17" s="26" t="s">
        <v>17</v>
      </c>
      <c r="C17" s="6">
        <v>3.8168199999999999</v>
      </c>
    </row>
    <row r="18" spans="1:3" x14ac:dyDescent="0.2">
      <c r="A18" s="8" t="s">
        <v>18</v>
      </c>
      <c r="B18" s="26" t="s">
        <v>19</v>
      </c>
      <c r="C18" s="6">
        <v>0</v>
      </c>
    </row>
    <row r="19" spans="1:3" x14ac:dyDescent="0.2">
      <c r="A19" s="8" t="s">
        <v>20</v>
      </c>
      <c r="B19" s="11" t="s">
        <v>3</v>
      </c>
      <c r="C19" s="6">
        <v>97.767439247937091</v>
      </c>
    </row>
    <row r="20" spans="1:3" x14ac:dyDescent="0.2">
      <c r="A20" s="16"/>
      <c r="B20" s="13"/>
      <c r="C20" s="7">
        <v>0</v>
      </c>
    </row>
    <row r="21" spans="1:3" ht="15" x14ac:dyDescent="0.25">
      <c r="A21" s="17">
        <v>4</v>
      </c>
      <c r="B21" s="10" t="s">
        <v>21</v>
      </c>
      <c r="C21" s="75">
        <f t="shared" ref="C21" si="3">SUM(C22:C29)</f>
        <v>310.17097306209632</v>
      </c>
    </row>
    <row r="22" spans="1:3" x14ac:dyDescent="0.2">
      <c r="A22" s="8"/>
      <c r="B22" s="11" t="s">
        <v>22</v>
      </c>
      <c r="C22" s="6">
        <v>1.5416988343943898</v>
      </c>
    </row>
    <row r="23" spans="1:3" x14ac:dyDescent="0.2">
      <c r="A23" s="8"/>
      <c r="B23" s="11" t="s">
        <v>23</v>
      </c>
      <c r="C23" s="6">
        <v>94.133744227701939</v>
      </c>
    </row>
    <row r="24" spans="1:3" x14ac:dyDescent="0.2">
      <c r="A24" s="8"/>
      <c r="B24" s="11" t="s">
        <v>24</v>
      </c>
      <c r="C24" s="6">
        <v>0</v>
      </c>
    </row>
    <row r="25" spans="1:3" x14ac:dyDescent="0.2">
      <c r="A25" s="8"/>
      <c r="B25" s="11" t="s">
        <v>11</v>
      </c>
      <c r="C25" s="6">
        <v>0</v>
      </c>
    </row>
    <row r="26" spans="1:3" x14ac:dyDescent="0.2">
      <c r="A26" s="8"/>
      <c r="B26" s="11" t="s">
        <v>6</v>
      </c>
      <c r="C26" s="6">
        <v>0</v>
      </c>
    </row>
    <row r="27" spans="1:3" x14ac:dyDescent="0.2">
      <c r="A27" s="8"/>
      <c r="B27" s="11" t="s">
        <v>25</v>
      </c>
      <c r="C27" s="6">
        <v>159.44834</v>
      </c>
    </row>
    <row r="28" spans="1:3" x14ac:dyDescent="0.2">
      <c r="A28" s="8"/>
      <c r="B28" s="11" t="s">
        <v>26</v>
      </c>
      <c r="C28" s="6">
        <v>0</v>
      </c>
    </row>
    <row r="29" spans="1:3" x14ac:dyDescent="0.2">
      <c r="A29" s="8"/>
      <c r="B29" s="11" t="s">
        <v>27</v>
      </c>
      <c r="C29" s="6">
        <v>55.047189999999993</v>
      </c>
    </row>
    <row r="30" spans="1:3" x14ac:dyDescent="0.2">
      <c r="A30" s="8"/>
      <c r="B30" s="11"/>
      <c r="C30" s="7">
        <v>0</v>
      </c>
    </row>
    <row r="31" spans="1:3" ht="15" x14ac:dyDescent="0.25">
      <c r="A31" s="8">
        <v>5</v>
      </c>
      <c r="B31" s="10" t="s">
        <v>28</v>
      </c>
      <c r="C31" s="75">
        <f t="shared" ref="C31" si="4">SUM(C32:C33)</f>
        <v>0</v>
      </c>
    </row>
    <row r="32" spans="1:3" x14ac:dyDescent="0.2">
      <c r="A32" s="8" t="s">
        <v>16</v>
      </c>
      <c r="B32" s="11" t="s">
        <v>29</v>
      </c>
      <c r="C32" s="6">
        <v>0</v>
      </c>
    </row>
    <row r="33" spans="1:4" x14ac:dyDescent="0.2">
      <c r="A33" s="8" t="s">
        <v>18</v>
      </c>
      <c r="B33" s="11" t="s">
        <v>30</v>
      </c>
      <c r="C33" s="6">
        <v>0</v>
      </c>
    </row>
    <row r="34" spans="1:4" x14ac:dyDescent="0.2">
      <c r="A34" s="8"/>
      <c r="B34" s="11"/>
      <c r="C34" s="7">
        <v>0</v>
      </c>
    </row>
    <row r="35" spans="1:4" ht="15" x14ac:dyDescent="0.25">
      <c r="A35" s="8"/>
      <c r="B35" s="11" t="s">
        <v>4</v>
      </c>
      <c r="C35" s="77">
        <f t="shared" ref="C35" si="5">C31+C21+C16+C12+C8</f>
        <v>661.91034780905466</v>
      </c>
    </row>
    <row r="36" spans="1:4" x14ac:dyDescent="0.2">
      <c r="A36" s="8"/>
      <c r="B36" s="11"/>
      <c r="C36" s="7"/>
    </row>
    <row r="37" spans="1:4" ht="15" x14ac:dyDescent="0.25">
      <c r="A37" s="8">
        <v>7</v>
      </c>
      <c r="B37" s="10" t="s">
        <v>31</v>
      </c>
      <c r="C37" s="7"/>
    </row>
    <row r="38" spans="1:4" ht="26.25" x14ac:dyDescent="0.25">
      <c r="A38" s="8" t="s">
        <v>16</v>
      </c>
      <c r="B38" s="26" t="s">
        <v>32</v>
      </c>
      <c r="C38" s="76">
        <f t="shared" ref="C38" si="6">(C33+C21+C17)/C41</f>
        <v>1.2651972336317663E-3</v>
      </c>
    </row>
    <row r="39" spans="1:4" ht="15" x14ac:dyDescent="0.25">
      <c r="A39" s="8" t="s">
        <v>18</v>
      </c>
      <c r="B39" s="11" t="s">
        <v>97</v>
      </c>
      <c r="C39" s="76">
        <f>C35/C60</f>
        <v>1.8788178529159105E-3</v>
      </c>
    </row>
    <row r="40" spans="1:4" x14ac:dyDescent="0.2">
      <c r="A40" s="8"/>
      <c r="B40" s="11"/>
      <c r="C40" s="7"/>
    </row>
    <row r="41" spans="1:4" ht="15.75" thickBot="1" x14ac:dyDescent="0.3">
      <c r="A41" s="18"/>
      <c r="B41" s="14" t="s">
        <v>33</v>
      </c>
      <c r="C41" s="78">
        <v>248173</v>
      </c>
    </row>
    <row r="43" spans="1:4" x14ac:dyDescent="0.2">
      <c r="B43" s="22"/>
    </row>
    <row r="44" spans="1:4" ht="15" x14ac:dyDescent="0.25">
      <c r="C44" s="20"/>
      <c r="D44" s="20"/>
    </row>
    <row r="45" spans="1:4" ht="15" x14ac:dyDescent="0.25">
      <c r="C45" s="20"/>
      <c r="D45" s="20"/>
    </row>
    <row r="46" spans="1:4" x14ac:dyDescent="0.2">
      <c r="C46" s="2"/>
      <c r="D46" s="19"/>
    </row>
    <row r="47" spans="1:4" ht="15" x14ac:dyDescent="0.25">
      <c r="C47" s="20"/>
    </row>
    <row r="59" spans="3:3" ht="15" x14ac:dyDescent="0.25">
      <c r="C59" s="76"/>
    </row>
    <row r="60" spans="3:3" ht="15.75" thickBot="1" x14ac:dyDescent="0.3">
      <c r="C60" s="78">
        <v>352301.5</v>
      </c>
    </row>
  </sheetData>
  <sheetProtection sheet="1" objects="1" scenarios="1"/>
  <mergeCells count="3">
    <mergeCell ref="A6:A7"/>
    <mergeCell ref="B6:B7"/>
    <mergeCell ref="C6:C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D60"/>
  <sheetViews>
    <sheetView rightToLeft="1" topLeftCell="A22" workbookViewId="0">
      <selection activeCell="C44" sqref="C44"/>
    </sheetView>
  </sheetViews>
  <sheetFormatPr defaultRowHeight="14.25" x14ac:dyDescent="0.2"/>
  <cols>
    <col min="1" max="1" width="1.875" bestFit="1" customWidth="1"/>
    <col min="2" max="2" width="58.75" customWidth="1"/>
    <col min="3" max="3" width="10.875" bestFit="1" customWidth="1"/>
    <col min="7" max="7" width="9.625" bestFit="1" customWidth="1"/>
  </cols>
  <sheetData>
    <row r="1" spans="1:4" ht="15" x14ac:dyDescent="0.25">
      <c r="B1" s="25" t="s">
        <v>80</v>
      </c>
    </row>
    <row r="2" spans="1:4" x14ac:dyDescent="0.2">
      <c r="B2" s="1" t="s">
        <v>83</v>
      </c>
      <c r="C2" s="4" t="s">
        <v>95</v>
      </c>
    </row>
    <row r="3" spans="1:4" x14ac:dyDescent="0.2">
      <c r="B3" s="3"/>
      <c r="D3" s="5"/>
    </row>
    <row r="4" spans="1:4" ht="15" x14ac:dyDescent="0.25">
      <c r="B4" s="9" t="s">
        <v>5</v>
      </c>
      <c r="C4" s="2"/>
    </row>
    <row r="5" spans="1:4" ht="16.5" thickBot="1" x14ac:dyDescent="0.3">
      <c r="B5" s="79" t="s">
        <v>86</v>
      </c>
      <c r="C5" s="2"/>
    </row>
    <row r="6" spans="1:4" ht="14.25" customHeight="1" x14ac:dyDescent="0.2">
      <c r="A6" s="85"/>
      <c r="B6" s="87"/>
      <c r="C6" s="89" t="s">
        <v>0</v>
      </c>
    </row>
    <row r="7" spans="1:4" x14ac:dyDescent="0.2">
      <c r="A7" s="86"/>
      <c r="B7" s="88"/>
      <c r="C7" s="90"/>
    </row>
    <row r="8" spans="1:4" ht="15" x14ac:dyDescent="0.25">
      <c r="A8" s="15">
        <v>1</v>
      </c>
      <c r="B8" s="10" t="s">
        <v>12</v>
      </c>
      <c r="C8" s="75">
        <f t="shared" ref="C8" si="0">SUM(C9:C10)</f>
        <v>172.87410501524417</v>
      </c>
    </row>
    <row r="9" spans="1:4" x14ac:dyDescent="0.2">
      <c r="A9" s="8"/>
      <c r="B9" s="11" t="s">
        <v>13</v>
      </c>
      <c r="C9" s="6">
        <v>1.5907520551330701</v>
      </c>
    </row>
    <row r="10" spans="1:4" x14ac:dyDescent="0.2">
      <c r="A10" s="8"/>
      <c r="B10" s="11" t="s">
        <v>14</v>
      </c>
      <c r="C10" s="6">
        <v>171.2833529601111</v>
      </c>
    </row>
    <row r="11" spans="1:4" x14ac:dyDescent="0.2">
      <c r="A11" s="8"/>
      <c r="B11" s="11"/>
      <c r="C11" s="7">
        <v>0</v>
      </c>
    </row>
    <row r="12" spans="1:4" ht="15" x14ac:dyDescent="0.25">
      <c r="A12" s="15">
        <v>2</v>
      </c>
      <c r="B12" s="10" t="s">
        <v>15</v>
      </c>
      <c r="C12" s="75">
        <f t="shared" ref="C12" si="1">SUM(C13:C14)</f>
        <v>98.733836232374898</v>
      </c>
    </row>
    <row r="13" spans="1:4" x14ac:dyDescent="0.2">
      <c r="A13" s="8"/>
      <c r="B13" s="12" t="s">
        <v>1</v>
      </c>
      <c r="C13" s="6">
        <v>0</v>
      </c>
    </row>
    <row r="14" spans="1:4" x14ac:dyDescent="0.2">
      <c r="A14" s="8"/>
      <c r="B14" s="12" t="s">
        <v>2</v>
      </c>
      <c r="C14" s="6">
        <f>93.9230262323749+4.81081</f>
        <v>98.733836232374898</v>
      </c>
    </row>
    <row r="15" spans="1:4" x14ac:dyDescent="0.2">
      <c r="A15" s="63"/>
      <c r="B15" s="64"/>
      <c r="C15" s="7">
        <v>0</v>
      </c>
    </row>
    <row r="16" spans="1:4" ht="15" x14ac:dyDescent="0.25">
      <c r="A16" s="15">
        <v>3</v>
      </c>
      <c r="B16" s="10" t="s">
        <v>7</v>
      </c>
      <c r="C16" s="75">
        <f t="shared" ref="C16" si="2">SUM(C17:C19)</f>
        <v>110.44666010037535</v>
      </c>
    </row>
    <row r="17" spans="1:3" ht="25.5" x14ac:dyDescent="0.2">
      <c r="A17" s="8" t="s">
        <v>16</v>
      </c>
      <c r="B17" s="26" t="s">
        <v>17</v>
      </c>
      <c r="C17" s="6">
        <f>4.68344-0.2</f>
        <v>4.4834399999999999</v>
      </c>
    </row>
    <row r="18" spans="1:3" x14ac:dyDescent="0.2">
      <c r="A18" s="8" t="s">
        <v>18</v>
      </c>
      <c r="B18" s="26" t="s">
        <v>19</v>
      </c>
      <c r="C18" s="6">
        <v>0</v>
      </c>
    </row>
    <row r="19" spans="1:3" x14ac:dyDescent="0.2">
      <c r="A19" s="8" t="s">
        <v>20</v>
      </c>
      <c r="B19" s="11" t="s">
        <v>3</v>
      </c>
      <c r="C19" s="6">
        <v>105.96322010037535</v>
      </c>
    </row>
    <row r="20" spans="1:3" x14ac:dyDescent="0.2">
      <c r="A20" s="16"/>
      <c r="B20" s="13"/>
      <c r="C20" s="7">
        <v>0</v>
      </c>
    </row>
    <row r="21" spans="1:3" ht="15" x14ac:dyDescent="0.25">
      <c r="A21" s="17">
        <v>4</v>
      </c>
      <c r="B21" s="10" t="s">
        <v>21</v>
      </c>
      <c r="C21" s="75">
        <f t="shared" ref="C21" si="3">SUM(C22:C29)</f>
        <v>296.80705868926287</v>
      </c>
    </row>
    <row r="22" spans="1:3" x14ac:dyDescent="0.2">
      <c r="A22" s="8"/>
      <c r="B22" s="11" t="s">
        <v>22</v>
      </c>
      <c r="C22" s="6">
        <v>1.9411314039513774</v>
      </c>
    </row>
    <row r="23" spans="1:3" x14ac:dyDescent="0.2">
      <c r="A23" s="8"/>
      <c r="B23" s="11" t="s">
        <v>23</v>
      </c>
      <c r="C23" s="6">
        <v>105.89097728531152</v>
      </c>
    </row>
    <row r="24" spans="1:3" x14ac:dyDescent="0.2">
      <c r="A24" s="8"/>
      <c r="B24" s="11" t="s">
        <v>24</v>
      </c>
      <c r="C24" s="6">
        <v>0</v>
      </c>
    </row>
    <row r="25" spans="1:3" x14ac:dyDescent="0.2">
      <c r="A25" s="8"/>
      <c r="B25" s="11" t="s">
        <v>11</v>
      </c>
      <c r="C25" s="6">
        <v>0</v>
      </c>
    </row>
    <row r="26" spans="1:3" x14ac:dyDescent="0.2">
      <c r="A26" s="8"/>
      <c r="B26" s="11" t="s">
        <v>6</v>
      </c>
      <c r="C26" s="6">
        <v>0</v>
      </c>
    </row>
    <row r="27" spans="1:3" x14ac:dyDescent="0.2">
      <c r="A27" s="8"/>
      <c r="B27" s="11" t="s">
        <v>25</v>
      </c>
      <c r="C27" s="6">
        <v>145.95788999999996</v>
      </c>
    </row>
    <row r="28" spans="1:3" x14ac:dyDescent="0.2">
      <c r="A28" s="8"/>
      <c r="B28" s="11" t="s">
        <v>26</v>
      </c>
      <c r="C28" s="6">
        <v>0</v>
      </c>
    </row>
    <row r="29" spans="1:3" x14ac:dyDescent="0.2">
      <c r="A29" s="8"/>
      <c r="B29" s="11" t="s">
        <v>27</v>
      </c>
      <c r="C29" s="6">
        <v>43.017060000000015</v>
      </c>
    </row>
    <row r="30" spans="1:3" x14ac:dyDescent="0.2">
      <c r="A30" s="8"/>
      <c r="B30" s="11"/>
      <c r="C30" s="7">
        <v>0</v>
      </c>
    </row>
    <row r="31" spans="1:3" ht="15" x14ac:dyDescent="0.25">
      <c r="A31" s="8">
        <v>5</v>
      </c>
      <c r="B31" s="10" t="s">
        <v>28</v>
      </c>
      <c r="C31" s="75">
        <f t="shared" ref="C31" si="4">SUM(C32:C33)</f>
        <v>0</v>
      </c>
    </row>
    <row r="32" spans="1:3" x14ac:dyDescent="0.2">
      <c r="A32" s="8" t="s">
        <v>16</v>
      </c>
      <c r="B32" s="11" t="s">
        <v>29</v>
      </c>
      <c r="C32" s="6">
        <v>0</v>
      </c>
    </row>
    <row r="33" spans="1:4" x14ac:dyDescent="0.2">
      <c r="A33" s="8" t="s">
        <v>18</v>
      </c>
      <c r="B33" s="11" t="s">
        <v>30</v>
      </c>
      <c r="C33" s="6">
        <v>0</v>
      </c>
    </row>
    <row r="34" spans="1:4" x14ac:dyDescent="0.2">
      <c r="A34" s="8"/>
      <c r="B34" s="11"/>
      <c r="C34" s="7">
        <v>0</v>
      </c>
    </row>
    <row r="35" spans="1:4" ht="15" x14ac:dyDescent="0.25">
      <c r="A35" s="8"/>
      <c r="B35" s="11" t="s">
        <v>4</v>
      </c>
      <c r="C35" s="77">
        <f t="shared" ref="C35" si="5">C31+C21+C16+C12+C8</f>
        <v>678.86166003725725</v>
      </c>
    </row>
    <row r="36" spans="1:4" x14ac:dyDescent="0.2">
      <c r="A36" s="8"/>
      <c r="B36" s="11"/>
      <c r="C36" s="7"/>
    </row>
    <row r="37" spans="1:4" ht="15" x14ac:dyDescent="0.25">
      <c r="A37" s="8">
        <v>7</v>
      </c>
      <c r="B37" s="10" t="s">
        <v>31</v>
      </c>
      <c r="C37" s="7"/>
    </row>
    <row r="38" spans="1:4" ht="26.25" x14ac:dyDescent="0.25">
      <c r="A38" s="8" t="s">
        <v>16</v>
      </c>
      <c r="B38" s="26" t="s">
        <v>32</v>
      </c>
      <c r="C38" s="76">
        <f t="shared" ref="C38" si="6">(C33+C21+C17)/C41</f>
        <v>1.3492089377914139E-3</v>
      </c>
    </row>
    <row r="39" spans="1:4" ht="15" x14ac:dyDescent="0.25">
      <c r="A39" s="8" t="s">
        <v>18</v>
      </c>
      <c r="B39" s="11" t="s">
        <v>97</v>
      </c>
      <c r="C39" s="76">
        <f>C35/C60</f>
        <v>2.1365722901460255E-3</v>
      </c>
    </row>
    <row r="40" spans="1:4" x14ac:dyDescent="0.2">
      <c r="A40" s="8"/>
      <c r="B40" s="11"/>
      <c r="C40" s="7"/>
    </row>
    <row r="41" spans="1:4" ht="15.75" thickBot="1" x14ac:dyDescent="0.3">
      <c r="A41" s="18"/>
      <c r="B41" s="14" t="s">
        <v>33</v>
      </c>
      <c r="C41" s="78">
        <v>223309</v>
      </c>
    </row>
    <row r="43" spans="1:4" x14ac:dyDescent="0.2">
      <c r="B43" s="22"/>
    </row>
    <row r="44" spans="1:4" ht="15" x14ac:dyDescent="0.25">
      <c r="C44" s="20"/>
      <c r="D44" s="20"/>
    </row>
    <row r="45" spans="1:4" ht="15" x14ac:dyDescent="0.25">
      <c r="C45" s="20"/>
      <c r="D45" s="20"/>
    </row>
    <row r="46" spans="1:4" x14ac:dyDescent="0.2">
      <c r="C46" s="2"/>
      <c r="D46" s="19"/>
    </row>
    <row r="47" spans="1:4" ht="15" x14ac:dyDescent="0.25">
      <c r="C47" s="20"/>
    </row>
    <row r="59" spans="3:3" ht="15" x14ac:dyDescent="0.25">
      <c r="C59" s="76"/>
    </row>
    <row r="60" spans="3:3" ht="15.75" thickBot="1" x14ac:dyDescent="0.3">
      <c r="C60" s="78">
        <v>317734</v>
      </c>
    </row>
  </sheetData>
  <sheetProtection sheet="1" objects="1" scenarios="1"/>
  <mergeCells count="3">
    <mergeCell ref="A6:A7"/>
    <mergeCell ref="B6:B7"/>
    <mergeCell ref="C6:C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summary xmlns="bfcfe556-96ce-4d01-8fd6-8e85e8b36402" xsi:nil="true"/>
    <product xmlns="bfcfe556-96ce-4d01-8fd6-8e85e8b36402">Yozma</product>
    <_x05ea__x05d0__x05e8__x05d9__x05da_ xmlns="556d651a-f128-4b84-9e10-e5d878421e87">2019-04-07T08:02:40+00:00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1766C67-2718-453C-891D-7A8D77FD8043}"/>
</file>

<file path=customXml/itemProps2.xml><?xml version="1.0" encoding="utf-8"?>
<ds:datastoreItem xmlns:ds="http://schemas.openxmlformats.org/officeDocument/2006/customXml" ds:itemID="{26B58850-F599-4CD4-AA22-5F35B74A59D1}"/>
</file>

<file path=customXml/itemProps3.xml><?xml version="1.0" encoding="utf-8"?>
<ds:datastoreItem xmlns:ds="http://schemas.openxmlformats.org/officeDocument/2006/customXml" ds:itemID="{BCC0EA79-F203-4C23-83EB-9446FAA9EF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14</vt:i4>
      </vt:variant>
      <vt:variant>
        <vt:lpstr>טווחים בעלי שם</vt:lpstr>
      </vt:variant>
      <vt:variant>
        <vt:i4>1</vt:i4>
      </vt:variant>
    </vt:vector>
  </HeadingPairs>
  <TitlesOfParts>
    <vt:vector size="15" baseType="lpstr">
      <vt:lpstr>163</vt:lpstr>
      <vt:lpstr>5209</vt:lpstr>
      <vt:lpstr>5207</vt:lpstr>
      <vt:lpstr>5206</vt:lpstr>
      <vt:lpstr>5203</vt:lpstr>
      <vt:lpstr>5202</vt:lpstr>
      <vt:lpstr>5220</vt:lpstr>
      <vt:lpstr>5221</vt:lpstr>
      <vt:lpstr>5222</vt:lpstr>
      <vt:lpstr>5223</vt:lpstr>
      <vt:lpstr>מגדל תגמולים- נספח 1</vt:lpstr>
      <vt:lpstr>מגדל תגמולים-נספח 2</vt:lpstr>
      <vt:lpstr>מגדל תגמולים-נספח 3</vt:lpstr>
      <vt:lpstr>גיליון1</vt:lpstr>
      <vt:lpstr>'מגדל תגמולים- נספח 1'!WPrint_Area_W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Migdal</dc:creator>
  <cp:lastModifiedBy>אופיר שנקר</cp:lastModifiedBy>
  <cp:lastPrinted>2019-04-04T08:31:31Z</cp:lastPrinted>
  <dcterms:created xsi:type="dcterms:W3CDTF">2013-05-20T07:11:09Z</dcterms:created>
  <dcterms:modified xsi:type="dcterms:W3CDTF">2019-04-04T14:42:56Z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</Properties>
</file>