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74" activeTab="7"/>
  </bookViews>
  <sheets>
    <sheet name="5228" sheetId="69" r:id="rId1"/>
    <sheet name="5230" sheetId="67" r:id="rId2"/>
    <sheet name="5231" sheetId="66" r:id="rId3"/>
    <sheet name="5232" sheetId="65" r:id="rId4"/>
    <sheet name="5233" sheetId="70" r:id="rId5"/>
    <sheet name="5229" sheetId="68" r:id="rId6"/>
    <sheet name="5234" sheetId="71" r:id="rId7"/>
    <sheet name="גמל להשקעה-נספח 1" sheetId="72" r:id="rId8"/>
    <sheet name="גמל להשקעה-נספח 2" sheetId="73" r:id="rId9"/>
    <sheet name="גמל להשקעה-נספח 3" sheetId="74" r:id="rId10"/>
    <sheet name="גיליון1" sheetId="83" r:id="rId11"/>
  </sheets>
  <definedNames>
    <definedName name="_xlnm.Print_Area" localSheetId="7">'גמל להשקעה-נספח 1'!$A$1:$C$42</definedName>
  </definedNames>
  <calcPr calcId="145621"/>
</workbook>
</file>

<file path=xl/calcChain.xml><?xml version="1.0" encoding="utf-8"?>
<calcChain xmlns="http://schemas.openxmlformats.org/spreadsheetml/2006/main">
  <c r="C55" i="74" l="1"/>
  <c r="C31" i="74"/>
  <c r="D67" i="73"/>
  <c r="D46" i="73"/>
  <c r="D27" i="73"/>
  <c r="D18" i="73"/>
  <c r="D7" i="73"/>
  <c r="C16" i="74"/>
  <c r="C35" i="72" l="1"/>
  <c r="C39" i="72" s="1"/>
  <c r="C39" i="69"/>
  <c r="C39" i="68"/>
  <c r="C39" i="67"/>
  <c r="C39" i="66"/>
  <c r="C39" i="65"/>
  <c r="C39" i="70"/>
  <c r="C39" i="71"/>
  <c r="C60" i="72"/>
  <c r="C14" i="71" l="1"/>
  <c r="C38" i="70"/>
  <c r="C14" i="70"/>
  <c r="C14" i="65"/>
  <c r="C14" i="66"/>
  <c r="C14" i="67"/>
  <c r="C14" i="68"/>
  <c r="C14" i="69"/>
  <c r="D35" i="73" l="1"/>
  <c r="D19" i="73"/>
  <c r="C58" i="74"/>
  <c r="C37" i="74"/>
  <c r="C60" i="74" l="1"/>
  <c r="C41" i="72"/>
  <c r="C33" i="72"/>
  <c r="C32" i="72"/>
  <c r="C29" i="72"/>
  <c r="C28" i="72"/>
  <c r="C27" i="72"/>
  <c r="C26" i="72"/>
  <c r="C25" i="72"/>
  <c r="C24" i="72"/>
  <c r="C23" i="72"/>
  <c r="C22" i="72"/>
  <c r="C19" i="72"/>
  <c r="C18" i="72"/>
  <c r="C17" i="72"/>
  <c r="C14" i="72"/>
  <c r="C13" i="72"/>
  <c r="C10" i="72"/>
  <c r="C9" i="72"/>
  <c r="C31" i="69"/>
  <c r="C21" i="69"/>
  <c r="C38" i="69" s="1"/>
  <c r="C16" i="69"/>
  <c r="C12" i="69"/>
  <c r="C8" i="69"/>
  <c r="C62" i="74" l="1"/>
  <c r="D69" i="73"/>
  <c r="C35" i="69"/>
  <c r="C31" i="68"/>
  <c r="C21" i="68"/>
  <c r="C38" i="68" s="1"/>
  <c r="C16" i="68"/>
  <c r="C12" i="68"/>
  <c r="C8" i="68"/>
  <c r="C31" i="67"/>
  <c r="C21" i="67"/>
  <c r="C38" i="67" s="1"/>
  <c r="C16" i="67"/>
  <c r="C12" i="67"/>
  <c r="C8" i="67"/>
  <c r="C31" i="66"/>
  <c r="C21" i="66"/>
  <c r="C38" i="66" s="1"/>
  <c r="C16" i="66"/>
  <c r="C12" i="66"/>
  <c r="C8" i="66"/>
  <c r="C31" i="65"/>
  <c r="C21" i="65"/>
  <c r="C38" i="65" s="1"/>
  <c r="C16" i="65"/>
  <c r="C12" i="65"/>
  <c r="C8" i="65"/>
  <c r="C31" i="70"/>
  <c r="C21" i="70"/>
  <c r="C16" i="70"/>
  <c r="C12" i="70"/>
  <c r="C8" i="70"/>
  <c r="C31" i="71"/>
  <c r="C21" i="71"/>
  <c r="C38" i="71" s="1"/>
  <c r="C16" i="71"/>
  <c r="C12" i="71"/>
  <c r="C8" i="71"/>
  <c r="C31" i="72"/>
  <c r="C21" i="72"/>
  <c r="C38" i="72" s="1"/>
  <c r="C16" i="72"/>
  <c r="C12" i="72"/>
  <c r="C8" i="72"/>
  <c r="C35" i="68" l="1"/>
  <c r="C35" i="70"/>
  <c r="C35" i="65"/>
  <c r="C35" i="66"/>
  <c r="C35" i="67"/>
  <c r="C35" i="71"/>
</calcChain>
</file>

<file path=xl/sharedStrings.xml><?xml version="1.0" encoding="utf-8"?>
<sst xmlns="http://schemas.openxmlformats.org/spreadsheetml/2006/main" count="440" uniqueCount="98">
  <si>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</si>
  <si>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</si>
  <si>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</si>
  <si>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</si>
  <si>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</si>
  <si>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</si>
  <si>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</si>
  <si>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</si>
  <si>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בנק לאומי</t>
  </si>
  <si>
    <t>CANTOR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</si>
  <si>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</si>
  <si>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</si>
  <si>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</si>
  <si>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</si>
  <si>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</si>
  <si>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</si>
  <si>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</si>
  <si>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</si>
  <si>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</si>
  <si>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</si>
  <si>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</si>
  <si>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</si>
  <si>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</si>
  <si>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</si>
  <si>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</si>
  <si>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</si>
  <si>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</si>
  <si>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</si>
  <si>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</si>
  <si>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</si>
  <si>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</si>
  <si>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</si>
  <si>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</si>
  <si>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</si>
  <si>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</si>
  <si>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</si>
  <si>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</si>
  <si>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</si>
  <si>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</si>
  <si>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</si>
  <si>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</si>
  <si>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</si>
  <si>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</si>
  <si>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</si>
  <si>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</si>
  <si>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</si>
  <si>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</si>
  <si>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</si>
  <si>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</si>
  <si>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</si>
  <si>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</si>
  <si>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</si>
  <si>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</si>
  <si>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</si>
  <si>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</si>
  <si>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</si>
  <si>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</si>
  <si>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</si>
  <si>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</si>
  <si>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</si>
  <si>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</si>
  <si>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</si>
  <si>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</si>
  <si>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</si>
  <si>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</si>
  <si>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גוף 1</t>
  </si>
  <si>
    <t xml:space="preserve">סך תשלומים בגין השקעת בקרנות נאמנות </t>
  </si>
  <si>
    <t>NEUBERGER BERMAN</t>
  </si>
  <si>
    <t>UBS FUND MANAGEMENT LUX</t>
  </si>
  <si>
    <t>Source Markets PLC/Ireland</t>
  </si>
  <si>
    <t xml:space="preserve">שם הקופה: </t>
  </si>
  <si>
    <t>מגדל מקפת קרנות פנסיה וקופות גמל בע"מ</t>
  </si>
  <si>
    <t>נספח 3- פירוט עמלות ניהול חיצוני לשנה המסתיימת ביום:</t>
  </si>
  <si>
    <t xml:space="preserve">נספח 2 - פירוט עמלות והוצאות לשנה המסתיימת ביום </t>
  </si>
  <si>
    <t xml:space="preserve">נספח 1 - סך התשלומים ששולמו בעד כל סוג של הוצאה ישירה לשנה המסתיימת ביום </t>
  </si>
  <si>
    <t>מגדל גמל להשקעה- מסלול כללי- מספר באוצר 7936</t>
  </si>
  <si>
    <t>מגדל גמל להשקעה- מסלול מניות- מספר באוצר 7934</t>
  </si>
  <si>
    <t>מגדל גמל להשקעה- מסלול חו"ל- מספר באוצר 7933</t>
  </si>
  <si>
    <t>מגדל גמל להשקעה- מסלול אג"ח ממשלתי ישראלי- מספר באוצר 7932</t>
  </si>
  <si>
    <t>מגדל גמל להשקעה- מסלול שקלי טווח קצר- מספר באוצר 7931</t>
  </si>
  <si>
    <t>מגדל גמל להשקעה- מסלול אג"ח עד 10% מניות- מספר באוצר 7935</t>
  </si>
  <si>
    <t>מגדל גמל להשקעה- מסלול הלכתי- מספר באוצר 7937</t>
  </si>
  <si>
    <t>מגדל גמל להשקעה- מצרפי (מספרים באוצר- 7931, 7932, 7933, 7934, 7935, 7936, 7937)</t>
  </si>
  <si>
    <t>31.12.2018</t>
  </si>
  <si>
    <t>שיעור סך הוצאות ישירות ממתוך יתרת נכסים ממוצעת (באחוזים)</t>
  </si>
  <si>
    <t>KARTESIA CREDIT OPPORTUNITIES</t>
  </si>
  <si>
    <t>ICG SDP</t>
  </si>
  <si>
    <t>NOMURA ASSET MANAGEMENT</t>
  </si>
  <si>
    <t>בנק איגוד</t>
  </si>
  <si>
    <t>IBI</t>
  </si>
  <si>
    <t>פבגות</t>
  </si>
  <si>
    <t>אוסקר גרוס</t>
  </si>
  <si>
    <t>מיטב דש</t>
  </si>
  <si>
    <t>בנק מזרחי</t>
  </si>
  <si>
    <t>BlackRock Inc</t>
  </si>
  <si>
    <t>Deutsche Bank</t>
  </si>
  <si>
    <t>State Street Corp</t>
  </si>
  <si>
    <t>VANGUARD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</si>
</sst>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5" fillId="0" borderId="0"/>
    <xf numFmtId="0" fontId="8" fillId="0" borderId="0"/>
  </cellStyleXfs>
  <cellXfs count="91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0" fontId="4" fillId="0" borderId="0" xfId="0" applyFont="1" applyAlignment="1"/>
    <xf numFmtId="0" fontId="4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4" fillId="2" borderId="13" xfId="0" applyFont="1" applyFill="1" applyBorder="1" applyAlignment="1"/>
    <xf numFmtId="0" fontId="0" fillId="2" borderId="4" xfId="0" applyFill="1" applyBorder="1" applyAlignment="1"/>
    <xf numFmtId="0" fontId="3" fillId="2" borderId="4" xfId="0" applyFont="1" applyFill="1" applyBorder="1" applyAlignment="1"/>
    <xf numFmtId="0" fontId="2" fillId="2" borderId="14" xfId="0" applyFont="1" applyFill="1" applyBorder="1" applyAlignment="1"/>
    <xf numFmtId="165" fontId="0" fillId="0" borderId="0" xfId="0" applyNumberFormat="1"/>
    <xf numFmtId="0" fontId="4" fillId="0" borderId="0" xfId="0" applyFont="1"/>
    <xf numFmtId="0" fontId="0" fillId="0" borderId="0" xfId="0" applyBorder="1"/>
    <xf numFmtId="0" fontId="2" fillId="0" borderId="0" xfId="0" applyFont="1" applyFill="1" applyBorder="1" applyAlignment="1"/>
    <xf numFmtId="0" fontId="6" fillId="0" borderId="0" xfId="0" applyFont="1"/>
    <xf numFmtId="0" fontId="2" fillId="2" borderId="8" xfId="0" applyFont="1" applyFill="1" applyBorder="1" applyAlignment="1">
      <alignment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5" fillId="2" borderId="21" xfId="0" applyNumberFormat="1" applyFont="1" applyFill="1" applyBorder="1" applyAlignment="1">
      <alignment horizontal="right" readingOrder="2"/>
    </xf>
    <xf numFmtId="0" fontId="5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20" xfId="0" applyNumberFormat="1" applyFont="1" applyFill="1" applyBorder="1" applyAlignment="1">
      <alignment horizontal="right" readingOrder="2"/>
    </xf>
    <xf numFmtId="0" fontId="5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5" fillId="2" borderId="15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23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5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5" fillId="2" borderId="24" xfId="0" applyFont="1" applyFill="1" applyBorder="1" applyAlignment="1">
      <alignment horizontal="right"/>
    </xf>
    <xf numFmtId="0" fontId="5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5" fillId="2" borderId="26" xfId="0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27" xfId="0" applyFont="1" applyFill="1" applyBorder="1" applyAlignment="1">
      <alignment horizontal="right"/>
    </xf>
    <xf numFmtId="0" fontId="2" fillId="2" borderId="28" xfId="0" applyFont="1" applyFill="1" applyBorder="1" applyAlignment="1">
      <alignment horizontal="right"/>
    </xf>
    <xf numFmtId="0" fontId="5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5" fillId="2" borderId="28" xfId="0" applyNumberFormat="1" applyFont="1" applyFill="1" applyBorder="1" applyAlignment="1">
      <alignment horizontal="right" readingOrder="2"/>
    </xf>
    <xf numFmtId="165" fontId="2" fillId="4" borderId="3" xfId="1" applyNumberFormat="1" applyFont="1" applyFill="1" applyBorder="1" applyAlignment="1">
      <alignment horizontal="right"/>
    </xf>
    <xf numFmtId="165" fontId="9" fillId="2" borderId="3" xfId="1" applyNumberFormat="1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165" fontId="4" fillId="0" borderId="0" xfId="0" applyNumberFormat="1" applyFont="1"/>
    <xf numFmtId="165" fontId="4" fillId="4" borderId="3" xfId="1" applyNumberFormat="1" applyFont="1" applyFill="1" applyBorder="1" applyProtection="1"/>
    <xf numFmtId="10" fontId="4" fillId="4" borderId="3" xfId="2" applyNumberFormat="1" applyFont="1" applyFill="1" applyBorder="1" applyProtection="1"/>
    <xf numFmtId="165" fontId="4" fillId="4" borderId="3" xfId="1" applyNumberFormat="1" applyFont="1" applyFill="1" applyBorder="1"/>
    <xf numFmtId="165" fontId="4" fillId="4" borderId="11" xfId="1" applyNumberFormat="1" applyFont="1" applyFill="1" applyBorder="1"/>
    <xf numFmtId="0" fontId="10" fillId="0" borderId="0" xfId="0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29" xfId="0" applyFont="1" applyBorder="1" applyAlignment="1">
      <alignment horizontal="center" wrapText="1"/>
    </xf>
    <xf numFmtId="0" fontId="4" fillId="0" borderId="29" xfId="0" applyFont="1" applyBorder="1" applyAlignment="1">
      <alignment horizontal="right"/>
    </xf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0" fontId="4" fillId="0" borderId="29" xfId="0" applyFont="1" applyBorder="1" applyAlignment="1">
      <alignment horizontal="right" wrapText="1"/>
    </xf>
    <xf numFmtId="0" fontId="0" fillId="0" borderId="29" xfId="0" applyBorder="1" applyAlignment="1">
      <alignment horizontal="right" wrapText="1"/>
    </xf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0"/>
  <sheetViews>
    <sheetView rightToLeft="1" topLeftCell="A22" workbookViewId="0">
      <selection activeCell="C27" sqref="C27:C29"/>
    </sheetView>
  </sheetViews>
  <sheetFormatPr defaultRowHeight="14.25" x14ac:dyDescent="0.2"/>
  <cols>
    <col min="1" max="1" width="1.875" bestFit="1" customWidth="1"/>
    <col min="2" max="2" width="59.875" customWidth="1"/>
    <col min="3" max="3" width="9.875" bestFit="1" customWidth="1"/>
    <col min="7" max="7" width="9.625" bestFit="1" customWidth="1"/>
  </cols>
  <sheetData>
    <row r="1" spans="1:3" ht="15" x14ac:dyDescent="0.25">
      <c r="B1" s="22" t="s">
        <v>71</v>
      </c>
    </row>
    <row r="2" spans="1:3" x14ac:dyDescent="0.2">
      <c r="B2" s="1" t="s">
        <v>74</v>
      </c>
      <c r="C2" s="4" t="s">
        <v>83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78" t="s">
        <v>75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4">
        <v>1</v>
      </c>
      <c r="B8" s="9" t="s">
        <v>11</v>
      </c>
      <c r="C8" s="74">
        <f t="shared" ref="C8" si="0">SUM(C9:C10)</f>
        <v>42.878427490993715</v>
      </c>
    </row>
    <row r="9" spans="1:3" x14ac:dyDescent="0.2">
      <c r="A9" s="7"/>
      <c r="B9" s="10" t="s">
        <v>12</v>
      </c>
      <c r="C9" s="5">
        <v>0.16445357095232999</v>
      </c>
    </row>
    <row r="10" spans="1:3" x14ac:dyDescent="0.2">
      <c r="A10" s="7"/>
      <c r="B10" s="10" t="s">
        <v>13</v>
      </c>
      <c r="C10" s="5">
        <v>42.713973920041383</v>
      </c>
    </row>
    <row r="11" spans="1:3" x14ac:dyDescent="0.2">
      <c r="A11" s="7"/>
      <c r="B11" s="10"/>
      <c r="C11" s="6"/>
    </row>
    <row r="12" spans="1:3" ht="15" x14ac:dyDescent="0.25">
      <c r="A12" s="14">
        <v>2</v>
      </c>
      <c r="B12" s="9" t="s">
        <v>14</v>
      </c>
      <c r="C12" s="74">
        <f t="shared" ref="C12" si="1">SUM(C13:C14)</f>
        <v>20.703197596547302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f>21.3680075965473-0.66481</f>
        <v>20.703197596547302</v>
      </c>
    </row>
    <row r="15" spans="1:3" x14ac:dyDescent="0.2">
      <c r="A15" s="60"/>
      <c r="B15" s="61"/>
      <c r="C15" s="6"/>
    </row>
    <row r="16" spans="1:3" ht="15" x14ac:dyDescent="0.25">
      <c r="A16" s="14">
        <v>3</v>
      </c>
      <c r="B16" s="9" t="s">
        <v>7</v>
      </c>
      <c r="C16" s="74">
        <f t="shared" ref="C16" si="2">SUM(C17:C19)</f>
        <v>0.78404000000000007</v>
      </c>
    </row>
    <row r="17" spans="1:3" ht="25.5" x14ac:dyDescent="0.2">
      <c r="A17" s="7" t="s">
        <v>15</v>
      </c>
      <c r="B17" s="23" t="s">
        <v>16</v>
      </c>
      <c r="C17" s="5">
        <v>0.78404000000000007</v>
      </c>
    </row>
    <row r="18" spans="1:3" x14ac:dyDescent="0.2">
      <c r="A18" s="7" t="s">
        <v>17</v>
      </c>
      <c r="B18" s="23" t="s">
        <v>18</v>
      </c>
      <c r="C18" s="5">
        <v>0</v>
      </c>
    </row>
    <row r="19" spans="1:3" x14ac:dyDescent="0.2">
      <c r="A19" s="7" t="s">
        <v>19</v>
      </c>
      <c r="B19" s="10" t="s">
        <v>3</v>
      </c>
      <c r="C19" s="5">
        <v>0</v>
      </c>
    </row>
    <row r="20" spans="1:3" x14ac:dyDescent="0.2">
      <c r="A20" s="15"/>
      <c r="B20" s="12"/>
      <c r="C20" s="6"/>
    </row>
    <row r="21" spans="1:3" ht="15" x14ac:dyDescent="0.25">
      <c r="A21" s="16">
        <v>4</v>
      </c>
      <c r="B21" s="9" t="s">
        <v>20</v>
      </c>
      <c r="C21" s="74">
        <f t="shared" ref="C21" si="3">SUM(C22:C29)</f>
        <v>66.282900751142975</v>
      </c>
    </row>
    <row r="22" spans="1:3" x14ac:dyDescent="0.2">
      <c r="A22" s="7"/>
      <c r="B22" s="10" t="s">
        <v>21</v>
      </c>
      <c r="C22" s="5">
        <v>0</v>
      </c>
    </row>
    <row r="23" spans="1:3" x14ac:dyDescent="0.2">
      <c r="A23" s="7"/>
      <c r="B23" s="10" t="s">
        <v>22</v>
      </c>
      <c r="C23" s="5">
        <v>3.1717907511429693</v>
      </c>
    </row>
    <row r="24" spans="1:3" x14ac:dyDescent="0.2">
      <c r="A24" s="7"/>
      <c r="B24" s="10" t="s">
        <v>23</v>
      </c>
      <c r="C24" s="5"/>
    </row>
    <row r="25" spans="1:3" x14ac:dyDescent="0.2">
      <c r="A25" s="7"/>
      <c r="B25" s="10" t="s">
        <v>10</v>
      </c>
      <c r="C25" s="5"/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24</v>
      </c>
      <c r="C27" s="5">
        <v>54.114110000000004</v>
      </c>
    </row>
    <row r="28" spans="1:3" x14ac:dyDescent="0.2">
      <c r="A28" s="7"/>
      <c r="B28" s="10" t="s">
        <v>25</v>
      </c>
      <c r="C28" s="5">
        <v>0</v>
      </c>
    </row>
    <row r="29" spans="1:3" x14ac:dyDescent="0.2">
      <c r="A29" s="7"/>
      <c r="B29" s="10" t="s">
        <v>26</v>
      </c>
      <c r="C29" s="5">
        <v>8.9969999999999999</v>
      </c>
    </row>
    <row r="30" spans="1:3" x14ac:dyDescent="0.2">
      <c r="A30" s="7"/>
      <c r="B30" s="10"/>
      <c r="C30" s="6"/>
    </row>
    <row r="31" spans="1:3" ht="15" x14ac:dyDescent="0.25">
      <c r="A31" s="7">
        <v>5</v>
      </c>
      <c r="B31" s="9" t="s">
        <v>27</v>
      </c>
      <c r="C31" s="74">
        <f t="shared" ref="C31" si="4">SUM(C32:C33)</f>
        <v>0</v>
      </c>
    </row>
    <row r="32" spans="1:3" x14ac:dyDescent="0.2">
      <c r="A32" s="7" t="s">
        <v>15</v>
      </c>
      <c r="B32" s="10" t="s">
        <v>28</v>
      </c>
      <c r="C32" s="5"/>
    </row>
    <row r="33" spans="1:4" x14ac:dyDescent="0.2">
      <c r="A33" s="7" t="s">
        <v>17</v>
      </c>
      <c r="B33" s="10" t="s">
        <v>29</v>
      </c>
      <c r="C33" s="5"/>
    </row>
    <row r="34" spans="1:4" x14ac:dyDescent="0.2">
      <c r="A34" s="7"/>
      <c r="B34" s="10"/>
      <c r="C34" s="6"/>
    </row>
    <row r="35" spans="1:4" ht="15" x14ac:dyDescent="0.25">
      <c r="A35" s="7"/>
      <c r="B35" s="10" t="s">
        <v>4</v>
      </c>
      <c r="C35" s="76">
        <f t="shared" ref="C35" si="5">C31+C21+C16+C12+C8</f>
        <v>130.64856583868399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30</v>
      </c>
      <c r="C37" s="6"/>
    </row>
    <row r="38" spans="1:4" ht="26.25" x14ac:dyDescent="0.25">
      <c r="A38" s="7" t="s">
        <v>15</v>
      </c>
      <c r="B38" s="23" t="s">
        <v>31</v>
      </c>
      <c r="C38" s="75">
        <f t="shared" ref="C38" si="6">(C33+C21+C17)/C41</f>
        <v>1.0818469948404334E-3</v>
      </c>
    </row>
    <row r="39" spans="1:4" ht="15" x14ac:dyDescent="0.25">
      <c r="A39" s="7" t="s">
        <v>17</v>
      </c>
      <c r="B39" s="10" t="s">
        <v>84</v>
      </c>
      <c r="C39" s="75">
        <f>C35/C60</f>
        <v>1.411958995338636E-3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32</v>
      </c>
      <c r="C41" s="77">
        <v>61993</v>
      </c>
    </row>
    <row r="43" spans="1:4" x14ac:dyDescent="0.2">
      <c r="B43" s="21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  <row r="59" spans="3:3" ht="15" x14ac:dyDescent="0.25">
      <c r="C59" s="75"/>
    </row>
    <row r="60" spans="3:3" ht="15.75" thickBot="1" x14ac:dyDescent="0.3">
      <c r="C60" s="77">
        <v>92530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rightToLeft="1" topLeftCell="A43" workbookViewId="0">
      <selection activeCell="B56" sqref="B56"/>
    </sheetView>
  </sheetViews>
  <sheetFormatPr defaultRowHeight="14.25" x14ac:dyDescent="0.2"/>
  <cols>
    <col min="1" max="1" width="4.5" customWidth="1"/>
    <col min="2" max="2" width="66.5" customWidth="1"/>
    <col min="3" max="3" width="9.875" bestFit="1" customWidth="1"/>
  </cols>
  <sheetData>
    <row r="1" spans="1:3" ht="15" x14ac:dyDescent="0.25">
      <c r="A1" s="22" t="s">
        <v>71</v>
      </c>
      <c r="B1" s="22"/>
    </row>
    <row r="2" spans="1:3" x14ac:dyDescent="0.2">
      <c r="A2" s="25" t="s">
        <v>72</v>
      </c>
      <c r="B2" s="24"/>
      <c r="C2" s="4" t="s">
        <v>83</v>
      </c>
    </row>
    <row r="3" spans="1:3" x14ac:dyDescent="0.2">
      <c r="A3" s="24"/>
      <c r="B3" s="24"/>
      <c r="C3" s="24"/>
    </row>
    <row r="4" spans="1:3" ht="15" x14ac:dyDescent="0.25">
      <c r="A4" s="88" t="s">
        <v>70</v>
      </c>
      <c r="B4" s="88"/>
      <c r="C4" s="88"/>
    </row>
    <row r="5" spans="1:3" ht="15.75" customHeight="1" thickBot="1" x14ac:dyDescent="0.3">
      <c r="A5" s="89" t="s">
        <v>82</v>
      </c>
      <c r="B5" s="90"/>
      <c r="C5" s="90"/>
    </row>
    <row r="6" spans="1:3" x14ac:dyDescent="0.2">
      <c r="A6" s="45"/>
      <c r="B6" s="69"/>
      <c r="C6" s="46" t="s">
        <v>0</v>
      </c>
    </row>
    <row r="7" spans="1:3" x14ac:dyDescent="0.2">
      <c r="A7" s="39" t="s">
        <v>48</v>
      </c>
      <c r="B7" s="33"/>
      <c r="C7" s="47"/>
    </row>
    <row r="8" spans="1:3" x14ac:dyDescent="0.2">
      <c r="A8" s="37">
        <v>1</v>
      </c>
      <c r="B8" s="48" t="s">
        <v>85</v>
      </c>
      <c r="C8" s="49">
        <v>2.9402162303659836</v>
      </c>
    </row>
    <row r="9" spans="1:3" x14ac:dyDescent="0.2">
      <c r="A9" s="37">
        <v>2</v>
      </c>
      <c r="B9" s="48" t="s">
        <v>86</v>
      </c>
      <c r="C9" s="49">
        <v>0.2315745207769857</v>
      </c>
    </row>
    <row r="10" spans="1:3" x14ac:dyDescent="0.2">
      <c r="A10" s="37">
        <v>3</v>
      </c>
      <c r="B10" s="48" t="s">
        <v>64</v>
      </c>
      <c r="C10" s="49">
        <v>0</v>
      </c>
    </row>
    <row r="11" spans="1:3" x14ac:dyDescent="0.2">
      <c r="A11" s="37">
        <v>4</v>
      </c>
      <c r="B11" s="48" t="s">
        <v>64</v>
      </c>
      <c r="C11" s="49">
        <v>0</v>
      </c>
    </row>
    <row r="12" spans="1:3" x14ac:dyDescent="0.2">
      <c r="A12" s="37">
        <v>5</v>
      </c>
      <c r="B12" s="48" t="s">
        <v>64</v>
      </c>
      <c r="C12" s="49">
        <v>0</v>
      </c>
    </row>
    <row r="13" spans="1:3" x14ac:dyDescent="0.2">
      <c r="A13" s="37">
        <v>6</v>
      </c>
      <c r="B13" s="48" t="s">
        <v>64</v>
      </c>
      <c r="C13" s="49">
        <v>0</v>
      </c>
    </row>
    <row r="14" spans="1:3" x14ac:dyDescent="0.2">
      <c r="A14" s="37">
        <v>7</v>
      </c>
      <c r="B14" s="48" t="s">
        <v>64</v>
      </c>
      <c r="C14" s="49">
        <v>0</v>
      </c>
    </row>
    <row r="15" spans="1:3" x14ac:dyDescent="0.2">
      <c r="A15" s="37">
        <v>8</v>
      </c>
      <c r="B15" s="48" t="s">
        <v>64</v>
      </c>
      <c r="C15" s="49">
        <v>0</v>
      </c>
    </row>
    <row r="16" spans="1:3" x14ac:dyDescent="0.2">
      <c r="A16" s="30" t="s">
        <v>49</v>
      </c>
      <c r="B16" s="48"/>
      <c r="C16" s="70">
        <f>SUM(C8:C15)</f>
        <v>3.1717907511429693</v>
      </c>
    </row>
    <row r="17" spans="1:3" x14ac:dyDescent="0.2">
      <c r="A17" s="50"/>
      <c r="B17" s="51"/>
      <c r="C17" s="52"/>
    </row>
    <row r="18" spans="1:3" x14ac:dyDescent="0.2">
      <c r="A18" s="30" t="s">
        <v>50</v>
      </c>
      <c r="B18" s="48"/>
      <c r="C18" s="52"/>
    </row>
    <row r="19" spans="1:3" x14ac:dyDescent="0.2">
      <c r="A19" s="37">
        <v>1</v>
      </c>
      <c r="B19" s="48" t="s">
        <v>36</v>
      </c>
      <c r="C19" s="49"/>
    </row>
    <row r="20" spans="1:3" x14ac:dyDescent="0.2">
      <c r="A20" s="39" t="s">
        <v>51</v>
      </c>
      <c r="B20" s="33"/>
      <c r="C20" s="70"/>
    </row>
    <row r="21" spans="1:3" x14ac:dyDescent="0.2">
      <c r="A21" s="53"/>
      <c r="B21" s="54"/>
      <c r="C21" s="52"/>
    </row>
    <row r="22" spans="1:3" x14ac:dyDescent="0.2">
      <c r="A22" s="35" t="s">
        <v>52</v>
      </c>
      <c r="B22" s="55"/>
      <c r="C22" s="52"/>
    </row>
    <row r="23" spans="1:3" x14ac:dyDescent="0.2">
      <c r="A23" s="37">
        <v>1</v>
      </c>
      <c r="B23" s="48" t="s">
        <v>36</v>
      </c>
      <c r="C23" s="49"/>
    </row>
    <row r="24" spans="1:3" x14ac:dyDescent="0.2">
      <c r="A24" s="30" t="s">
        <v>10</v>
      </c>
      <c r="B24" s="48"/>
      <c r="C24" s="70"/>
    </row>
    <row r="25" spans="1:3" x14ac:dyDescent="0.2">
      <c r="A25" s="50"/>
      <c r="B25" s="48"/>
      <c r="C25" s="52"/>
    </row>
    <row r="26" spans="1:3" x14ac:dyDescent="0.2">
      <c r="A26" s="30" t="s">
        <v>53</v>
      </c>
      <c r="B26" s="48"/>
      <c r="C26" s="52"/>
    </row>
    <row r="27" spans="1:3" x14ac:dyDescent="0.2">
      <c r="A27" s="30" t="s">
        <v>54</v>
      </c>
      <c r="B27" s="51" t="s">
        <v>55</v>
      </c>
      <c r="C27" s="52"/>
    </row>
    <row r="28" spans="1:3" x14ac:dyDescent="0.2">
      <c r="A28" s="37">
        <v>1</v>
      </c>
      <c r="B28" s="48"/>
      <c r="C28" s="49"/>
    </row>
    <row r="29" spans="1:3" x14ac:dyDescent="0.2">
      <c r="A29" s="37">
        <v>2</v>
      </c>
      <c r="B29" s="48"/>
      <c r="C29" s="49"/>
    </row>
    <row r="30" spans="1:3" x14ac:dyDescent="0.2">
      <c r="A30" s="39" t="s">
        <v>56</v>
      </c>
      <c r="B30" s="57" t="s">
        <v>57</v>
      </c>
      <c r="C30" s="52"/>
    </row>
    <row r="31" spans="1:3" x14ac:dyDescent="0.2">
      <c r="A31" s="56">
        <v>1</v>
      </c>
      <c r="B31" s="55" t="s">
        <v>87</v>
      </c>
      <c r="C31" s="49">
        <f>4.38805+0.3</f>
        <v>4.6880499999999996</v>
      </c>
    </row>
    <row r="32" spans="1:3" x14ac:dyDescent="0.2">
      <c r="A32" s="56">
        <v>2</v>
      </c>
      <c r="B32" s="55" t="s">
        <v>68</v>
      </c>
      <c r="C32" s="49">
        <v>4.28721</v>
      </c>
    </row>
    <row r="33" spans="1:3" x14ac:dyDescent="0.2">
      <c r="A33" s="56">
        <v>3</v>
      </c>
      <c r="B33" s="55" t="s">
        <v>67</v>
      </c>
      <c r="C33" s="49">
        <v>3.8696000000000002</v>
      </c>
    </row>
    <row r="34" spans="1:3" x14ac:dyDescent="0.2">
      <c r="A34" s="56">
        <v>4</v>
      </c>
      <c r="B34" s="55"/>
      <c r="C34" s="49"/>
    </row>
    <row r="35" spans="1:3" x14ac:dyDescent="0.2">
      <c r="A35" s="56">
        <v>5</v>
      </c>
      <c r="B35" s="55" t="s">
        <v>64</v>
      </c>
      <c r="C35" s="49">
        <v>0</v>
      </c>
    </row>
    <row r="36" spans="1:3" x14ac:dyDescent="0.2">
      <c r="A36" s="56">
        <v>6</v>
      </c>
      <c r="B36" s="55" t="s">
        <v>64</v>
      </c>
      <c r="C36" s="49">
        <v>0</v>
      </c>
    </row>
    <row r="37" spans="1:3" x14ac:dyDescent="0.2">
      <c r="A37" s="35" t="s">
        <v>66</v>
      </c>
      <c r="B37" s="54"/>
      <c r="C37" s="70">
        <f>SUM(C28:C36)</f>
        <v>12.844859999999999</v>
      </c>
    </row>
    <row r="38" spans="1:3" x14ac:dyDescent="0.2">
      <c r="A38" s="35"/>
      <c r="B38" s="55"/>
      <c r="C38" s="52"/>
    </row>
    <row r="39" spans="1:3" x14ac:dyDescent="0.2">
      <c r="A39" s="30" t="s">
        <v>58</v>
      </c>
      <c r="B39" s="48"/>
      <c r="C39" s="52"/>
    </row>
    <row r="40" spans="1:3" x14ac:dyDescent="0.2">
      <c r="A40" s="30" t="s">
        <v>54</v>
      </c>
      <c r="B40" s="51" t="s">
        <v>59</v>
      </c>
      <c r="C40" s="52"/>
    </row>
    <row r="41" spans="1:3" x14ac:dyDescent="0.2">
      <c r="A41" s="37">
        <v>1</v>
      </c>
      <c r="B41" s="33" t="s">
        <v>64</v>
      </c>
      <c r="C41" s="49">
        <v>0</v>
      </c>
    </row>
    <row r="42" spans="1:3" x14ac:dyDescent="0.2">
      <c r="A42" s="37">
        <v>2</v>
      </c>
      <c r="B42" s="33" t="s">
        <v>64</v>
      </c>
      <c r="C42" s="49">
        <v>0</v>
      </c>
    </row>
    <row r="43" spans="1:3" x14ac:dyDescent="0.2">
      <c r="A43" s="37">
        <v>3</v>
      </c>
      <c r="B43" s="33" t="s">
        <v>64</v>
      </c>
      <c r="C43" s="49">
        <v>0</v>
      </c>
    </row>
    <row r="44" spans="1:3" x14ac:dyDescent="0.2">
      <c r="A44" s="37">
        <v>4</v>
      </c>
      <c r="B44" s="33" t="s">
        <v>64</v>
      </c>
      <c r="C44" s="49">
        <v>0</v>
      </c>
    </row>
    <row r="45" spans="1:3" x14ac:dyDescent="0.2">
      <c r="A45" s="37">
        <v>5</v>
      </c>
      <c r="B45" s="33" t="s">
        <v>64</v>
      </c>
      <c r="C45" s="49">
        <v>0</v>
      </c>
    </row>
    <row r="46" spans="1:3" x14ac:dyDescent="0.2">
      <c r="A46" s="37">
        <v>6</v>
      </c>
      <c r="B46" s="33" t="s">
        <v>64</v>
      </c>
      <c r="C46" s="49">
        <v>0</v>
      </c>
    </row>
    <row r="47" spans="1:3" x14ac:dyDescent="0.2">
      <c r="A47" s="37">
        <v>7</v>
      </c>
      <c r="B47" s="33" t="s">
        <v>64</v>
      </c>
      <c r="C47" s="49">
        <v>0</v>
      </c>
    </row>
    <row r="48" spans="1:3" x14ac:dyDescent="0.2">
      <c r="A48" s="37">
        <v>8</v>
      </c>
      <c r="B48" s="33" t="s">
        <v>64</v>
      </c>
      <c r="C48" s="49">
        <v>0</v>
      </c>
    </row>
    <row r="49" spans="1:3" x14ac:dyDescent="0.2">
      <c r="A49" s="39" t="s">
        <v>56</v>
      </c>
      <c r="B49" s="51" t="s">
        <v>60</v>
      </c>
      <c r="C49" s="52"/>
    </row>
    <row r="50" spans="1:3" x14ac:dyDescent="0.2">
      <c r="A50" s="56">
        <v>1</v>
      </c>
      <c r="B50" s="33" t="s">
        <v>94</v>
      </c>
      <c r="C50" s="49">
        <v>31.078709999999997</v>
      </c>
    </row>
    <row r="51" spans="1:3" x14ac:dyDescent="0.2">
      <c r="A51" s="56">
        <v>2</v>
      </c>
      <c r="B51" s="33" t="s">
        <v>95</v>
      </c>
      <c r="C51" s="49">
        <v>19.457500000000003</v>
      </c>
    </row>
    <row r="52" spans="1:3" x14ac:dyDescent="0.2">
      <c r="A52" s="56">
        <v>3</v>
      </c>
      <c r="B52" s="33" t="s">
        <v>69</v>
      </c>
      <c r="C52" s="49">
        <v>14.29369</v>
      </c>
    </row>
    <row r="53" spans="1:3" x14ac:dyDescent="0.2">
      <c r="A53" s="56">
        <v>4</v>
      </c>
      <c r="B53" s="33" t="s">
        <v>97</v>
      </c>
      <c r="C53" s="49">
        <v>11.306799999999999</v>
      </c>
    </row>
    <row r="54" spans="1:3" x14ac:dyDescent="0.2">
      <c r="A54" s="56">
        <v>5</v>
      </c>
      <c r="B54" s="33" t="s">
        <v>96</v>
      </c>
      <c r="C54" s="49">
        <v>9.01769</v>
      </c>
    </row>
    <row r="55" spans="1:3" x14ac:dyDescent="0.2">
      <c r="A55" s="56">
        <v>6</v>
      </c>
      <c r="B55" s="33" t="s">
        <v>36</v>
      </c>
      <c r="C55" s="49">
        <f>'גמל להשקעה-נספח 1'!C27-C50-C51-C52-C53-C54</f>
        <v>18.010570000000008</v>
      </c>
    </row>
    <row r="56" spans="1:3" x14ac:dyDescent="0.2">
      <c r="A56" s="56">
        <v>7</v>
      </c>
      <c r="B56" s="33" t="s">
        <v>64</v>
      </c>
      <c r="C56" s="49">
        <v>0</v>
      </c>
    </row>
    <row r="57" spans="1:3" x14ac:dyDescent="0.2">
      <c r="A57" s="56">
        <v>8</v>
      </c>
      <c r="B57" s="33" t="s">
        <v>64</v>
      </c>
      <c r="C57" s="49">
        <v>0</v>
      </c>
    </row>
    <row r="58" spans="1:3" x14ac:dyDescent="0.2">
      <c r="A58" s="39" t="s">
        <v>61</v>
      </c>
      <c r="B58" s="54"/>
      <c r="C58" s="70">
        <f>SUM(C41:C57)</f>
        <v>103.16496000000001</v>
      </c>
    </row>
    <row r="59" spans="1:3" x14ac:dyDescent="0.2">
      <c r="A59" s="53"/>
      <c r="B59" s="54"/>
      <c r="C59" s="70"/>
    </row>
    <row r="60" spans="1:3" x14ac:dyDescent="0.2">
      <c r="A60" s="35" t="s">
        <v>62</v>
      </c>
      <c r="B60" s="55"/>
      <c r="C60" s="70">
        <f>C58+C37+C24+C20+C16</f>
        <v>119.18161075114297</v>
      </c>
    </row>
    <row r="61" spans="1:3" x14ac:dyDescent="0.2">
      <c r="A61" s="53"/>
      <c r="B61" s="54"/>
      <c r="C61" s="52"/>
    </row>
    <row r="62" spans="1:3" ht="15" thickBot="1" x14ac:dyDescent="0.25">
      <c r="A62" s="58" t="s">
        <v>63</v>
      </c>
      <c r="B62" s="59"/>
      <c r="C62" s="70">
        <f>'גמל להשקעה-נספח 1'!C41</f>
        <v>109992</v>
      </c>
    </row>
    <row r="64" spans="1:3" x14ac:dyDescent="0.2">
      <c r="C64" s="18"/>
    </row>
    <row r="66" spans="3:3" x14ac:dyDescent="0.2">
      <c r="C66" s="18"/>
    </row>
  </sheetData>
  <sheetProtection sheet="1" objects="1" scenarios="1"/>
  <mergeCells count="2">
    <mergeCell ref="A4:C4"/>
    <mergeCell ref="A5:C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0"/>
  <sheetViews>
    <sheetView rightToLeft="1" topLeftCell="A16" workbookViewId="0">
      <selection activeCell="B43" sqref="B43"/>
    </sheetView>
  </sheetViews>
  <sheetFormatPr defaultRowHeight="14.25" x14ac:dyDescent="0.2"/>
  <cols>
    <col min="1" max="1" width="1.875" bestFit="1" customWidth="1"/>
    <col min="2" max="2" width="58.25" customWidth="1"/>
    <col min="3" max="3" width="9.875" bestFit="1" customWidth="1"/>
    <col min="7" max="7" width="9.625" bestFit="1" customWidth="1"/>
  </cols>
  <sheetData>
    <row r="1" spans="1:3" ht="15" x14ac:dyDescent="0.25">
      <c r="B1" s="22" t="s">
        <v>71</v>
      </c>
    </row>
    <row r="2" spans="1:3" x14ac:dyDescent="0.2">
      <c r="B2" s="1" t="s">
        <v>74</v>
      </c>
      <c r="C2" s="4" t="s">
        <v>83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78" t="s">
        <v>76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4">
        <v>1</v>
      </c>
      <c r="B8" s="9" t="s">
        <v>11</v>
      </c>
      <c r="C8" s="74">
        <f t="shared" ref="C8" si="0">SUM(C9:C10)</f>
        <v>18.892140348733836</v>
      </c>
    </row>
    <row r="9" spans="1:3" x14ac:dyDescent="0.2">
      <c r="A9" s="7"/>
      <c r="B9" s="10" t="s">
        <v>12</v>
      </c>
      <c r="C9" s="5">
        <v>0</v>
      </c>
    </row>
    <row r="10" spans="1:3" x14ac:dyDescent="0.2">
      <c r="A10" s="7"/>
      <c r="B10" s="10" t="s">
        <v>13</v>
      </c>
      <c r="C10" s="5">
        <v>18.892140348733836</v>
      </c>
    </row>
    <row r="11" spans="1:3" x14ac:dyDescent="0.2">
      <c r="A11" s="7"/>
      <c r="B11" s="10"/>
      <c r="C11" s="6"/>
    </row>
    <row r="12" spans="1:3" ht="15" x14ac:dyDescent="0.25">
      <c r="A12" s="14">
        <v>2</v>
      </c>
      <c r="B12" s="9" t="s">
        <v>14</v>
      </c>
      <c r="C12" s="74">
        <f t="shared" ref="C12" si="1">SUM(C13:C14)</f>
        <v>8.3504055268734998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f>10.3457155268735-1.99531</f>
        <v>8.3504055268734998</v>
      </c>
    </row>
    <row r="15" spans="1:3" x14ac:dyDescent="0.2">
      <c r="A15" s="60"/>
      <c r="B15" s="61"/>
      <c r="C15" s="6"/>
    </row>
    <row r="16" spans="1:3" ht="15" x14ac:dyDescent="0.25">
      <c r="A16" s="14">
        <v>3</v>
      </c>
      <c r="B16" s="9" t="s">
        <v>7</v>
      </c>
      <c r="C16" s="74">
        <f t="shared" ref="C16" si="2">SUM(C17:C19)</f>
        <v>0</v>
      </c>
    </row>
    <row r="17" spans="1:3" ht="25.5" x14ac:dyDescent="0.2">
      <c r="A17" s="7" t="s">
        <v>15</v>
      </c>
      <c r="B17" s="23" t="s">
        <v>16</v>
      </c>
      <c r="C17" s="5">
        <v>0</v>
      </c>
    </row>
    <row r="18" spans="1:3" x14ac:dyDescent="0.2">
      <c r="A18" s="7" t="s">
        <v>17</v>
      </c>
      <c r="B18" s="23" t="s">
        <v>18</v>
      </c>
      <c r="C18" s="5">
        <v>0</v>
      </c>
    </row>
    <row r="19" spans="1:3" x14ac:dyDescent="0.2">
      <c r="A19" s="7" t="s">
        <v>19</v>
      </c>
      <c r="B19" s="10" t="s">
        <v>3</v>
      </c>
      <c r="C19" s="5">
        <v>0</v>
      </c>
    </row>
    <row r="20" spans="1:3" x14ac:dyDescent="0.2">
      <c r="A20" s="15"/>
      <c r="B20" s="12"/>
      <c r="C20" s="6"/>
    </row>
    <row r="21" spans="1:3" ht="15" x14ac:dyDescent="0.25">
      <c r="A21" s="16">
        <v>4</v>
      </c>
      <c r="B21" s="9" t="s">
        <v>20</v>
      </c>
      <c r="C21" s="74">
        <f t="shared" ref="C21" si="3">SUM(C22:C29)</f>
        <v>31.088210000000004</v>
      </c>
    </row>
    <row r="22" spans="1:3" x14ac:dyDescent="0.2">
      <c r="A22" s="7"/>
      <c r="B22" s="10" t="s">
        <v>21</v>
      </c>
      <c r="C22" s="5">
        <v>0</v>
      </c>
    </row>
    <row r="23" spans="1:3" x14ac:dyDescent="0.2">
      <c r="A23" s="7"/>
      <c r="B23" s="10" t="s">
        <v>22</v>
      </c>
      <c r="C23" s="5">
        <v>0</v>
      </c>
    </row>
    <row r="24" spans="1:3" x14ac:dyDescent="0.2">
      <c r="A24" s="7"/>
      <c r="B24" s="10" t="s">
        <v>23</v>
      </c>
      <c r="C24" s="5"/>
    </row>
    <row r="25" spans="1:3" x14ac:dyDescent="0.2">
      <c r="A25" s="7"/>
      <c r="B25" s="10" t="s">
        <v>10</v>
      </c>
      <c r="C25" s="5"/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24</v>
      </c>
      <c r="C27" s="5">
        <v>31.088210000000004</v>
      </c>
    </row>
    <row r="28" spans="1:3" x14ac:dyDescent="0.2">
      <c r="A28" s="7"/>
      <c r="B28" s="10" t="s">
        <v>25</v>
      </c>
      <c r="C28" s="5">
        <v>0</v>
      </c>
    </row>
    <row r="29" spans="1:3" x14ac:dyDescent="0.2">
      <c r="A29" s="7"/>
      <c r="B29" s="10" t="s">
        <v>26</v>
      </c>
      <c r="C29" s="5">
        <v>0</v>
      </c>
    </row>
    <row r="30" spans="1:3" x14ac:dyDescent="0.2">
      <c r="A30" s="7"/>
      <c r="B30" s="10"/>
      <c r="C30" s="6"/>
    </row>
    <row r="31" spans="1:3" ht="15" x14ac:dyDescent="0.25">
      <c r="A31" s="7">
        <v>5</v>
      </c>
      <c r="B31" s="9" t="s">
        <v>27</v>
      </c>
      <c r="C31" s="74">
        <f t="shared" ref="C31" si="4">SUM(C32:C33)</f>
        <v>0</v>
      </c>
    </row>
    <row r="32" spans="1:3" x14ac:dyDescent="0.2">
      <c r="A32" s="7" t="s">
        <v>15</v>
      </c>
      <c r="B32" s="10" t="s">
        <v>28</v>
      </c>
      <c r="C32" s="5"/>
    </row>
    <row r="33" spans="1:4" x14ac:dyDescent="0.2">
      <c r="A33" s="7" t="s">
        <v>17</v>
      </c>
      <c r="B33" s="10" t="s">
        <v>29</v>
      </c>
      <c r="C33" s="5"/>
    </row>
    <row r="34" spans="1:4" x14ac:dyDescent="0.2">
      <c r="A34" s="7"/>
      <c r="B34" s="10"/>
      <c r="C34" s="6"/>
    </row>
    <row r="35" spans="1:4" ht="15" x14ac:dyDescent="0.25">
      <c r="A35" s="7"/>
      <c r="B35" s="10" t="s">
        <v>4</v>
      </c>
      <c r="C35" s="76">
        <f t="shared" ref="C35" si="5">C31+C21+C16+C12+C8</f>
        <v>58.330755875607338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30</v>
      </c>
      <c r="C37" s="6"/>
    </row>
    <row r="38" spans="1:4" ht="26.25" x14ac:dyDescent="0.25">
      <c r="A38" s="7" t="s">
        <v>15</v>
      </c>
      <c r="B38" s="23" t="s">
        <v>31</v>
      </c>
      <c r="C38" s="75">
        <f t="shared" ref="C38" si="6">(C33+C21+C17)/C41</f>
        <v>1.8952758641711885E-3</v>
      </c>
    </row>
    <row r="39" spans="1:4" ht="15" x14ac:dyDescent="0.25">
      <c r="A39" s="7" t="s">
        <v>17</v>
      </c>
      <c r="B39" s="10" t="s">
        <v>84</v>
      </c>
      <c r="C39" s="75">
        <f>C35/C60</f>
        <v>2.4248407173248256E-3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32</v>
      </c>
      <c r="C41" s="77">
        <v>16403</v>
      </c>
    </row>
    <row r="43" spans="1:4" x14ac:dyDescent="0.2">
      <c r="B43" s="21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  <row r="59" spans="3:3" ht="15" x14ac:dyDescent="0.25">
      <c r="C59" s="75"/>
    </row>
    <row r="60" spans="3:3" ht="15.75" thickBot="1" x14ac:dyDescent="0.3">
      <c r="C60" s="77">
        <v>24055.5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0"/>
  <sheetViews>
    <sheetView rightToLeft="1" topLeftCell="A25" workbookViewId="0">
      <selection activeCell="B45" sqref="B45"/>
    </sheetView>
  </sheetViews>
  <sheetFormatPr defaultRowHeight="14.25" x14ac:dyDescent="0.2"/>
  <cols>
    <col min="1" max="1" width="1.875" bestFit="1" customWidth="1"/>
    <col min="2" max="2" width="58.25" customWidth="1"/>
    <col min="3" max="3" width="9.875" bestFit="1" customWidth="1"/>
    <col min="7" max="7" width="9.625" bestFit="1" customWidth="1"/>
  </cols>
  <sheetData>
    <row r="1" spans="1:3" ht="15" x14ac:dyDescent="0.25">
      <c r="B1" s="22" t="s">
        <v>71</v>
      </c>
    </row>
    <row r="2" spans="1:3" x14ac:dyDescent="0.2">
      <c r="B2" s="1" t="s">
        <v>74</v>
      </c>
      <c r="C2" s="4" t="s">
        <v>83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78" t="s">
        <v>77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4">
        <v>1</v>
      </c>
      <c r="B8" s="9" t="s">
        <v>11</v>
      </c>
      <c r="C8" s="74">
        <f t="shared" ref="C8" si="0">SUM(C9:C10)</f>
        <v>1.24</v>
      </c>
    </row>
    <row r="9" spans="1:3" x14ac:dyDescent="0.2">
      <c r="A9" s="7"/>
      <c r="B9" s="10" t="s">
        <v>12</v>
      </c>
      <c r="C9" s="5">
        <v>0</v>
      </c>
    </row>
    <row r="10" spans="1:3" x14ac:dyDescent="0.2">
      <c r="A10" s="7"/>
      <c r="B10" s="10" t="s">
        <v>13</v>
      </c>
      <c r="C10" s="5">
        <v>1.24</v>
      </c>
    </row>
    <row r="11" spans="1:3" x14ac:dyDescent="0.2">
      <c r="A11" s="7"/>
      <c r="B11" s="10"/>
      <c r="C11" s="6"/>
    </row>
    <row r="12" spans="1:3" ht="15" x14ac:dyDescent="0.25">
      <c r="A12" s="14">
        <v>2</v>
      </c>
      <c r="B12" s="9" t="s">
        <v>14</v>
      </c>
      <c r="C12" s="74">
        <f t="shared" ref="C12" si="1">SUM(C13:C14)</f>
        <v>0.88568000000000002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f>0.74+0.14568</f>
        <v>0.88568000000000002</v>
      </c>
    </row>
    <row r="15" spans="1:3" x14ac:dyDescent="0.2">
      <c r="A15" s="60"/>
      <c r="B15" s="61"/>
      <c r="C15" s="6"/>
    </row>
    <row r="16" spans="1:3" ht="15" x14ac:dyDescent="0.25">
      <c r="A16" s="14">
        <v>3</v>
      </c>
      <c r="B16" s="9" t="s">
        <v>7</v>
      </c>
      <c r="C16" s="74">
        <f t="shared" ref="C16" si="2">SUM(C17:C19)</f>
        <v>0</v>
      </c>
    </row>
    <row r="17" spans="1:3" ht="25.5" x14ac:dyDescent="0.2">
      <c r="A17" s="7" t="s">
        <v>15</v>
      </c>
      <c r="B17" s="23" t="s">
        <v>16</v>
      </c>
      <c r="C17" s="5">
        <v>0</v>
      </c>
    </row>
    <row r="18" spans="1:3" x14ac:dyDescent="0.2">
      <c r="A18" s="7" t="s">
        <v>17</v>
      </c>
      <c r="B18" s="23" t="s">
        <v>18</v>
      </c>
      <c r="C18" s="5">
        <v>0</v>
      </c>
    </row>
    <row r="19" spans="1:3" x14ac:dyDescent="0.2">
      <c r="A19" s="7" t="s">
        <v>19</v>
      </c>
      <c r="B19" s="10" t="s">
        <v>3</v>
      </c>
      <c r="C19" s="5">
        <v>0</v>
      </c>
    </row>
    <row r="20" spans="1:3" x14ac:dyDescent="0.2">
      <c r="A20" s="15"/>
      <c r="B20" s="12"/>
      <c r="C20" s="6"/>
    </row>
    <row r="21" spans="1:3" ht="15" x14ac:dyDescent="0.25">
      <c r="A21" s="16">
        <v>4</v>
      </c>
      <c r="B21" s="9" t="s">
        <v>20</v>
      </c>
      <c r="C21" s="74">
        <f t="shared" ref="C21" si="3">SUM(C22:C29)</f>
        <v>3.8234700000000004</v>
      </c>
    </row>
    <row r="22" spans="1:3" x14ac:dyDescent="0.2">
      <c r="A22" s="7"/>
      <c r="B22" s="10" t="s">
        <v>21</v>
      </c>
      <c r="C22" s="5">
        <v>0</v>
      </c>
    </row>
    <row r="23" spans="1:3" x14ac:dyDescent="0.2">
      <c r="A23" s="7"/>
      <c r="B23" s="10" t="s">
        <v>22</v>
      </c>
      <c r="C23" s="5">
        <v>0</v>
      </c>
    </row>
    <row r="24" spans="1:3" x14ac:dyDescent="0.2">
      <c r="A24" s="7"/>
      <c r="B24" s="10" t="s">
        <v>23</v>
      </c>
      <c r="C24" s="5"/>
    </row>
    <row r="25" spans="1:3" x14ac:dyDescent="0.2">
      <c r="A25" s="7"/>
      <c r="B25" s="10" t="s">
        <v>10</v>
      </c>
      <c r="C25" s="5"/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24</v>
      </c>
      <c r="C27" s="5">
        <v>3.1910100000000003</v>
      </c>
    </row>
    <row r="28" spans="1:3" x14ac:dyDescent="0.2">
      <c r="A28" s="7"/>
      <c r="B28" s="10" t="s">
        <v>25</v>
      </c>
      <c r="C28" s="5">
        <v>0</v>
      </c>
    </row>
    <row r="29" spans="1:3" x14ac:dyDescent="0.2">
      <c r="A29" s="7"/>
      <c r="B29" s="10" t="s">
        <v>26</v>
      </c>
      <c r="C29" s="5">
        <v>0.63246000000000002</v>
      </c>
    </row>
    <row r="30" spans="1:3" x14ac:dyDescent="0.2">
      <c r="A30" s="7"/>
      <c r="B30" s="10"/>
      <c r="C30" s="6"/>
    </row>
    <row r="31" spans="1:3" ht="15" x14ac:dyDescent="0.25">
      <c r="A31" s="7">
        <v>5</v>
      </c>
      <c r="B31" s="9" t="s">
        <v>27</v>
      </c>
      <c r="C31" s="74">
        <f t="shared" ref="C31" si="4">SUM(C32:C33)</f>
        <v>0</v>
      </c>
    </row>
    <row r="32" spans="1:3" x14ac:dyDescent="0.2">
      <c r="A32" s="7" t="s">
        <v>15</v>
      </c>
      <c r="B32" s="10" t="s">
        <v>28</v>
      </c>
      <c r="C32" s="5"/>
    </row>
    <row r="33" spans="1:4" x14ac:dyDescent="0.2">
      <c r="A33" s="7" t="s">
        <v>17</v>
      </c>
      <c r="B33" s="10" t="s">
        <v>29</v>
      </c>
      <c r="C33" s="5"/>
    </row>
    <row r="34" spans="1:4" x14ac:dyDescent="0.2">
      <c r="A34" s="7"/>
      <c r="B34" s="10"/>
      <c r="C34" s="6"/>
    </row>
    <row r="35" spans="1:4" ht="15" x14ac:dyDescent="0.25">
      <c r="A35" s="7"/>
      <c r="B35" s="10" t="s">
        <v>4</v>
      </c>
      <c r="C35" s="76">
        <f t="shared" ref="C35" si="5">C31+C21+C16+C12+C8</f>
        <v>5.9491500000000004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30</v>
      </c>
      <c r="C37" s="6"/>
    </row>
    <row r="38" spans="1:4" ht="26.25" x14ac:dyDescent="0.25">
      <c r="A38" s="7" t="s">
        <v>15</v>
      </c>
      <c r="B38" s="23" t="s">
        <v>31</v>
      </c>
      <c r="C38" s="75">
        <f t="shared" ref="C38" si="6">(C33+C21+C17)/C41</f>
        <v>1.8956222112047596E-3</v>
      </c>
    </row>
    <row r="39" spans="1:4" ht="15" x14ac:dyDescent="0.25">
      <c r="A39" s="7" t="s">
        <v>17</v>
      </c>
      <c r="B39" s="10" t="s">
        <v>84</v>
      </c>
      <c r="C39" s="75">
        <f>C35/C60</f>
        <v>2.2210752286727646E-3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32</v>
      </c>
      <c r="C41" s="77">
        <v>2017</v>
      </c>
    </row>
    <row r="43" spans="1:4" x14ac:dyDescent="0.2">
      <c r="B43" s="21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  <row r="59" spans="3:3" ht="15" x14ac:dyDescent="0.25">
      <c r="C59" s="75"/>
    </row>
    <row r="60" spans="3:3" ht="15.75" thickBot="1" x14ac:dyDescent="0.3">
      <c r="C60" s="77">
        <v>2678.5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0"/>
  <sheetViews>
    <sheetView rightToLeft="1" topLeftCell="A19" workbookViewId="0">
      <selection activeCell="B44" sqref="B44"/>
    </sheetView>
  </sheetViews>
  <sheetFormatPr defaultRowHeight="14.25" x14ac:dyDescent="0.2"/>
  <cols>
    <col min="1" max="1" width="1.875" bestFit="1" customWidth="1"/>
    <col min="2" max="2" width="60.25" customWidth="1"/>
    <col min="3" max="3" width="9.875" bestFit="1" customWidth="1"/>
    <col min="7" max="7" width="9.625" bestFit="1" customWidth="1"/>
  </cols>
  <sheetData>
    <row r="1" spans="1:3" ht="15" x14ac:dyDescent="0.25">
      <c r="B1" s="22" t="s">
        <v>71</v>
      </c>
    </row>
    <row r="2" spans="1:3" x14ac:dyDescent="0.2">
      <c r="B2" s="1" t="s">
        <v>74</v>
      </c>
      <c r="C2" s="4" t="s">
        <v>83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78" t="s">
        <v>78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4">
        <v>1</v>
      </c>
      <c r="B8" s="9" t="s">
        <v>11</v>
      </c>
      <c r="C8" s="74">
        <f t="shared" ref="C8" si="0">SUM(C9:C10)</f>
        <v>0.94471315288221003</v>
      </c>
    </row>
    <row r="9" spans="1:3" x14ac:dyDescent="0.2">
      <c r="A9" s="7"/>
      <c r="B9" s="10" t="s">
        <v>12</v>
      </c>
      <c r="C9" s="5">
        <v>7.9972851575120005E-2</v>
      </c>
    </row>
    <row r="10" spans="1:3" x14ac:dyDescent="0.2">
      <c r="A10" s="7"/>
      <c r="B10" s="10" t="s">
        <v>13</v>
      </c>
      <c r="C10" s="5">
        <v>0.86474030130709001</v>
      </c>
    </row>
    <row r="11" spans="1:3" x14ac:dyDescent="0.2">
      <c r="A11" s="7"/>
      <c r="B11" s="10"/>
      <c r="C11" s="6"/>
    </row>
    <row r="12" spans="1:3" ht="15" x14ac:dyDescent="0.25">
      <c r="A12" s="14">
        <v>2</v>
      </c>
      <c r="B12" s="9" t="s">
        <v>14</v>
      </c>
      <c r="C12" s="74">
        <f t="shared" ref="C12" si="1">SUM(C13:C14)</f>
        <v>0.46395970413956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f>0.28002970413956+0.18393</f>
        <v>0.46395970413956</v>
      </c>
    </row>
    <row r="15" spans="1:3" x14ac:dyDescent="0.2">
      <c r="A15" s="60"/>
      <c r="B15" s="61"/>
      <c r="C15" s="6"/>
    </row>
    <row r="16" spans="1:3" ht="15" x14ac:dyDescent="0.25">
      <c r="A16" s="14">
        <v>3</v>
      </c>
      <c r="B16" s="9" t="s">
        <v>7</v>
      </c>
      <c r="C16" s="74">
        <f t="shared" ref="C16" si="2">SUM(C17:C19)</f>
        <v>0</v>
      </c>
    </row>
    <row r="17" spans="1:3" ht="25.5" x14ac:dyDescent="0.2">
      <c r="A17" s="7" t="s">
        <v>15</v>
      </c>
      <c r="B17" s="23" t="s">
        <v>16</v>
      </c>
      <c r="C17" s="5">
        <v>0</v>
      </c>
    </row>
    <row r="18" spans="1:3" x14ac:dyDescent="0.2">
      <c r="A18" s="7" t="s">
        <v>17</v>
      </c>
      <c r="B18" s="23" t="s">
        <v>18</v>
      </c>
      <c r="C18" s="5">
        <v>0</v>
      </c>
    </row>
    <row r="19" spans="1:3" x14ac:dyDescent="0.2">
      <c r="A19" s="7" t="s">
        <v>19</v>
      </c>
      <c r="B19" s="10" t="s">
        <v>3</v>
      </c>
      <c r="C19" s="5">
        <v>0</v>
      </c>
    </row>
    <row r="20" spans="1:3" x14ac:dyDescent="0.2">
      <c r="A20" s="15"/>
      <c r="B20" s="12"/>
      <c r="C20" s="6"/>
    </row>
    <row r="21" spans="1:3" ht="15" x14ac:dyDescent="0.25">
      <c r="A21" s="16">
        <v>4</v>
      </c>
      <c r="B21" s="9" t="s">
        <v>20</v>
      </c>
      <c r="C21" s="74">
        <f t="shared" ref="C21" si="3">SUM(C22:C29)</f>
        <v>0</v>
      </c>
    </row>
    <row r="22" spans="1:3" x14ac:dyDescent="0.2">
      <c r="A22" s="7"/>
      <c r="B22" s="10" t="s">
        <v>21</v>
      </c>
      <c r="C22" s="5">
        <v>0</v>
      </c>
    </row>
    <row r="23" spans="1:3" x14ac:dyDescent="0.2">
      <c r="A23" s="7"/>
      <c r="B23" s="10" t="s">
        <v>22</v>
      </c>
      <c r="C23" s="5">
        <v>0</v>
      </c>
    </row>
    <row r="24" spans="1:3" x14ac:dyDescent="0.2">
      <c r="A24" s="7"/>
      <c r="B24" s="10" t="s">
        <v>23</v>
      </c>
      <c r="C24" s="5"/>
    </row>
    <row r="25" spans="1:3" x14ac:dyDescent="0.2">
      <c r="A25" s="7"/>
      <c r="B25" s="10" t="s">
        <v>10</v>
      </c>
      <c r="C25" s="5"/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24</v>
      </c>
      <c r="C27" s="5">
        <v>0</v>
      </c>
    </row>
    <row r="28" spans="1:3" x14ac:dyDescent="0.2">
      <c r="A28" s="7"/>
      <c r="B28" s="10" t="s">
        <v>25</v>
      </c>
      <c r="C28" s="5">
        <v>0</v>
      </c>
    </row>
    <row r="29" spans="1:3" x14ac:dyDescent="0.2">
      <c r="A29" s="7"/>
      <c r="B29" s="10" t="s">
        <v>26</v>
      </c>
      <c r="C29" s="5">
        <v>0</v>
      </c>
    </row>
    <row r="30" spans="1:3" x14ac:dyDescent="0.2">
      <c r="A30" s="7"/>
      <c r="B30" s="10"/>
      <c r="C30" s="6"/>
    </row>
    <row r="31" spans="1:3" ht="15" x14ac:dyDescent="0.25">
      <c r="A31" s="7">
        <v>5</v>
      </c>
      <c r="B31" s="9" t="s">
        <v>27</v>
      </c>
      <c r="C31" s="74">
        <f t="shared" ref="C31" si="4">SUM(C32:C33)</f>
        <v>0</v>
      </c>
    </row>
    <row r="32" spans="1:3" x14ac:dyDescent="0.2">
      <c r="A32" s="7" t="s">
        <v>15</v>
      </c>
      <c r="B32" s="10" t="s">
        <v>28</v>
      </c>
      <c r="C32" s="5"/>
    </row>
    <row r="33" spans="1:4" x14ac:dyDescent="0.2">
      <c r="A33" s="7" t="s">
        <v>17</v>
      </c>
      <c r="B33" s="10" t="s">
        <v>29</v>
      </c>
      <c r="C33" s="5"/>
    </row>
    <row r="34" spans="1:4" x14ac:dyDescent="0.2">
      <c r="A34" s="7"/>
      <c r="B34" s="10"/>
      <c r="C34" s="6"/>
    </row>
    <row r="35" spans="1:4" ht="15" x14ac:dyDescent="0.25">
      <c r="A35" s="7"/>
      <c r="B35" s="10" t="s">
        <v>4</v>
      </c>
      <c r="C35" s="76">
        <f t="shared" ref="C35" si="5">C31+C21+C16+C12+C8</f>
        <v>1.4086728570217701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30</v>
      </c>
      <c r="C37" s="6"/>
    </row>
    <row r="38" spans="1:4" ht="26.25" x14ac:dyDescent="0.25">
      <c r="A38" s="7" t="s">
        <v>15</v>
      </c>
      <c r="B38" s="23" t="s">
        <v>31</v>
      </c>
      <c r="C38" s="75">
        <f t="shared" ref="C38" si="6">(C33+C21+C17)/C41</f>
        <v>0</v>
      </c>
    </row>
    <row r="39" spans="1:4" ht="15" x14ac:dyDescent="0.25">
      <c r="A39" s="7" t="s">
        <v>17</v>
      </c>
      <c r="B39" s="10" t="s">
        <v>84</v>
      </c>
      <c r="C39" s="75">
        <f>C35/C60</f>
        <v>3.285917557783462E-4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32</v>
      </c>
      <c r="C41" s="77">
        <v>2832</v>
      </c>
    </row>
    <row r="43" spans="1:4" x14ac:dyDescent="0.2">
      <c r="B43" s="21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  <row r="59" spans="3:3" ht="15" x14ac:dyDescent="0.25">
      <c r="C59" s="75"/>
    </row>
    <row r="60" spans="3:3" ht="15.75" thickBot="1" x14ac:dyDescent="0.3">
      <c r="C60" s="77">
        <v>4287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0"/>
  <sheetViews>
    <sheetView rightToLeft="1" workbookViewId="0">
      <selection activeCell="B46" sqref="B46"/>
    </sheetView>
  </sheetViews>
  <sheetFormatPr defaultRowHeight="14.25" x14ac:dyDescent="0.2"/>
  <cols>
    <col min="1" max="1" width="1.875" bestFit="1" customWidth="1"/>
    <col min="2" max="2" width="58.875" customWidth="1"/>
    <col min="3" max="3" width="9.875" bestFit="1" customWidth="1"/>
    <col min="7" max="7" width="9.625" bestFit="1" customWidth="1"/>
  </cols>
  <sheetData>
    <row r="1" spans="1:3" ht="15" x14ac:dyDescent="0.25">
      <c r="B1" s="22" t="s">
        <v>71</v>
      </c>
    </row>
    <row r="2" spans="1:3" x14ac:dyDescent="0.2">
      <c r="B2" s="1" t="s">
        <v>74</v>
      </c>
      <c r="C2" s="4" t="s">
        <v>83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78" t="s">
        <v>79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4">
        <v>1</v>
      </c>
      <c r="B8" s="9" t="s">
        <v>11</v>
      </c>
      <c r="C8" s="74">
        <f t="shared" ref="C8" si="0">SUM(C9:C10)</f>
        <v>0.16000000000000003</v>
      </c>
    </row>
    <row r="9" spans="1:3" x14ac:dyDescent="0.2">
      <c r="A9" s="7"/>
      <c r="B9" s="10" t="s">
        <v>12</v>
      </c>
      <c r="C9" s="5">
        <v>0</v>
      </c>
    </row>
    <row r="10" spans="1:3" x14ac:dyDescent="0.2">
      <c r="A10" s="7"/>
      <c r="B10" s="10" t="s">
        <v>13</v>
      </c>
      <c r="C10" s="5">
        <v>0.16000000000000003</v>
      </c>
    </row>
    <row r="11" spans="1:3" x14ac:dyDescent="0.2">
      <c r="A11" s="7"/>
      <c r="B11" s="10"/>
      <c r="C11" s="6"/>
    </row>
    <row r="12" spans="1:3" ht="15" x14ac:dyDescent="0.25">
      <c r="A12" s="14">
        <v>2</v>
      </c>
      <c r="B12" s="9" t="s">
        <v>14</v>
      </c>
      <c r="C12" s="74">
        <f t="shared" ref="C12" si="1">SUM(C13:C14)</f>
        <v>0.26800000000000002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f>0.1+0.168</f>
        <v>0.26800000000000002</v>
      </c>
    </row>
    <row r="15" spans="1:3" x14ac:dyDescent="0.2">
      <c r="A15" s="60"/>
      <c r="B15" s="61"/>
      <c r="C15" s="6"/>
    </row>
    <row r="16" spans="1:3" ht="15" x14ac:dyDescent="0.25">
      <c r="A16" s="14">
        <v>3</v>
      </c>
      <c r="B16" s="9" t="s">
        <v>7</v>
      </c>
      <c r="C16" s="74">
        <f t="shared" ref="C16" si="2">SUM(C17:C19)</f>
        <v>0</v>
      </c>
    </row>
    <row r="17" spans="1:3" ht="25.5" x14ac:dyDescent="0.2">
      <c r="A17" s="7" t="s">
        <v>15</v>
      </c>
      <c r="B17" s="23" t="s">
        <v>16</v>
      </c>
      <c r="C17" s="5">
        <v>0</v>
      </c>
    </row>
    <row r="18" spans="1:3" x14ac:dyDescent="0.2">
      <c r="A18" s="7" t="s">
        <v>17</v>
      </c>
      <c r="B18" s="23" t="s">
        <v>18</v>
      </c>
      <c r="C18" s="5">
        <v>0</v>
      </c>
    </row>
    <row r="19" spans="1:3" x14ac:dyDescent="0.2">
      <c r="A19" s="7" t="s">
        <v>19</v>
      </c>
      <c r="B19" s="10" t="s">
        <v>3</v>
      </c>
      <c r="C19" s="5">
        <v>0</v>
      </c>
    </row>
    <row r="20" spans="1:3" x14ac:dyDescent="0.2">
      <c r="A20" s="15"/>
      <c r="B20" s="12"/>
      <c r="C20" s="6"/>
    </row>
    <row r="21" spans="1:3" ht="15" x14ac:dyDescent="0.25">
      <c r="A21" s="16">
        <v>4</v>
      </c>
      <c r="B21" s="9" t="s">
        <v>20</v>
      </c>
      <c r="C21" s="74">
        <f t="shared" ref="C21" si="3">SUM(C22:C29)</f>
        <v>0</v>
      </c>
    </row>
    <row r="22" spans="1:3" x14ac:dyDescent="0.2">
      <c r="A22" s="7"/>
      <c r="B22" s="10" t="s">
        <v>21</v>
      </c>
      <c r="C22" s="5">
        <v>0</v>
      </c>
    </row>
    <row r="23" spans="1:3" x14ac:dyDescent="0.2">
      <c r="A23" s="7"/>
      <c r="B23" s="10" t="s">
        <v>22</v>
      </c>
      <c r="C23" s="5">
        <v>0</v>
      </c>
    </row>
    <row r="24" spans="1:3" x14ac:dyDescent="0.2">
      <c r="A24" s="7"/>
      <c r="B24" s="10" t="s">
        <v>23</v>
      </c>
      <c r="C24" s="5"/>
    </row>
    <row r="25" spans="1:3" x14ac:dyDescent="0.2">
      <c r="A25" s="7"/>
      <c r="B25" s="10" t="s">
        <v>10</v>
      </c>
      <c r="C25" s="5"/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24</v>
      </c>
      <c r="C27" s="5">
        <v>0</v>
      </c>
    </row>
    <row r="28" spans="1:3" x14ac:dyDescent="0.2">
      <c r="A28" s="7"/>
      <c r="B28" s="10" t="s">
        <v>25</v>
      </c>
      <c r="C28" s="5">
        <v>0</v>
      </c>
    </row>
    <row r="29" spans="1:3" x14ac:dyDescent="0.2">
      <c r="A29" s="7"/>
      <c r="B29" s="10" t="s">
        <v>26</v>
      </c>
      <c r="C29" s="5">
        <v>0</v>
      </c>
    </row>
    <row r="30" spans="1:3" x14ac:dyDescent="0.2">
      <c r="A30" s="7"/>
      <c r="B30" s="10"/>
      <c r="C30" s="6"/>
    </row>
    <row r="31" spans="1:3" ht="15" x14ac:dyDescent="0.25">
      <c r="A31" s="7">
        <v>5</v>
      </c>
      <c r="B31" s="9" t="s">
        <v>27</v>
      </c>
      <c r="C31" s="74">
        <f t="shared" ref="C31" si="4">SUM(C32:C33)</f>
        <v>0</v>
      </c>
    </row>
    <row r="32" spans="1:3" x14ac:dyDescent="0.2">
      <c r="A32" s="7" t="s">
        <v>15</v>
      </c>
      <c r="B32" s="10" t="s">
        <v>28</v>
      </c>
      <c r="C32" s="5"/>
    </row>
    <row r="33" spans="1:4" x14ac:dyDescent="0.2">
      <c r="A33" s="7" t="s">
        <v>17</v>
      </c>
      <c r="B33" s="10" t="s">
        <v>29</v>
      </c>
      <c r="C33" s="5"/>
    </row>
    <row r="34" spans="1:4" x14ac:dyDescent="0.2">
      <c r="A34" s="7"/>
      <c r="B34" s="10"/>
      <c r="C34" s="6"/>
    </row>
    <row r="35" spans="1:4" ht="15" x14ac:dyDescent="0.25">
      <c r="A35" s="7"/>
      <c r="B35" s="10" t="s">
        <v>4</v>
      </c>
      <c r="C35" s="76">
        <f t="shared" ref="C35" si="5">C31+C21+C16+C12+C8</f>
        <v>0.42800000000000005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30</v>
      </c>
      <c r="C37" s="6"/>
    </row>
    <row r="38" spans="1:4" ht="26.25" x14ac:dyDescent="0.25">
      <c r="A38" s="7" t="s">
        <v>15</v>
      </c>
      <c r="B38" s="23" t="s">
        <v>31</v>
      </c>
      <c r="C38" s="75">
        <f t="shared" ref="C38" si="6">(C33+C21+C17)/C41</f>
        <v>0</v>
      </c>
    </row>
    <row r="39" spans="1:4" ht="15" x14ac:dyDescent="0.25">
      <c r="A39" s="7" t="s">
        <v>17</v>
      </c>
      <c r="B39" s="10" t="s">
        <v>84</v>
      </c>
      <c r="C39" s="75">
        <f>C35/C60</f>
        <v>4.8252536640360774E-4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32</v>
      </c>
      <c r="C41" s="77">
        <v>452</v>
      </c>
    </row>
    <row r="43" spans="1:4" x14ac:dyDescent="0.2">
      <c r="B43" s="21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  <row r="59" spans="3:3" ht="15" x14ac:dyDescent="0.25">
      <c r="C59" s="75"/>
    </row>
    <row r="60" spans="3:3" ht="15.75" thickBot="1" x14ac:dyDescent="0.3">
      <c r="C60" s="77">
        <v>887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0"/>
  <sheetViews>
    <sheetView rightToLeft="1" topLeftCell="A22" workbookViewId="0">
      <selection activeCell="B43" sqref="B43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9.875" bestFit="1" customWidth="1"/>
    <col min="7" max="7" width="9.625" bestFit="1" customWidth="1"/>
  </cols>
  <sheetData>
    <row r="1" spans="1:3" ht="15" x14ac:dyDescent="0.25">
      <c r="B1" s="22" t="s">
        <v>71</v>
      </c>
    </row>
    <row r="2" spans="1:3" x14ac:dyDescent="0.2">
      <c r="B2" s="1" t="s">
        <v>74</v>
      </c>
      <c r="C2" s="4" t="s">
        <v>83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78" t="s">
        <v>80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4">
        <v>1</v>
      </c>
      <c r="B8" s="9" t="s">
        <v>11</v>
      </c>
      <c r="C8" s="74">
        <f t="shared" ref="C8" si="0">SUM(C9:C10)</f>
        <v>6.8313888549053896</v>
      </c>
    </row>
    <row r="9" spans="1:3" x14ac:dyDescent="0.2">
      <c r="A9" s="7"/>
      <c r="B9" s="10" t="s">
        <v>12</v>
      </c>
      <c r="C9" s="5">
        <v>7.4667085234119995E-2</v>
      </c>
    </row>
    <row r="10" spans="1:3" x14ac:dyDescent="0.2">
      <c r="A10" s="7"/>
      <c r="B10" s="10" t="s">
        <v>13</v>
      </c>
      <c r="C10" s="5">
        <v>6.7567217696712696</v>
      </c>
    </row>
    <row r="11" spans="1:3" x14ac:dyDescent="0.2">
      <c r="A11" s="7"/>
      <c r="B11" s="10"/>
      <c r="C11" s="6"/>
    </row>
    <row r="12" spans="1:3" ht="15" x14ac:dyDescent="0.25">
      <c r="A12" s="14">
        <v>2</v>
      </c>
      <c r="B12" s="9" t="s">
        <v>14</v>
      </c>
      <c r="C12" s="74">
        <f t="shared" ref="C12" si="1">SUM(C13:C14)</f>
        <v>3.2603783553845602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f>2.57373835538456+0.68664</f>
        <v>3.2603783553845602</v>
      </c>
    </row>
    <row r="15" spans="1:3" x14ac:dyDescent="0.2">
      <c r="A15" s="60"/>
      <c r="B15" s="61"/>
      <c r="C15" s="6"/>
    </row>
    <row r="16" spans="1:3" ht="15" x14ac:dyDescent="0.25">
      <c r="A16" s="14">
        <v>3</v>
      </c>
      <c r="B16" s="9" t="s">
        <v>7</v>
      </c>
      <c r="C16" s="74">
        <f t="shared" ref="C16" si="2">SUM(C17:C19)</f>
        <v>0.30793000000000004</v>
      </c>
    </row>
    <row r="17" spans="1:3" ht="25.5" x14ac:dyDescent="0.2">
      <c r="A17" s="7" t="s">
        <v>15</v>
      </c>
      <c r="B17" s="23" t="s">
        <v>16</v>
      </c>
      <c r="C17" s="5">
        <v>0.30793000000000004</v>
      </c>
    </row>
    <row r="18" spans="1:3" x14ac:dyDescent="0.2">
      <c r="A18" s="7" t="s">
        <v>17</v>
      </c>
      <c r="B18" s="23" t="s">
        <v>18</v>
      </c>
      <c r="C18" s="5">
        <v>0</v>
      </c>
    </row>
    <row r="19" spans="1:3" x14ac:dyDescent="0.2">
      <c r="A19" s="7" t="s">
        <v>19</v>
      </c>
      <c r="B19" s="10" t="s">
        <v>3</v>
      </c>
      <c r="C19" s="5">
        <v>0</v>
      </c>
    </row>
    <row r="20" spans="1:3" x14ac:dyDescent="0.2">
      <c r="A20" s="15"/>
      <c r="B20" s="12"/>
      <c r="C20" s="6"/>
    </row>
    <row r="21" spans="1:3" ht="15" x14ac:dyDescent="0.25">
      <c r="A21" s="16">
        <v>4</v>
      </c>
      <c r="B21" s="9" t="s">
        <v>20</v>
      </c>
      <c r="C21" s="74">
        <f t="shared" ref="C21" si="3">SUM(C22:C29)</f>
        <v>11.63372</v>
      </c>
    </row>
    <row r="22" spans="1:3" x14ac:dyDescent="0.2">
      <c r="A22" s="7"/>
      <c r="B22" s="10" t="s">
        <v>21</v>
      </c>
      <c r="C22" s="5">
        <v>0</v>
      </c>
    </row>
    <row r="23" spans="1:3" x14ac:dyDescent="0.2">
      <c r="A23" s="7"/>
      <c r="B23" s="10" t="s">
        <v>22</v>
      </c>
      <c r="C23" s="5">
        <v>0</v>
      </c>
    </row>
    <row r="24" spans="1:3" x14ac:dyDescent="0.2">
      <c r="A24" s="7"/>
      <c r="B24" s="10" t="s">
        <v>23</v>
      </c>
      <c r="C24" s="5"/>
    </row>
    <row r="25" spans="1:3" x14ac:dyDescent="0.2">
      <c r="A25" s="7"/>
      <c r="B25" s="10" t="s">
        <v>10</v>
      </c>
      <c r="C25" s="5"/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24</v>
      </c>
      <c r="C27" s="5">
        <v>8.7183200000000003</v>
      </c>
    </row>
    <row r="28" spans="1:3" x14ac:dyDescent="0.2">
      <c r="A28" s="7"/>
      <c r="B28" s="10" t="s">
        <v>25</v>
      </c>
      <c r="C28" s="5">
        <v>0</v>
      </c>
    </row>
    <row r="29" spans="1:3" x14ac:dyDescent="0.2">
      <c r="A29" s="7"/>
      <c r="B29" s="10" t="s">
        <v>26</v>
      </c>
      <c r="C29" s="5">
        <v>2.9154</v>
      </c>
    </row>
    <row r="30" spans="1:3" x14ac:dyDescent="0.2">
      <c r="A30" s="7"/>
      <c r="B30" s="10"/>
      <c r="C30" s="6"/>
    </row>
    <row r="31" spans="1:3" ht="15" x14ac:dyDescent="0.25">
      <c r="A31" s="7">
        <v>5</v>
      </c>
      <c r="B31" s="9" t="s">
        <v>27</v>
      </c>
      <c r="C31" s="74">
        <f t="shared" ref="C31" si="4">SUM(C32:C33)</f>
        <v>0</v>
      </c>
    </row>
    <row r="32" spans="1:3" x14ac:dyDescent="0.2">
      <c r="A32" s="7" t="s">
        <v>15</v>
      </c>
      <c r="B32" s="10" t="s">
        <v>28</v>
      </c>
      <c r="C32" s="5"/>
    </row>
    <row r="33" spans="1:4" x14ac:dyDescent="0.2">
      <c r="A33" s="7" t="s">
        <v>17</v>
      </c>
      <c r="B33" s="10" t="s">
        <v>29</v>
      </c>
      <c r="C33" s="5"/>
    </row>
    <row r="34" spans="1:4" x14ac:dyDescent="0.2">
      <c r="A34" s="7"/>
      <c r="B34" s="10"/>
      <c r="C34" s="6"/>
    </row>
    <row r="35" spans="1:4" ht="15" x14ac:dyDescent="0.25">
      <c r="A35" s="7"/>
      <c r="B35" s="10" t="s">
        <v>4</v>
      </c>
      <c r="C35" s="76">
        <f t="shared" ref="C35" si="5">C31+C21+C16+C12+C8</f>
        <v>22.033417210289951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30</v>
      </c>
      <c r="C37" s="6"/>
    </row>
    <row r="38" spans="1:4" ht="26.25" x14ac:dyDescent="0.25">
      <c r="A38" s="7" t="s">
        <v>15</v>
      </c>
      <c r="B38" s="23" t="s">
        <v>31</v>
      </c>
      <c r="C38" s="75">
        <f t="shared" ref="C38" si="6">(C33+C21+C17)/C41</f>
        <v>5.7736546922593441E-4</v>
      </c>
    </row>
    <row r="39" spans="1:4" ht="15" x14ac:dyDescent="0.25">
      <c r="A39" s="7" t="s">
        <v>17</v>
      </c>
      <c r="B39" s="10" t="s">
        <v>84</v>
      </c>
      <c r="C39" s="75">
        <f>C35/C60</f>
        <v>8.8400638770245944E-4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32</v>
      </c>
      <c r="C41" s="77">
        <v>20683</v>
      </c>
    </row>
    <row r="43" spans="1:4" x14ac:dyDescent="0.2">
      <c r="B43" s="21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  <row r="59" spans="3:3" ht="15" x14ac:dyDescent="0.25">
      <c r="C59" s="75"/>
    </row>
    <row r="60" spans="3:3" ht="15.75" thickBot="1" x14ac:dyDescent="0.3">
      <c r="C60" s="77">
        <v>24924.5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0"/>
  <sheetViews>
    <sheetView rightToLeft="1" topLeftCell="A19" workbookViewId="0">
      <selection activeCell="B44" sqref="B44"/>
    </sheetView>
  </sheetViews>
  <sheetFormatPr defaultRowHeight="14.25" x14ac:dyDescent="0.2"/>
  <cols>
    <col min="1" max="1" width="1.875" bestFit="1" customWidth="1"/>
    <col min="2" max="2" width="58.75" customWidth="1"/>
    <col min="3" max="3" width="11.875" customWidth="1"/>
    <col min="4" max="4" width="11.5" customWidth="1"/>
    <col min="5" max="6" width="12" customWidth="1"/>
    <col min="7" max="7" width="12.375" customWidth="1"/>
    <col min="8" max="8" width="10.625" customWidth="1"/>
  </cols>
  <sheetData>
    <row r="1" spans="1:3" ht="15" x14ac:dyDescent="0.25">
      <c r="B1" s="22" t="s">
        <v>71</v>
      </c>
    </row>
    <row r="2" spans="1:3" x14ac:dyDescent="0.2">
      <c r="B2" s="1" t="s">
        <v>74</v>
      </c>
      <c r="C2" s="4" t="s">
        <v>83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6.5" thickBot="1" x14ac:dyDescent="0.3">
      <c r="B5" s="78" t="s">
        <v>81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4">
        <v>1</v>
      </c>
      <c r="B8" s="9" t="s">
        <v>11</v>
      </c>
      <c r="C8" s="74">
        <f t="shared" ref="C8" si="0">SUM(C9:C10)</f>
        <v>5.1820395715639789</v>
      </c>
    </row>
    <row r="9" spans="1:3" x14ac:dyDescent="0.2">
      <c r="A9" s="7"/>
      <c r="B9" s="10" t="s">
        <v>12</v>
      </c>
      <c r="C9" s="5">
        <v>4.5789455173790003E-2</v>
      </c>
    </row>
    <row r="10" spans="1:3" x14ac:dyDescent="0.2">
      <c r="A10" s="7"/>
      <c r="B10" s="10" t="s">
        <v>13</v>
      </c>
      <c r="C10" s="5">
        <v>5.1362501163901886</v>
      </c>
    </row>
    <row r="11" spans="1:3" x14ac:dyDescent="0.2">
      <c r="A11" s="7"/>
      <c r="B11" s="10"/>
      <c r="C11" s="6"/>
    </row>
    <row r="12" spans="1:3" ht="15" x14ac:dyDescent="0.25">
      <c r="A12" s="14">
        <v>2</v>
      </c>
      <c r="B12" s="9" t="s">
        <v>14</v>
      </c>
      <c r="C12" s="74">
        <f t="shared" ref="C12" si="1">SUM(C13:C14)</f>
        <v>3.5106446733960404</v>
      </c>
    </row>
    <row r="13" spans="1:3" x14ac:dyDescent="0.2">
      <c r="A13" s="7"/>
      <c r="B13" s="11" t="s">
        <v>1</v>
      </c>
      <c r="C13" s="5">
        <v>0</v>
      </c>
    </row>
    <row r="14" spans="1:3" x14ac:dyDescent="0.2">
      <c r="A14" s="7"/>
      <c r="B14" s="11" t="s">
        <v>2</v>
      </c>
      <c r="C14" s="5">
        <f>3.75417467339604-0.24353</f>
        <v>3.5106446733960404</v>
      </c>
    </row>
    <row r="15" spans="1:3" x14ac:dyDescent="0.2">
      <c r="A15" s="60"/>
      <c r="B15" s="61"/>
      <c r="C15" s="6"/>
    </row>
    <row r="16" spans="1:3" ht="15" x14ac:dyDescent="0.25">
      <c r="A16" s="14">
        <v>3</v>
      </c>
      <c r="B16" s="9" t="s">
        <v>7</v>
      </c>
      <c r="C16" s="74">
        <f t="shared" ref="C16" si="2">SUM(C17:C19)</f>
        <v>0</v>
      </c>
    </row>
    <row r="17" spans="1:3" ht="25.5" x14ac:dyDescent="0.2">
      <c r="A17" s="7" t="s">
        <v>15</v>
      </c>
      <c r="B17" s="23" t="s">
        <v>16</v>
      </c>
      <c r="C17" s="5">
        <v>0</v>
      </c>
    </row>
    <row r="18" spans="1:3" x14ac:dyDescent="0.2">
      <c r="A18" s="7" t="s">
        <v>17</v>
      </c>
      <c r="B18" s="23" t="s">
        <v>18</v>
      </c>
      <c r="C18" s="5">
        <v>0</v>
      </c>
    </row>
    <row r="19" spans="1:3" x14ac:dyDescent="0.2">
      <c r="A19" s="7" t="s">
        <v>19</v>
      </c>
      <c r="B19" s="10" t="s">
        <v>3</v>
      </c>
      <c r="C19" s="5">
        <v>0</v>
      </c>
    </row>
    <row r="20" spans="1:3" x14ac:dyDescent="0.2">
      <c r="A20" s="15"/>
      <c r="B20" s="12"/>
      <c r="C20" s="6"/>
    </row>
    <row r="21" spans="1:3" ht="15" x14ac:dyDescent="0.25">
      <c r="A21" s="16">
        <v>4</v>
      </c>
      <c r="B21" s="9" t="s">
        <v>20</v>
      </c>
      <c r="C21" s="74">
        <f t="shared" ref="C21" si="3">SUM(C22:C29)</f>
        <v>6.0533099999999997</v>
      </c>
    </row>
    <row r="22" spans="1:3" x14ac:dyDescent="0.2">
      <c r="A22" s="7"/>
      <c r="B22" s="10" t="s">
        <v>21</v>
      </c>
      <c r="C22" s="5">
        <v>0</v>
      </c>
    </row>
    <row r="23" spans="1:3" x14ac:dyDescent="0.2">
      <c r="A23" s="7"/>
      <c r="B23" s="10" t="s">
        <v>22</v>
      </c>
      <c r="C23" s="5">
        <v>0</v>
      </c>
    </row>
    <row r="24" spans="1:3" x14ac:dyDescent="0.2">
      <c r="A24" s="7"/>
      <c r="B24" s="10" t="s">
        <v>23</v>
      </c>
      <c r="C24" s="5"/>
    </row>
    <row r="25" spans="1:3" x14ac:dyDescent="0.2">
      <c r="A25" s="7"/>
      <c r="B25" s="10" t="s">
        <v>10</v>
      </c>
      <c r="C25" s="5"/>
    </row>
    <row r="26" spans="1:3" x14ac:dyDescent="0.2">
      <c r="A26" s="7"/>
      <c r="B26" s="10" t="s">
        <v>6</v>
      </c>
      <c r="C26" s="5">
        <v>0</v>
      </c>
    </row>
    <row r="27" spans="1:3" x14ac:dyDescent="0.2">
      <c r="A27" s="7"/>
      <c r="B27" s="10" t="s">
        <v>24</v>
      </c>
      <c r="C27" s="5">
        <v>6.0533099999999997</v>
      </c>
    </row>
    <row r="28" spans="1:3" x14ac:dyDescent="0.2">
      <c r="A28" s="7"/>
      <c r="B28" s="10" t="s">
        <v>25</v>
      </c>
      <c r="C28" s="5">
        <v>0</v>
      </c>
    </row>
    <row r="29" spans="1:3" x14ac:dyDescent="0.2">
      <c r="A29" s="7"/>
      <c r="B29" s="10" t="s">
        <v>26</v>
      </c>
      <c r="C29" s="5">
        <v>0</v>
      </c>
    </row>
    <row r="30" spans="1:3" x14ac:dyDescent="0.2">
      <c r="A30" s="7"/>
      <c r="B30" s="10"/>
      <c r="C30" s="6"/>
    </row>
    <row r="31" spans="1:3" ht="15" x14ac:dyDescent="0.25">
      <c r="A31" s="7">
        <v>5</v>
      </c>
      <c r="B31" s="9" t="s">
        <v>27</v>
      </c>
      <c r="C31" s="74">
        <f t="shared" ref="C31" si="4">SUM(C32:C33)</f>
        <v>0</v>
      </c>
    </row>
    <row r="32" spans="1:3" x14ac:dyDescent="0.2">
      <c r="A32" s="7" t="s">
        <v>15</v>
      </c>
      <c r="B32" s="10" t="s">
        <v>28</v>
      </c>
      <c r="C32" s="5"/>
    </row>
    <row r="33" spans="1:4" x14ac:dyDescent="0.2">
      <c r="A33" s="7" t="s">
        <v>17</v>
      </c>
      <c r="B33" s="10" t="s">
        <v>29</v>
      </c>
      <c r="C33" s="5"/>
    </row>
    <row r="34" spans="1:4" x14ac:dyDescent="0.2">
      <c r="A34" s="7"/>
      <c r="B34" s="10"/>
      <c r="C34" s="6"/>
    </row>
    <row r="35" spans="1:4" ht="15" x14ac:dyDescent="0.25">
      <c r="A35" s="7"/>
      <c r="B35" s="10" t="s">
        <v>4</v>
      </c>
      <c r="C35" s="76">
        <f t="shared" ref="C35" si="5">C31+C21+C16+C12+C8</f>
        <v>14.74599424496002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30</v>
      </c>
      <c r="C37" s="6"/>
    </row>
    <row r="38" spans="1:4" ht="26.25" x14ac:dyDescent="0.25">
      <c r="A38" s="7" t="s">
        <v>15</v>
      </c>
      <c r="B38" s="23" t="s">
        <v>31</v>
      </c>
      <c r="C38" s="75">
        <f t="shared" ref="C38" si="6">(C33+C21+C17)/C41</f>
        <v>1.0786368496079829E-3</v>
      </c>
    </row>
    <row r="39" spans="1:4" ht="15" x14ac:dyDescent="0.25">
      <c r="A39" s="7" t="s">
        <v>17</v>
      </c>
      <c r="B39" s="10" t="s">
        <v>84</v>
      </c>
      <c r="C39" s="75">
        <f>C35/C60</f>
        <v>1.6114079603278353E-3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32</v>
      </c>
      <c r="C41" s="77">
        <v>5612</v>
      </c>
    </row>
    <row r="43" spans="1:4" x14ac:dyDescent="0.2">
      <c r="B43" s="21"/>
    </row>
    <row r="44" spans="1:4" ht="15" x14ac:dyDescent="0.25">
      <c r="C44" s="19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  <row r="59" spans="3:3" ht="15" x14ac:dyDescent="0.25">
      <c r="C59" s="75"/>
    </row>
    <row r="60" spans="3:3" ht="15.75" thickBot="1" x14ac:dyDescent="0.3">
      <c r="C60" s="77">
        <v>9151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D60"/>
  <sheetViews>
    <sheetView rightToLeft="1" tabSelected="1" workbookViewId="0">
      <selection activeCell="E19" sqref="E19"/>
    </sheetView>
  </sheetViews>
  <sheetFormatPr defaultRowHeight="14.25" x14ac:dyDescent="0.2"/>
  <cols>
    <col min="1" max="1" width="1.875" bestFit="1" customWidth="1"/>
    <col min="2" max="2" width="59.875" customWidth="1"/>
    <col min="3" max="3" width="10.875" bestFit="1" customWidth="1"/>
    <col min="5" max="5" width="9.875" customWidth="1"/>
    <col min="6" max="6" width="10" customWidth="1"/>
    <col min="7" max="8" width="9.75" customWidth="1"/>
  </cols>
  <sheetData>
    <row r="1" spans="1:3" ht="15" x14ac:dyDescent="0.25">
      <c r="B1" s="22" t="s">
        <v>71</v>
      </c>
    </row>
    <row r="2" spans="1:3" x14ac:dyDescent="0.2">
      <c r="B2" s="1" t="s">
        <v>74</v>
      </c>
      <c r="C2" s="4" t="s">
        <v>83</v>
      </c>
    </row>
    <row r="3" spans="1:3" x14ac:dyDescent="0.2">
      <c r="B3" s="3"/>
    </row>
    <row r="4" spans="1:3" ht="15" x14ac:dyDescent="0.25">
      <c r="B4" s="8" t="s">
        <v>5</v>
      </c>
      <c r="C4" s="2"/>
    </row>
    <row r="5" spans="1:3" ht="15.75" thickBot="1" x14ac:dyDescent="0.3">
      <c r="B5" s="81" t="s">
        <v>82</v>
      </c>
      <c r="C5" s="2"/>
    </row>
    <row r="6" spans="1:3" ht="14.25" customHeight="1" x14ac:dyDescent="0.2">
      <c r="A6" s="82"/>
      <c r="B6" s="84"/>
      <c r="C6" s="86" t="s">
        <v>0</v>
      </c>
    </row>
    <row r="7" spans="1:3" x14ac:dyDescent="0.2">
      <c r="A7" s="83"/>
      <c r="B7" s="85"/>
      <c r="C7" s="87"/>
    </row>
    <row r="8" spans="1:3" ht="15" x14ac:dyDescent="0.25">
      <c r="A8" s="14">
        <v>1</v>
      </c>
      <c r="B8" s="9" t="s">
        <v>11</v>
      </c>
      <c r="C8" s="74">
        <f t="shared" ref="C8" si="0">SUM(C9:C10)</f>
        <v>76.128709419079115</v>
      </c>
    </row>
    <row r="9" spans="1:3" x14ac:dyDescent="0.2">
      <c r="A9" s="7"/>
      <c r="B9" s="10" t="s">
        <v>12</v>
      </c>
      <c r="C9" s="5">
        <f>'5234'!C9+'5233'!C9+'5232'!C9+'5231'!C9+'5230'!C9+'5229'!C9+'5228'!C9</f>
        <v>0.36488296293535999</v>
      </c>
    </row>
    <row r="10" spans="1:3" x14ac:dyDescent="0.2">
      <c r="A10" s="7"/>
      <c r="B10" s="10" t="s">
        <v>13</v>
      </c>
      <c r="C10" s="5">
        <f>'5234'!C10+'5233'!C10+'5232'!C10+'5231'!C10+'5230'!C10+'5229'!C10+'5228'!C10</f>
        <v>75.763826456143761</v>
      </c>
    </row>
    <row r="11" spans="1:3" x14ac:dyDescent="0.2">
      <c r="A11" s="7"/>
      <c r="B11" s="10"/>
      <c r="C11" s="6"/>
    </row>
    <row r="12" spans="1:3" ht="15" x14ac:dyDescent="0.25">
      <c r="A12" s="14">
        <v>2</v>
      </c>
      <c r="B12" s="9" t="s">
        <v>14</v>
      </c>
      <c r="C12" s="74">
        <f t="shared" ref="C12" si="1">SUM(C13:C14)</f>
        <v>37.442265856340967</v>
      </c>
    </row>
    <row r="13" spans="1:3" x14ac:dyDescent="0.2">
      <c r="A13" s="7"/>
      <c r="B13" s="11" t="s">
        <v>1</v>
      </c>
      <c r="C13" s="5">
        <f>'5234'!C13+'5233'!C13+'5232'!C13+'5231'!C13+'5230'!C13+'5229'!C13+'5228'!C13</f>
        <v>0</v>
      </c>
    </row>
    <row r="14" spans="1:3" x14ac:dyDescent="0.2">
      <c r="A14" s="7"/>
      <c r="B14" s="11" t="s">
        <v>2</v>
      </c>
      <c r="C14" s="5">
        <f>'5234'!C14+'5233'!C14+'5232'!C14+'5231'!C14+'5230'!C14+'5229'!C14+'5228'!C14</f>
        <v>37.442265856340967</v>
      </c>
    </row>
    <row r="15" spans="1:3" x14ac:dyDescent="0.2">
      <c r="A15" s="71"/>
      <c r="B15" s="72"/>
      <c r="C15" s="6"/>
    </row>
    <row r="16" spans="1:3" ht="15" x14ac:dyDescent="0.25">
      <c r="A16" s="14">
        <v>3</v>
      </c>
      <c r="B16" s="9" t="s">
        <v>7</v>
      </c>
      <c r="C16" s="74">
        <f t="shared" ref="C16" si="2">SUM(C17:C19)</f>
        <v>1.0919700000000001</v>
      </c>
    </row>
    <row r="17" spans="1:3" ht="25.5" x14ac:dyDescent="0.2">
      <c r="A17" s="7" t="s">
        <v>15</v>
      </c>
      <c r="B17" s="23" t="s">
        <v>16</v>
      </c>
      <c r="C17" s="5">
        <f>'5234'!C17+'5233'!C17+'5232'!C17+'5231'!C17+'5230'!C17+'5229'!C17+'5228'!C17</f>
        <v>1.0919700000000001</v>
      </c>
    </row>
    <row r="18" spans="1:3" x14ac:dyDescent="0.2">
      <c r="A18" s="7" t="s">
        <v>17</v>
      </c>
      <c r="B18" s="23" t="s">
        <v>18</v>
      </c>
      <c r="C18" s="5">
        <f>'5234'!C18+'5233'!C18+'5232'!C18+'5231'!C18+'5230'!C18+'5229'!C18+'5228'!C18</f>
        <v>0</v>
      </c>
    </row>
    <row r="19" spans="1:3" x14ac:dyDescent="0.2">
      <c r="A19" s="7" t="s">
        <v>19</v>
      </c>
      <c r="B19" s="10" t="s">
        <v>3</v>
      </c>
      <c r="C19" s="5">
        <f>'5234'!C19+'5233'!C19+'5232'!C19+'5231'!C19+'5230'!C19+'5229'!C19+'5228'!C19</f>
        <v>0</v>
      </c>
    </row>
    <row r="20" spans="1:3" x14ac:dyDescent="0.2">
      <c r="A20" s="15"/>
      <c r="B20" s="12"/>
      <c r="C20" s="6"/>
    </row>
    <row r="21" spans="1:3" ht="15" x14ac:dyDescent="0.25">
      <c r="A21" s="16">
        <v>4</v>
      </c>
      <c r="B21" s="9" t="s">
        <v>20</v>
      </c>
      <c r="C21" s="74">
        <f t="shared" ref="C21" si="3">SUM(C22:C29)</f>
        <v>118.88161075114297</v>
      </c>
    </row>
    <row r="22" spans="1:3" x14ac:dyDescent="0.2">
      <c r="A22" s="7"/>
      <c r="B22" s="10" t="s">
        <v>21</v>
      </c>
      <c r="C22" s="5">
        <f>'5234'!C22+'5233'!C22+'5232'!C22+'5231'!C22+'5230'!C22+'5229'!C22+'5228'!C22</f>
        <v>0</v>
      </c>
    </row>
    <row r="23" spans="1:3" x14ac:dyDescent="0.2">
      <c r="A23" s="7"/>
      <c r="B23" s="10" t="s">
        <v>22</v>
      </c>
      <c r="C23" s="5">
        <f>'5234'!C23+'5233'!C23+'5232'!C23+'5231'!C23+'5230'!C23+'5229'!C23+'5228'!C23</f>
        <v>3.1717907511429693</v>
      </c>
    </row>
    <row r="24" spans="1:3" x14ac:dyDescent="0.2">
      <c r="A24" s="7"/>
      <c r="B24" s="10" t="s">
        <v>23</v>
      </c>
      <c r="C24" s="5">
        <f>'5234'!C24+'5233'!C24+'5232'!C24+'5231'!C24+'5230'!C24+'5229'!C24+'5228'!C24</f>
        <v>0</v>
      </c>
    </row>
    <row r="25" spans="1:3" x14ac:dyDescent="0.2">
      <c r="A25" s="7"/>
      <c r="B25" s="10" t="s">
        <v>10</v>
      </c>
      <c r="C25" s="5">
        <f>'5234'!C25+'5233'!C25+'5232'!C25+'5231'!C25+'5230'!C25+'5229'!C25+'5228'!C25</f>
        <v>0</v>
      </c>
    </row>
    <row r="26" spans="1:3" x14ac:dyDescent="0.2">
      <c r="A26" s="7"/>
      <c r="B26" s="10" t="s">
        <v>6</v>
      </c>
      <c r="C26" s="5">
        <f>'5234'!C26+'5233'!C26+'5232'!C26+'5231'!C26+'5230'!C26+'5229'!C26+'5228'!C26</f>
        <v>0</v>
      </c>
    </row>
    <row r="27" spans="1:3" x14ac:dyDescent="0.2">
      <c r="A27" s="7"/>
      <c r="B27" s="10" t="s">
        <v>24</v>
      </c>
      <c r="C27" s="5">
        <f>'5234'!C27+'5233'!C27+'5232'!C27+'5231'!C27+'5230'!C27+'5229'!C27+'5228'!C27</f>
        <v>103.16496000000001</v>
      </c>
    </row>
    <row r="28" spans="1:3" x14ac:dyDescent="0.2">
      <c r="A28" s="7"/>
      <c r="B28" s="10" t="s">
        <v>25</v>
      </c>
      <c r="C28" s="5">
        <f>'5234'!C28+'5233'!C28+'5232'!C28+'5231'!C28+'5230'!C28+'5229'!C28+'5228'!C28</f>
        <v>0</v>
      </c>
    </row>
    <row r="29" spans="1:3" x14ac:dyDescent="0.2">
      <c r="A29" s="7"/>
      <c r="B29" s="10" t="s">
        <v>26</v>
      </c>
      <c r="C29" s="5">
        <f>'5234'!C29+'5233'!C29+'5232'!C29+'5231'!C29+'5230'!C29+'5229'!C29+'5228'!C29</f>
        <v>12.54486</v>
      </c>
    </row>
    <row r="30" spans="1:3" x14ac:dyDescent="0.2">
      <c r="A30" s="7"/>
      <c r="B30" s="10"/>
      <c r="C30" s="6"/>
    </row>
    <row r="31" spans="1:3" ht="15" x14ac:dyDescent="0.25">
      <c r="A31" s="7">
        <v>5</v>
      </c>
      <c r="B31" s="9" t="s">
        <v>27</v>
      </c>
      <c r="C31" s="74">
        <f t="shared" ref="C31" si="4">SUM(C32:C33)</f>
        <v>0</v>
      </c>
    </row>
    <row r="32" spans="1:3" x14ac:dyDescent="0.2">
      <c r="A32" s="7" t="s">
        <v>15</v>
      </c>
      <c r="B32" s="10" t="s">
        <v>28</v>
      </c>
      <c r="C32" s="5">
        <f>'5234'!C32+'5233'!C32+'5232'!C32+'5231'!C32+'5230'!C32+'5229'!C32+'5228'!C32</f>
        <v>0</v>
      </c>
    </row>
    <row r="33" spans="1:4" x14ac:dyDescent="0.2">
      <c r="A33" s="7" t="s">
        <v>17</v>
      </c>
      <c r="B33" s="10" t="s">
        <v>29</v>
      </c>
      <c r="C33" s="5">
        <f>'5234'!C33+'5233'!C33+'5232'!C33+'5231'!C33+'5230'!C33+'5229'!C33+'5228'!C33</f>
        <v>0</v>
      </c>
    </row>
    <row r="34" spans="1:4" x14ac:dyDescent="0.2">
      <c r="A34" s="7"/>
      <c r="B34" s="10"/>
      <c r="C34" s="6"/>
    </row>
    <row r="35" spans="1:4" ht="15" x14ac:dyDescent="0.25">
      <c r="A35" s="7"/>
      <c r="B35" s="10" t="s">
        <v>4</v>
      </c>
      <c r="C35" s="76">
        <f>C31+C21+C16+C12+C8-0.5</f>
        <v>233.04455602656307</v>
      </c>
    </row>
    <row r="36" spans="1:4" x14ac:dyDescent="0.2">
      <c r="A36" s="7"/>
      <c r="B36" s="10"/>
      <c r="C36" s="6"/>
    </row>
    <row r="37" spans="1:4" ht="15" x14ac:dyDescent="0.25">
      <c r="A37" s="7">
        <v>7</v>
      </c>
      <c r="B37" s="9" t="s">
        <v>30</v>
      </c>
      <c r="C37" s="6"/>
    </row>
    <row r="38" spans="1:4" ht="26.25" x14ac:dyDescent="0.25">
      <c r="A38" s="7" t="s">
        <v>15</v>
      </c>
      <c r="B38" s="23" t="s">
        <v>31</v>
      </c>
      <c r="C38" s="75">
        <f t="shared" ref="C38" si="5">(C33+C21+C17)/C41</f>
        <v>1.0907482430644318E-3</v>
      </c>
    </row>
    <row r="39" spans="1:4" ht="15" x14ac:dyDescent="0.25">
      <c r="A39" s="7" t="s">
        <v>17</v>
      </c>
      <c r="B39" s="10" t="s">
        <v>84</v>
      </c>
      <c r="C39" s="75">
        <f>C35/C60</f>
        <v>1.4701874353071698E-3</v>
      </c>
    </row>
    <row r="40" spans="1:4" x14ac:dyDescent="0.2">
      <c r="A40" s="7"/>
      <c r="B40" s="10"/>
      <c r="C40" s="6"/>
    </row>
    <row r="41" spans="1:4" ht="15.75" thickBot="1" x14ac:dyDescent="0.3">
      <c r="A41" s="17"/>
      <c r="B41" s="13" t="s">
        <v>32</v>
      </c>
      <c r="C41" s="76">
        <f>'5234'!C41+'5233'!C41+'5232'!C41+'5231'!C41+'5230'!C41+'5229'!C41+'5228'!C41</f>
        <v>109992</v>
      </c>
    </row>
    <row r="43" spans="1:4" x14ac:dyDescent="0.2">
      <c r="B43" s="21"/>
    </row>
    <row r="44" spans="1:4" ht="15" x14ac:dyDescent="0.25">
      <c r="C44" s="73"/>
      <c r="D44" s="19"/>
    </row>
    <row r="45" spans="1:4" ht="15" x14ac:dyDescent="0.25">
      <c r="C45" s="19"/>
      <c r="D45" s="19"/>
    </row>
    <row r="46" spans="1:4" x14ac:dyDescent="0.2">
      <c r="C46" s="2"/>
      <c r="D46" s="18"/>
    </row>
    <row r="47" spans="1:4" ht="15" x14ac:dyDescent="0.25">
      <c r="C47" s="19"/>
    </row>
    <row r="60" spans="3:3" ht="15" x14ac:dyDescent="0.25">
      <c r="C60" s="76">
        <f>'5234'!C60+'5233'!C60+'5232'!C60+'5231'!C60+'5230'!C60+'5229'!C60+'5228'!C60</f>
        <v>158513.5</v>
      </c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rightToLeft="1" topLeftCell="A52" workbookViewId="0">
      <selection activeCell="F55" sqref="F55"/>
    </sheetView>
  </sheetViews>
  <sheetFormatPr defaultRowHeight="14.25" x14ac:dyDescent="0.2"/>
  <cols>
    <col min="1" max="1" width="4.5" customWidth="1"/>
    <col min="2" max="2" width="8.75" customWidth="1"/>
    <col min="3" max="3" width="56.375" customWidth="1"/>
    <col min="4" max="4" width="11" customWidth="1"/>
  </cols>
  <sheetData>
    <row r="1" spans="1:4" ht="15" x14ac:dyDescent="0.25">
      <c r="A1" s="22" t="s">
        <v>71</v>
      </c>
      <c r="B1" s="22"/>
    </row>
    <row r="2" spans="1:4" x14ac:dyDescent="0.2">
      <c r="A2" s="1" t="s">
        <v>73</v>
      </c>
      <c r="B2" s="24"/>
      <c r="C2" s="4"/>
      <c r="D2" s="4" t="s">
        <v>83</v>
      </c>
    </row>
    <row r="3" spans="1:4" x14ac:dyDescent="0.2">
      <c r="A3" s="25" t="s">
        <v>70</v>
      </c>
      <c r="B3" s="79"/>
      <c r="C3" s="26"/>
    </row>
    <row r="4" spans="1:4" ht="15.75" customHeight="1" thickBot="1" x14ac:dyDescent="0.3">
      <c r="A4" s="81" t="s">
        <v>82</v>
      </c>
      <c r="B4" s="80"/>
      <c r="C4" s="80"/>
    </row>
    <row r="5" spans="1:4" ht="15" customHeight="1" x14ac:dyDescent="0.2">
      <c r="A5" s="27" t="s">
        <v>33</v>
      </c>
      <c r="B5" s="62"/>
      <c r="C5" s="28"/>
      <c r="D5" s="29" t="s">
        <v>0</v>
      </c>
    </row>
    <row r="6" spans="1:4" x14ac:dyDescent="0.2">
      <c r="A6" s="30" t="s">
        <v>34</v>
      </c>
      <c r="B6" s="63"/>
      <c r="C6" s="41"/>
      <c r="D6" s="31"/>
    </row>
    <row r="7" spans="1:4" x14ac:dyDescent="0.2">
      <c r="A7" s="32"/>
      <c r="B7" s="64">
        <v>1</v>
      </c>
      <c r="C7" s="38" t="s">
        <v>88</v>
      </c>
      <c r="D7" s="34">
        <f>'גמל להשקעה-נספח 1'!C9</f>
        <v>0.36488296293535999</v>
      </c>
    </row>
    <row r="8" spans="1:4" x14ac:dyDescent="0.2">
      <c r="A8" s="32"/>
      <c r="B8" s="64">
        <v>2</v>
      </c>
      <c r="C8" s="38" t="s">
        <v>64</v>
      </c>
      <c r="D8" s="34">
        <v>0</v>
      </c>
    </row>
    <row r="9" spans="1:4" x14ac:dyDescent="0.2">
      <c r="A9" s="32"/>
      <c r="B9" s="64">
        <v>3</v>
      </c>
      <c r="C9" s="38" t="s">
        <v>64</v>
      </c>
      <c r="D9" s="34">
        <v>0</v>
      </c>
    </row>
    <row r="10" spans="1:4" x14ac:dyDescent="0.2">
      <c r="A10" s="35" t="s">
        <v>35</v>
      </c>
      <c r="B10" s="65"/>
      <c r="C10" s="33"/>
      <c r="D10" s="31"/>
    </row>
    <row r="11" spans="1:4" x14ac:dyDescent="0.2">
      <c r="A11" s="37"/>
      <c r="B11" s="66">
        <v>1</v>
      </c>
      <c r="C11" s="38" t="s">
        <v>90</v>
      </c>
      <c r="D11" s="34">
        <v>18.08511705891517</v>
      </c>
    </row>
    <row r="12" spans="1:4" x14ac:dyDescent="0.2">
      <c r="A12" s="37"/>
      <c r="B12" s="64">
        <v>2</v>
      </c>
      <c r="C12" s="38" t="s">
        <v>9</v>
      </c>
      <c r="D12" s="34">
        <v>13.68</v>
      </c>
    </row>
    <row r="13" spans="1:4" x14ac:dyDescent="0.2">
      <c r="A13" s="37"/>
      <c r="B13" s="66">
        <v>3</v>
      </c>
      <c r="C13" s="38" t="s">
        <v>8</v>
      </c>
      <c r="D13" s="34">
        <v>7.7398947521922388</v>
      </c>
    </row>
    <row r="14" spans="1:4" x14ac:dyDescent="0.2">
      <c r="A14" s="37"/>
      <c r="B14" s="64">
        <v>4</v>
      </c>
      <c r="C14" s="38" t="s">
        <v>91</v>
      </c>
      <c r="D14" s="34">
        <v>7.0195810601838087</v>
      </c>
    </row>
    <row r="15" spans="1:4" x14ac:dyDescent="0.2">
      <c r="A15" s="37"/>
      <c r="B15" s="66">
        <v>5</v>
      </c>
      <c r="C15" s="38" t="s">
        <v>89</v>
      </c>
      <c r="D15" s="34">
        <v>5.6489021261755958</v>
      </c>
    </row>
    <row r="16" spans="1:4" x14ac:dyDescent="0.2">
      <c r="A16" s="37"/>
      <c r="B16" s="64">
        <v>6</v>
      </c>
      <c r="C16" s="38" t="s">
        <v>92</v>
      </c>
      <c r="D16" s="34">
        <v>4.4928118104525225</v>
      </c>
    </row>
    <row r="17" spans="1:5" x14ac:dyDescent="0.2">
      <c r="A17" s="37"/>
      <c r="B17" s="66">
        <v>7</v>
      </c>
      <c r="C17" s="38" t="s">
        <v>93</v>
      </c>
      <c r="D17" s="34">
        <v>3.5223377689817501</v>
      </c>
    </row>
    <row r="18" spans="1:5" x14ac:dyDescent="0.2">
      <c r="A18" s="37"/>
      <c r="B18" s="64">
        <v>8</v>
      </c>
      <c r="C18" s="38" t="s">
        <v>64</v>
      </c>
      <c r="D18" s="34">
        <f>'גמל להשקעה-נספח 1'!C10-D11-D12-D13-D14-D15-D16-D17</f>
        <v>15.575181879242674</v>
      </c>
    </row>
    <row r="19" spans="1:5" x14ac:dyDescent="0.2">
      <c r="A19" s="39" t="s">
        <v>37</v>
      </c>
      <c r="B19" s="65"/>
      <c r="C19" s="36"/>
      <c r="D19" s="67">
        <f>SUM(D7:D18)</f>
        <v>76.128709419079129</v>
      </c>
    </row>
    <row r="20" spans="1:5" x14ac:dyDescent="0.2">
      <c r="A20" s="39"/>
      <c r="B20" s="40"/>
      <c r="C20" s="40"/>
      <c r="D20" s="31"/>
    </row>
    <row r="21" spans="1:5" x14ac:dyDescent="0.2">
      <c r="A21" s="39" t="s">
        <v>38</v>
      </c>
      <c r="B21" s="40"/>
      <c r="C21" s="41"/>
      <c r="D21" s="31"/>
    </row>
    <row r="22" spans="1:5" x14ac:dyDescent="0.2">
      <c r="A22" s="39" t="s">
        <v>34</v>
      </c>
      <c r="B22" s="40"/>
      <c r="C22" s="33"/>
      <c r="D22" s="68"/>
    </row>
    <row r="23" spans="1:5" x14ac:dyDescent="0.2">
      <c r="A23" s="53"/>
      <c r="B23" s="38">
        <v>1</v>
      </c>
      <c r="C23" s="38" t="s">
        <v>64</v>
      </c>
      <c r="D23" s="34">
        <v>0</v>
      </c>
    </row>
    <row r="24" spans="1:5" x14ac:dyDescent="0.2">
      <c r="A24" s="53"/>
      <c r="B24" s="38">
        <v>2</v>
      </c>
      <c r="C24" s="38" t="s">
        <v>64</v>
      </c>
      <c r="D24" s="34">
        <v>0</v>
      </c>
    </row>
    <row r="25" spans="1:5" x14ac:dyDescent="0.2">
      <c r="A25" s="53"/>
      <c r="B25" s="38">
        <v>3</v>
      </c>
      <c r="C25" s="38" t="s">
        <v>64</v>
      </c>
      <c r="D25" s="34">
        <v>0</v>
      </c>
    </row>
    <row r="26" spans="1:5" x14ac:dyDescent="0.2">
      <c r="A26" s="39" t="s">
        <v>35</v>
      </c>
      <c r="B26" s="40"/>
      <c r="C26" s="33"/>
      <c r="D26" s="31"/>
    </row>
    <row r="27" spans="1:5" x14ac:dyDescent="0.2">
      <c r="A27" s="53"/>
      <c r="B27" s="38">
        <v>1</v>
      </c>
      <c r="C27" s="38" t="s">
        <v>8</v>
      </c>
      <c r="D27" s="34">
        <f>'גמל להשקעה-נספח 1'!C14</f>
        <v>37.442265856340967</v>
      </c>
      <c r="E27" s="20"/>
    </row>
    <row r="28" spans="1:5" x14ac:dyDescent="0.2">
      <c r="A28" s="53"/>
      <c r="B28" s="38">
        <v>2</v>
      </c>
      <c r="C28" s="38" t="s">
        <v>64</v>
      </c>
      <c r="D28" s="34">
        <v>0</v>
      </c>
    </row>
    <row r="29" spans="1:5" x14ac:dyDescent="0.2">
      <c r="A29" s="53"/>
      <c r="B29" s="38">
        <v>3</v>
      </c>
      <c r="C29" s="38" t="s">
        <v>64</v>
      </c>
      <c r="D29" s="34">
        <v>0</v>
      </c>
    </row>
    <row r="30" spans="1:5" x14ac:dyDescent="0.2">
      <c r="A30" s="53"/>
      <c r="B30" s="38">
        <v>4</v>
      </c>
      <c r="C30" s="38" t="s">
        <v>64</v>
      </c>
      <c r="D30" s="34">
        <v>0</v>
      </c>
    </row>
    <row r="31" spans="1:5" x14ac:dyDescent="0.2">
      <c r="A31" s="53"/>
      <c r="B31" s="38">
        <v>5</v>
      </c>
      <c r="C31" s="38" t="s">
        <v>64</v>
      </c>
      <c r="D31" s="34">
        <v>0</v>
      </c>
    </row>
    <row r="32" spans="1:5" x14ac:dyDescent="0.2">
      <c r="A32" s="53"/>
      <c r="B32" s="38">
        <v>6</v>
      </c>
      <c r="C32" s="38" t="s">
        <v>64</v>
      </c>
      <c r="D32" s="34">
        <v>0</v>
      </c>
    </row>
    <row r="33" spans="1:4" x14ac:dyDescent="0.2">
      <c r="A33" s="53"/>
      <c r="B33" s="38">
        <v>7</v>
      </c>
      <c r="C33" s="38" t="s">
        <v>64</v>
      </c>
      <c r="D33" s="34">
        <v>0</v>
      </c>
    </row>
    <row r="34" spans="1:4" x14ac:dyDescent="0.2">
      <c r="A34" s="53"/>
      <c r="B34" s="38">
        <v>8</v>
      </c>
      <c r="C34" s="38" t="s">
        <v>64</v>
      </c>
      <c r="D34" s="34">
        <v>0</v>
      </c>
    </row>
    <row r="35" spans="1:4" x14ac:dyDescent="0.2">
      <c r="A35" s="39" t="s">
        <v>39</v>
      </c>
      <c r="B35" s="65"/>
      <c r="C35" s="36"/>
      <c r="D35" s="67">
        <f>SUM(D23:D34)</f>
        <v>37.442265856340967</v>
      </c>
    </row>
    <row r="36" spans="1:4" x14ac:dyDescent="0.2">
      <c r="A36" s="39"/>
      <c r="B36" s="40"/>
      <c r="C36" s="40"/>
      <c r="D36" s="31"/>
    </row>
    <row r="37" spans="1:4" x14ac:dyDescent="0.2">
      <c r="A37" s="39" t="s">
        <v>40</v>
      </c>
      <c r="B37" s="65"/>
      <c r="C37" s="36"/>
      <c r="D37" s="31"/>
    </row>
    <row r="38" spans="1:4" x14ac:dyDescent="0.2">
      <c r="A38" s="37"/>
      <c r="B38" s="66">
        <v>1</v>
      </c>
      <c r="C38" s="42" t="s">
        <v>65</v>
      </c>
      <c r="D38" s="34">
        <v>1.0919700000000001</v>
      </c>
    </row>
    <row r="39" spans="1:4" x14ac:dyDescent="0.2">
      <c r="A39" s="37"/>
      <c r="B39" s="66">
        <v>2</v>
      </c>
      <c r="C39" s="42"/>
      <c r="D39" s="34"/>
    </row>
    <row r="40" spans="1:4" x14ac:dyDescent="0.2">
      <c r="A40" s="37"/>
      <c r="B40" s="66">
        <v>3</v>
      </c>
      <c r="C40" s="42" t="s">
        <v>64</v>
      </c>
      <c r="D40" s="34">
        <v>0</v>
      </c>
    </row>
    <row r="41" spans="1:4" x14ac:dyDescent="0.2">
      <c r="A41" s="37"/>
      <c r="B41" s="66">
        <v>4</v>
      </c>
      <c r="C41" s="42" t="s">
        <v>64</v>
      </c>
      <c r="D41" s="34">
        <v>0</v>
      </c>
    </row>
    <row r="42" spans="1:4" x14ac:dyDescent="0.2">
      <c r="A42" s="37"/>
      <c r="B42" s="66">
        <v>5</v>
      </c>
      <c r="C42" s="42" t="s">
        <v>64</v>
      </c>
      <c r="D42" s="34">
        <v>0</v>
      </c>
    </row>
    <row r="43" spans="1:4" x14ac:dyDescent="0.2">
      <c r="A43" s="37"/>
      <c r="B43" s="66">
        <v>6</v>
      </c>
      <c r="C43" s="42" t="s">
        <v>64</v>
      </c>
      <c r="D43" s="34">
        <v>0</v>
      </c>
    </row>
    <row r="44" spans="1:4" x14ac:dyDescent="0.2">
      <c r="A44" s="37"/>
      <c r="B44" s="66">
        <v>7</v>
      </c>
      <c r="C44" s="42" t="s">
        <v>64</v>
      </c>
      <c r="D44" s="34">
        <v>0</v>
      </c>
    </row>
    <row r="45" spans="1:4" x14ac:dyDescent="0.2">
      <c r="A45" s="37"/>
      <c r="B45" s="64">
        <v>8</v>
      </c>
      <c r="C45" s="42" t="s">
        <v>64</v>
      </c>
      <c r="D45" s="34">
        <v>0</v>
      </c>
    </row>
    <row r="46" spans="1:4" x14ac:dyDescent="0.2">
      <c r="A46" s="39" t="s">
        <v>41</v>
      </c>
      <c r="B46" s="65"/>
      <c r="C46" s="36"/>
      <c r="D46" s="67">
        <f>SUM(D38:D45)</f>
        <v>1.0919700000000001</v>
      </c>
    </row>
    <row r="47" spans="1:4" x14ac:dyDescent="0.2">
      <c r="A47" s="39"/>
      <c r="B47" s="40"/>
      <c r="C47" s="40"/>
      <c r="D47" s="31"/>
    </row>
    <row r="48" spans="1:4" x14ac:dyDescent="0.2">
      <c r="A48" s="39" t="s">
        <v>42</v>
      </c>
      <c r="B48" s="65"/>
      <c r="C48" s="36"/>
      <c r="D48" s="31"/>
    </row>
    <row r="49" spans="1:4" x14ac:dyDescent="0.2">
      <c r="A49" s="37"/>
      <c r="B49" s="66">
        <v>1</v>
      </c>
      <c r="C49" s="42" t="s">
        <v>64</v>
      </c>
      <c r="D49" s="34">
        <v>0</v>
      </c>
    </row>
    <row r="50" spans="1:4" x14ac:dyDescent="0.2">
      <c r="A50" s="37"/>
      <c r="B50" s="66">
        <v>2</v>
      </c>
      <c r="C50" s="42" t="s">
        <v>64</v>
      </c>
      <c r="D50" s="34">
        <v>0</v>
      </c>
    </row>
    <row r="51" spans="1:4" x14ac:dyDescent="0.2">
      <c r="A51" s="37"/>
      <c r="B51" s="66">
        <v>3</v>
      </c>
      <c r="C51" s="42" t="s">
        <v>64</v>
      </c>
      <c r="D51" s="34">
        <v>0</v>
      </c>
    </row>
    <row r="52" spans="1:4" x14ac:dyDescent="0.2">
      <c r="A52" s="37"/>
      <c r="B52" s="66">
        <v>4</v>
      </c>
      <c r="C52" s="42" t="s">
        <v>64</v>
      </c>
      <c r="D52" s="34">
        <v>0</v>
      </c>
    </row>
    <row r="53" spans="1:4" x14ac:dyDescent="0.2">
      <c r="A53" s="37"/>
      <c r="B53" s="66">
        <v>5</v>
      </c>
      <c r="C53" s="42" t="s">
        <v>64</v>
      </c>
      <c r="D53" s="34">
        <v>0</v>
      </c>
    </row>
    <row r="54" spans="1:4" x14ac:dyDescent="0.2">
      <c r="A54" s="37"/>
      <c r="B54" s="66">
        <v>6</v>
      </c>
      <c r="C54" s="42" t="s">
        <v>64</v>
      </c>
      <c r="D54" s="34">
        <v>0</v>
      </c>
    </row>
    <row r="55" spans="1:4" x14ac:dyDescent="0.2">
      <c r="A55" s="37"/>
      <c r="B55" s="66">
        <v>7</v>
      </c>
      <c r="C55" s="42" t="s">
        <v>64</v>
      </c>
      <c r="D55" s="34">
        <v>0</v>
      </c>
    </row>
    <row r="56" spans="1:4" x14ac:dyDescent="0.2">
      <c r="A56" s="37"/>
      <c r="B56" s="66">
        <v>8</v>
      </c>
      <c r="C56" s="42" t="s">
        <v>64</v>
      </c>
      <c r="D56" s="34">
        <v>0</v>
      </c>
    </row>
    <row r="57" spans="1:4" x14ac:dyDescent="0.2">
      <c r="A57" s="39" t="s">
        <v>3</v>
      </c>
      <c r="B57" s="40"/>
      <c r="C57" s="40"/>
      <c r="D57" s="67">
        <v>0</v>
      </c>
    </row>
    <row r="58" spans="1:4" x14ac:dyDescent="0.2">
      <c r="A58" s="39"/>
      <c r="B58" s="40"/>
      <c r="C58" s="40"/>
      <c r="D58" s="31"/>
    </row>
    <row r="59" spans="1:4" x14ac:dyDescent="0.2">
      <c r="A59" s="39" t="s">
        <v>43</v>
      </c>
      <c r="B59" s="40"/>
      <c r="C59" s="40"/>
      <c r="D59" s="31"/>
    </row>
    <row r="60" spans="1:4" x14ac:dyDescent="0.2">
      <c r="A60" s="37"/>
      <c r="B60" s="66">
        <v>1</v>
      </c>
      <c r="C60" s="42" t="s">
        <v>36</v>
      </c>
      <c r="D60" s="34"/>
    </row>
    <row r="61" spans="1:4" x14ac:dyDescent="0.2">
      <c r="A61" s="37"/>
      <c r="B61" s="66"/>
      <c r="C61" s="40" t="s">
        <v>44</v>
      </c>
      <c r="D61" s="67"/>
    </row>
    <row r="62" spans="1:4" x14ac:dyDescent="0.2">
      <c r="A62" s="39"/>
      <c r="B62" s="40"/>
      <c r="C62" s="42"/>
      <c r="D62" s="31"/>
    </row>
    <row r="63" spans="1:4" x14ac:dyDescent="0.2">
      <c r="A63" s="39" t="s">
        <v>45</v>
      </c>
      <c r="B63" s="40"/>
      <c r="C63" s="40"/>
      <c r="D63" s="31"/>
    </row>
    <row r="64" spans="1:4" x14ac:dyDescent="0.2">
      <c r="A64" s="37"/>
      <c r="B64" s="66">
        <v>1</v>
      </c>
      <c r="C64" s="42" t="s">
        <v>46</v>
      </c>
      <c r="D64" s="34"/>
    </row>
    <row r="65" spans="1:4" x14ac:dyDescent="0.2">
      <c r="A65" s="37"/>
      <c r="B65" s="66"/>
      <c r="C65" s="40" t="s">
        <v>29</v>
      </c>
      <c r="D65" s="67"/>
    </row>
    <row r="66" spans="1:4" x14ac:dyDescent="0.2">
      <c r="A66" s="37"/>
      <c r="B66" s="66"/>
      <c r="C66" s="40"/>
      <c r="D66" s="31"/>
    </row>
    <row r="67" spans="1:4" x14ac:dyDescent="0.2">
      <c r="A67" s="39"/>
      <c r="B67" s="40"/>
      <c r="C67" s="40" t="s">
        <v>47</v>
      </c>
      <c r="D67" s="67">
        <f>D65+D61+D59+D57+D46+D35+D19-0.5</f>
        <v>114.1629452754201</v>
      </c>
    </row>
    <row r="68" spans="1:4" x14ac:dyDescent="0.2">
      <c r="A68" s="39"/>
      <c r="B68" s="40"/>
      <c r="C68" s="40"/>
      <c r="D68" s="31"/>
    </row>
    <row r="69" spans="1:4" ht="15" thickBot="1" x14ac:dyDescent="0.25">
      <c r="A69" s="43"/>
      <c r="B69" s="44"/>
      <c r="C69" s="44" t="s">
        <v>63</v>
      </c>
      <c r="D69" s="67">
        <f>'גמל להשקעה-נספח 1'!C41</f>
        <v>109992</v>
      </c>
    </row>
    <row r="71" spans="1:4" x14ac:dyDescent="0.2">
      <c r="D71" s="18"/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2019-04-07T08:02:39+00:00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8593A7-9974-4760-8ADD-84E498375082}"/>
</file>

<file path=customXml/itemProps2.xml><?xml version="1.0" encoding="utf-8"?>
<ds:datastoreItem xmlns:ds="http://schemas.openxmlformats.org/officeDocument/2006/customXml" ds:itemID="{D579EAF2-327C-4129-AD5A-B6B853B501FF}"/>
</file>

<file path=customXml/itemProps3.xml><?xml version="1.0" encoding="utf-8"?>
<ds:datastoreItem xmlns:ds="http://schemas.openxmlformats.org/officeDocument/2006/customXml" ds:itemID="{C2D68096-FAE8-40A8-B2C9-4EFBB778BC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11</vt:i4>
      </vt:variant>
      <vt:variant>
        <vt:lpstr>טווחים בעלי שם</vt:lpstr>
      </vt:variant>
      <vt:variant>
        <vt:i4>1</vt:i4>
      </vt:variant>
    </vt:vector>
  </HeadingPairs>
  <TitlesOfParts>
    <vt:vector size="12" baseType="lpstr">
      <vt:lpstr>5228</vt:lpstr>
      <vt:lpstr>5230</vt:lpstr>
      <vt:lpstr>5231</vt:lpstr>
      <vt:lpstr>5232</vt:lpstr>
      <vt:lpstr>5233</vt:lpstr>
      <vt:lpstr>5229</vt:lpstr>
      <vt:lpstr>5234</vt:lpstr>
      <vt:lpstr>גמל להשקעה-נספח 1</vt:lpstr>
      <vt:lpstr>גמל להשקעה-נספח 2</vt:lpstr>
      <vt:lpstr>גמל להשקעה-נספח 3</vt:lpstr>
      <vt:lpstr>גיליון1</vt:lpstr>
      <vt:lpstr>'גמל להשקעה-נספח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2019-04-04T08:31:31Z</cp:lastPrinted>
  <dcterms:created xsi:type="dcterms:W3CDTF">2013-05-20T07:11:09Z</dcterms:created>
  <dcterms:modified xsi:type="dcterms:W3CDTF">2019-04-04T14:43:09Z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