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wmf" ContentType="image/x-wmf"/>
  <Default Extension="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7040" windowHeight="9660"/>
  </bookViews>
  <sheets>
    <sheet name="מקפת אישית- נספח 1" sheetId="12" r:id="rId1"/>
    <sheet name="מקפת אישית-נספח 2" sheetId="13" r:id="rId2"/>
    <sheet name="מקפת אישית-נספח 3" sheetId="14" r:id="rId3"/>
    <sheet name="כללי" sheetId="1" r:id="rId4"/>
    <sheet name="הלכה" sheetId="4" r:id="rId5"/>
    <sheet name="מניות" sheetId="6" r:id="rId6"/>
    <sheet name="שקלי טווח קצר" sheetId="8" r:id="rId7"/>
    <sheet name="אג&quot;ח" sheetId="7" r:id="rId8"/>
    <sheet name="בני 50 ומטה" sheetId="9" r:id="rId9"/>
    <sheet name="בני 50 עד 60" sheetId="10" r:id="rId10"/>
    <sheet name="בני 60 ומעלה" sheetId="11" r:id="rId11"/>
    <sheet name="זכאים קיימים" sheetId="2" r:id="rId12"/>
    <sheet name="מקבלי קצבה קיימים-כללי" sheetId="3" r:id="rId13"/>
    <sheet name="מקבלי קצבה קיימים-הלכה" sheetId="5" r:id="rId14"/>
    <sheet name="פנסיונרים-כללי" sheetId="17" r:id="rId15"/>
    <sheet name="פנסיונרים-הלכה" sheetId="16" r:id="rId16"/>
    <sheet name="פנסיונרים-מניות" sheetId="15" r:id="rId17"/>
  </sheets>
  <calcPr calcId="145621"/>
</workbook>
</file>

<file path=xl/calcChain.xml><?xml version="1.0" encoding="utf-8"?>
<calcChain xmlns="http://schemas.openxmlformats.org/spreadsheetml/2006/main">
  <c r="E42" i="12" l="1"/>
  <c r="E41" i="12"/>
  <c r="E35" i="12"/>
  <c r="E33" i="12"/>
  <c r="E32" i="12"/>
  <c r="E31" i="12"/>
  <c r="E29" i="12"/>
  <c r="E28" i="12"/>
  <c r="E27" i="12"/>
  <c r="E26" i="12"/>
  <c r="E25" i="12"/>
  <c r="E24" i="12"/>
  <c r="E23" i="12"/>
  <c r="E22" i="12"/>
  <c r="E21" i="12"/>
  <c r="E19" i="12"/>
  <c r="E18" i="12"/>
  <c r="E17" i="12"/>
  <c r="E16" i="12"/>
  <c r="E14" i="12"/>
  <c r="E13" i="12"/>
  <c r="E12" i="12"/>
  <c r="E10" i="12"/>
  <c r="E9" i="12"/>
  <c r="E8" i="12"/>
  <c r="C39" i="17"/>
  <c r="C38" i="17"/>
  <c r="C42" i="17"/>
  <c r="C41" i="17"/>
  <c r="C39" i="16"/>
  <c r="C38" i="16"/>
  <c r="C42" i="16"/>
  <c r="C39" i="15" l="1"/>
  <c r="C38" i="15"/>
  <c r="C42" i="15"/>
  <c r="C35" i="16"/>
  <c r="C35" i="17"/>
  <c r="C35" i="15"/>
  <c r="C31" i="16"/>
  <c r="C31" i="17"/>
  <c r="C31" i="15"/>
  <c r="C21" i="16"/>
  <c r="C21" i="17"/>
  <c r="C21" i="15"/>
  <c r="C16" i="16"/>
  <c r="C16" i="17"/>
  <c r="C16" i="15"/>
  <c r="C12" i="16"/>
  <c r="C12" i="17"/>
  <c r="C12" i="15"/>
  <c r="C8" i="16"/>
  <c r="C8" i="17"/>
  <c r="C8" i="15"/>
  <c r="C39" i="11" l="1"/>
  <c r="C38" i="11"/>
  <c r="C42" i="11"/>
  <c r="C39" i="10"/>
  <c r="C38" i="10"/>
  <c r="C42" i="10"/>
  <c r="C39" i="9"/>
  <c r="C38" i="9"/>
  <c r="C42" i="9"/>
  <c r="C39" i="8"/>
  <c r="C38" i="8"/>
  <c r="C42" i="8"/>
  <c r="C39" i="7"/>
  <c r="C38" i="7"/>
  <c r="C42" i="7"/>
  <c r="C39" i="6"/>
  <c r="C38" i="6"/>
  <c r="C42" i="6"/>
  <c r="C39" i="5"/>
  <c r="C38" i="5"/>
  <c r="C42" i="5"/>
  <c r="C42" i="4"/>
  <c r="C39" i="4"/>
  <c r="C38" i="4"/>
  <c r="C35" i="5"/>
  <c r="C35" i="6"/>
  <c r="C35" i="7"/>
  <c r="C35" i="8"/>
  <c r="C35" i="9"/>
  <c r="C35" i="10"/>
  <c r="C35" i="11"/>
  <c r="C35" i="4"/>
  <c r="C31" i="5"/>
  <c r="C31" i="6"/>
  <c r="C31" i="7"/>
  <c r="C31" i="8"/>
  <c r="C31" i="9"/>
  <c r="C31" i="10"/>
  <c r="C31" i="11"/>
  <c r="C31" i="4"/>
  <c r="C21" i="5"/>
  <c r="C21" i="6"/>
  <c r="C21" i="7"/>
  <c r="C21" i="8"/>
  <c r="C21" i="9"/>
  <c r="C21" i="10"/>
  <c r="C21" i="11"/>
  <c r="C21" i="4"/>
  <c r="C16" i="5"/>
  <c r="C16" i="6"/>
  <c r="C16" i="7"/>
  <c r="C16" i="8"/>
  <c r="C16" i="9"/>
  <c r="C16" i="10"/>
  <c r="C16" i="11"/>
  <c r="C16" i="4"/>
  <c r="C12" i="5"/>
  <c r="C12" i="6"/>
  <c r="C12" i="7"/>
  <c r="C12" i="8"/>
  <c r="C12" i="9"/>
  <c r="C12" i="10"/>
  <c r="C12" i="11"/>
  <c r="C12" i="4"/>
  <c r="C8" i="5"/>
  <c r="C8" i="6"/>
  <c r="C8" i="7"/>
  <c r="C8" i="8"/>
  <c r="C8" i="9"/>
  <c r="C8" i="10"/>
  <c r="C8" i="11"/>
  <c r="C8" i="4"/>
  <c r="C39" i="3"/>
  <c r="C38" i="3"/>
  <c r="C42" i="3"/>
  <c r="C35" i="3"/>
  <c r="C31" i="3"/>
  <c r="C21" i="3"/>
  <c r="C16" i="3"/>
  <c r="C12" i="3"/>
  <c r="C8" i="3"/>
  <c r="C39" i="2"/>
  <c r="C38" i="2"/>
  <c r="C42" i="2"/>
  <c r="C35" i="2"/>
  <c r="C31" i="2"/>
  <c r="C21" i="2"/>
  <c r="C16" i="2"/>
  <c r="C12" i="2"/>
  <c r="C8" i="2"/>
  <c r="C39" i="1"/>
  <c r="C38" i="1"/>
  <c r="C42" i="1"/>
  <c r="C35" i="1"/>
  <c r="C31" i="1"/>
  <c r="C21" i="1"/>
  <c r="C16" i="1"/>
  <c r="C12" i="1"/>
  <c r="C8" i="1"/>
  <c r="C62" i="14"/>
  <c r="C60" i="14"/>
  <c r="C58" i="14"/>
  <c r="C37" i="14"/>
  <c r="C16" i="14"/>
  <c r="D70" i="13"/>
  <c r="D68" i="13"/>
  <c r="D58" i="13"/>
  <c r="D47" i="13"/>
  <c r="D36" i="13"/>
  <c r="D20" i="13"/>
  <c r="C39" i="12"/>
  <c r="C38" i="12"/>
  <c r="C42" i="12"/>
  <c r="C41" i="12"/>
  <c r="C35" i="12" l="1"/>
  <c r="C31" i="12"/>
  <c r="C21" i="12"/>
  <c r="C16" i="12"/>
  <c r="C12" i="12"/>
  <c r="C8" i="12"/>
</calcChain>
</file>

<file path=xl/sharedStrings.xml><?xml version="1.0" encoding="utf-8"?>
<sst xmlns="http://schemas.openxmlformats.org/spreadsheetml/2006/main" count="720" uniqueCount="107">
  <si>
    <t xml:space="preserve">מגדל מקפת קרנות פנסיה וקופות גמל בע"מ </t>
  </si>
  <si>
    <t>נספח 1 - סך התשלומים ששולמו בעד כל סוג של הוצאה ישירה לתקופה המסתיימת ביום</t>
  </si>
  <si>
    <t>31.12.2018</t>
  </si>
  <si>
    <t>שם הקופה:</t>
  </si>
  <si>
    <t xml:space="preserve">אלפי ₪ </t>
  </si>
  <si>
    <t>סה"כ עמלות קניה ומכירה</t>
  </si>
  <si>
    <t>סך עמלות קניה ומכירה לצדדים קשורים</t>
  </si>
  <si>
    <t>סך עמלות קניה ומכירה לצדדים שאינם קשורים</t>
  </si>
  <si>
    <t>סה"כ עמלות קסטודיאן</t>
  </si>
  <si>
    <t>סך עמלות קסטודיאן לצדדים קשורים</t>
  </si>
  <si>
    <t>סך עמלות קסטודיאן לצדדים שאינם קשורים</t>
  </si>
  <si>
    <t>סה"כ מהשקעות לא סחירות</t>
  </si>
  <si>
    <t>א</t>
  </si>
  <si>
    <t>סך הוצאות הנובעות מהשקעה בניירות ערך לא סחירים שאינם לצורך מימון פרויקטים לתשתיות</t>
  </si>
  <si>
    <t>ב</t>
  </si>
  <si>
    <t>סך הוצאות הנובעות ממימון פרויקטים לתשתיות</t>
  </si>
  <si>
    <t>ג</t>
  </si>
  <si>
    <t>סך הוצאות הנובעות מהשקעה בזכויות מקרקעין</t>
  </si>
  <si>
    <t xml:space="preserve"> סה"כ עמלות ניהול חיצוני</t>
  </si>
  <si>
    <t>סך תשלומים הנובעים מהשקעה בקרנות השקעה בישראל</t>
  </si>
  <si>
    <t>סך תשלומים הנובעים מהשקעה בקרנות השקעה בחו"ל</t>
  </si>
  <si>
    <t>סך תשלומים למנהלי תיקים ישראלים בגין השקעה בחו"ל</t>
  </si>
  <si>
    <t>סך תשלומים למנהלי תיקים זרים</t>
  </si>
  <si>
    <t>סך תשלומים בגין השקעה בתעודות סל ישראליות</t>
  </si>
  <si>
    <t>סך תשלומים בגין השקעה בתעודות סל זרות</t>
  </si>
  <si>
    <t>סך תשלומים בגין השקעה בקרנות נאמנות ישראליות</t>
  </si>
  <si>
    <t>סך תשלומים בגין השקעה בקרנות נאמנות זרות</t>
  </si>
  <si>
    <t>סה"כ הוצאות אחרות</t>
  </si>
  <si>
    <t>סך הוצאות בעד ניהול תביעות</t>
  </si>
  <si>
    <t>סך הוצאות בעד מתן משכנתאות</t>
  </si>
  <si>
    <t>סך הכל הוצאות ישירות</t>
  </si>
  <si>
    <t>שיעור הוצאות ישירות</t>
  </si>
  <si>
    <t>שיעור סך ההוצאות הישירות, שההוצאה בגינן מוגבלת לשיעור של 0.25% לפי התקנות (סיכום סעיפים 3א, 4, 5ב חלקי סך הנכסים)</t>
  </si>
  <si>
    <t>שיעור סך הוצאות ישירות מתוך יתרת נכסים ממוצעת (באחוזים)</t>
  </si>
  <si>
    <t>סך נכסים לסוף שנה קודמת</t>
  </si>
  <si>
    <t>שיעור סך הוצאות ישירות מסך נכסים לסוף שנה קודמת (באחוזים)</t>
  </si>
  <si>
    <t>ברוקראז'- עמלות קניה ומכירה בגין עיסקאות בניירות ערך סחירים</t>
  </si>
  <si>
    <t>צדדים קשורים</t>
  </si>
  <si>
    <t>אחרים</t>
  </si>
  <si>
    <t/>
  </si>
  <si>
    <t>צדדים שאינם קשורים</t>
  </si>
  <si>
    <t>LEUMI</t>
  </si>
  <si>
    <t>DASH</t>
  </si>
  <si>
    <t>סך עמלות ברוקראז'</t>
  </si>
  <si>
    <t>עמלות קסטודיאן</t>
  </si>
  <si>
    <t>בנק לאומי</t>
  </si>
  <si>
    <t>UBS</t>
  </si>
  <si>
    <t>בנק הפועלים</t>
  </si>
  <si>
    <t>סך עמלות קסטודיאן</t>
  </si>
  <si>
    <t>הוצאה הנובעת מהשקעה בניירות ערך לא סחירים או ממתן הלוואה</t>
  </si>
  <si>
    <t>גוף 1</t>
  </si>
  <si>
    <t>גוף 2</t>
  </si>
  <si>
    <t>אחר</t>
  </si>
  <si>
    <t>גוף 3</t>
  </si>
  <si>
    <t>גוף 4</t>
  </si>
  <si>
    <t>סך הוצאות הנובעות מהשקעה בניירות ערך לא סחירים וממתן הלוואות</t>
  </si>
  <si>
    <t>הוצאה הנובעת מהשקעה בזכויות מקרקעין</t>
  </si>
  <si>
    <t>גורם 1</t>
  </si>
  <si>
    <t>גורם 2</t>
  </si>
  <si>
    <t>גורם 3</t>
  </si>
  <si>
    <t>גורם 4</t>
  </si>
  <si>
    <t>גורם 5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</si>
  <si>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</si>
  <si>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</si>
  <si>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</si>
  <si>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 xml:space="preserve">גוף </t>
  </si>
  <si>
    <t>סך הכל עמלות והוצאות</t>
  </si>
  <si>
    <t>תשלום הנובע מהשקעה בקרנות השקעה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</si>
  <si>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</si>
  <si>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</si>
  <si>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</si>
  <si>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>תשלום למנהל תיקים זר</t>
  </si>
  <si>
    <t>תשלום בגין השקעה בקרנות נאמנות</t>
  </si>
  <si>
    <t>א.</t>
  </si>
  <si>
    <t>קרן נאמנות ישראלית</t>
  </si>
  <si>
    <t>ב.</t>
  </si>
  <si>
    <t>קרן חוץ</t>
  </si>
  <si>
    <t>M&amp;G Investments</t>
  </si>
  <si>
    <t xml:space="preserve">סך תשלומים בגין השקעת בקרנות נאמנות </t>
  </si>
  <si>
    <t>תשלום בגין השקעה בתעודת סל</t>
  </si>
  <si>
    <t>תעודת סל ישראלית</t>
  </si>
  <si>
    <t>תעודת סל זרה</t>
  </si>
  <si>
    <t>BlackRock Inc USA</t>
  </si>
  <si>
    <t>Deutsche Bank-Trackers/LUX</t>
  </si>
  <si>
    <t>סך תשלומים בגין השקעה בתעודות סל</t>
  </si>
  <si>
    <t>סך הכל עמלות ניהול חיצוני</t>
  </si>
  <si>
    <t>מגדל מקפת קרנות פנסיה וקופות גמל בע"מ</t>
  </si>
  <si>
    <t>שם הקופה: מגדל מקפת אישית (מספר אוצר: 162)</t>
  </si>
  <si>
    <t>בדיקה</t>
  </si>
  <si>
    <t>נספח 1 - סך התשלומים ששולמו בגין כל סוג הוצאה ישירה לשנה המסתיימת ביום 31.12.18</t>
  </si>
  <si>
    <t>יתרת נכסים ממוצעת</t>
  </si>
  <si>
    <t>נספח 2 - פירוט עמלות והוצאות לשנה המסתיימת ביום 31.12.2018</t>
  </si>
  <si>
    <t>נספח 3- פירוט עמלות ניהול חיצוני לשנה המסתיימת ביום 31.12.2018</t>
  </si>
  <si>
    <t xml:space="preserve"> מגדל מקפת אישית (מספר אוצר: 2102)- מסלול כללי</t>
  </si>
  <si>
    <t xml:space="preserve"> מגדל מקפת אישית (מספר אוצר: 2207)- מסלול כללי למקבלי קצבה קיימים</t>
  </si>
  <si>
    <t xml:space="preserve"> מגדל מקפת אישית (מספר אוצר: 2112)- מסלול הלכה</t>
  </si>
  <si>
    <t xml:space="preserve"> מגדל מקפת אישית (מספר אוצר: 8603)- מסלול הלכה למקבלי קצבה קיימים</t>
  </si>
  <si>
    <t xml:space="preserve"> מגדל מקפת אישית (מספר אוצר: 8801)- מסלול לבני 50 ומטה</t>
  </si>
  <si>
    <t xml:space="preserve"> מגדל מקפת אישית (מספר אוצר: 2143)- מסלול שקלי טווח קצר</t>
  </si>
  <si>
    <t xml:space="preserve"> מגדל מקפת אישית (מספר אוצר: 2144)- מסלול אג"ח</t>
  </si>
  <si>
    <t xml:space="preserve"> מגדל מקפת אישית (מספר אוצר: 2142)- מסלול מניות</t>
  </si>
  <si>
    <t xml:space="preserve"> מגדל מקפת אישית (מספר אוצר: 8802)- מסלול לבני 50 עד 60</t>
  </si>
  <si>
    <t xml:space="preserve"> מגדל מקפת אישית (מספר אוצר: 8803)- מסלול לבני 60 ומעלה</t>
  </si>
  <si>
    <t xml:space="preserve"> מגדל מקפת אישית (מספר אוצר: 12145)- מסלול כללי לפנסיונרים</t>
  </si>
  <si>
    <t xml:space="preserve"> מגדל מקפת אישית (מספר אוצר: 12146)- מסלול הלכה לפנסיונרים</t>
  </si>
  <si>
    <t xml:space="preserve"> מגדל מקפת אישית (מספר אוצר: 12147)- מסלול מניות לפנסיונרים</t>
  </si>
  <si>
    <t xml:space="preserve"> מגדל מקפת אישית (מספר אוצר: 8602) - זכאים קיימים לקצבה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</si>
</sst>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_ * #,##0.000_ ;_ * \-#,##0.000_ ;_ * &quot;-&quot;??_ ;_ @_ "/>
    <numFmt numFmtId="166" formatCode="0.000"/>
  </numFmts>
  <fonts count="11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name val="David"/>
      <family val="2"/>
      <charset val="177"/>
    </font>
    <font>
      <sz val="10"/>
      <name val="Arial"/>
      <family val="2"/>
      <scheme val="minor"/>
    </font>
    <font>
      <sz val="11"/>
      <color theme="1"/>
      <name val="David"/>
      <family val="2"/>
      <charset val="177"/>
    </font>
    <font>
      <b/>
      <u/>
      <sz val="11"/>
      <color theme="1"/>
      <name val="David"/>
      <family val="2"/>
      <charset val="177"/>
    </font>
    <font>
      <b/>
      <sz val="1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u/>
      <sz val="11"/>
      <name val="David"/>
      <family val="2"/>
      <charset val="177"/>
    </font>
    <font>
      <sz val="11"/>
      <color theme="0"/>
      <name val="David"/>
      <family val="2"/>
      <charset val="177"/>
    </font>
    <font>
      <sz val="11"/>
      <name val="David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</cellStyleXfs>
  <cellXfs count="92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164" fontId="4" fillId="0" borderId="0" xfId="1" applyNumberFormat="1" applyFont="1"/>
    <xf numFmtId="164" fontId="6" fillId="0" borderId="0" xfId="1" applyNumberFormat="1" applyFont="1" applyAlignment="1">
      <alignment horizontal="right"/>
    </xf>
    <xf numFmtId="0" fontId="7" fillId="0" borderId="0" xfId="0" applyFont="1" applyAlignment="1"/>
    <xf numFmtId="0" fontId="7" fillId="2" borderId="4" xfId="0" applyFont="1" applyFill="1" applyBorder="1" applyAlignment="1"/>
    <xf numFmtId="0" fontId="7" fillId="2" borderId="5" xfId="0" applyFont="1" applyFill="1" applyBorder="1" applyAlignment="1"/>
    <xf numFmtId="164" fontId="4" fillId="3" borderId="7" xfId="1" applyNumberFormat="1" applyFont="1" applyFill="1" applyBorder="1"/>
    <xf numFmtId="164" fontId="4" fillId="4" borderId="7" xfId="1" applyNumberFormat="1" applyFont="1" applyFill="1" applyBorder="1"/>
    <xf numFmtId="164" fontId="4" fillId="2" borderId="7" xfId="1" applyNumberFormat="1" applyFont="1" applyFill="1" applyBorder="1"/>
    <xf numFmtId="164" fontId="4" fillId="4" borderId="14" xfId="1" applyNumberFormat="1" applyFont="1" applyFill="1" applyBorder="1"/>
    <xf numFmtId="0" fontId="4" fillId="2" borderId="4" xfId="0" applyFont="1" applyFill="1" applyBorder="1" applyAlignment="1"/>
    <xf numFmtId="0" fontId="4" fillId="2" borderId="5" xfId="0" applyFont="1" applyFill="1" applyBorder="1" applyAlignment="1"/>
    <xf numFmtId="0" fontId="4" fillId="2" borderId="8" xfId="0" applyFont="1" applyFill="1" applyBorder="1" applyAlignment="1"/>
    <xf numFmtId="0" fontId="4" fillId="2" borderId="9" xfId="0" applyFont="1" applyFill="1" applyBorder="1" applyAlignment="1"/>
    <xf numFmtId="10" fontId="4" fillId="4" borderId="7" xfId="2" applyNumberFormat="1" applyFont="1" applyFill="1" applyBorder="1"/>
    <xf numFmtId="0" fontId="2" fillId="0" borderId="0" xfId="0" applyFont="1" applyAlignment="1"/>
    <xf numFmtId="0" fontId="2" fillId="0" borderId="0" xfId="0" applyFont="1" applyAlignment="1">
      <alignment horizontal="left"/>
    </xf>
    <xf numFmtId="164" fontId="2" fillId="0" borderId="0" xfId="1" applyNumberFormat="1" applyFont="1" applyAlignment="1">
      <alignment horizontal="right"/>
    </xf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0" fontId="2" fillId="2" borderId="9" xfId="0" applyFont="1" applyFill="1" applyBorder="1" applyAlignment="1">
      <alignment wrapText="1"/>
    </xf>
    <xf numFmtId="0" fontId="8" fillId="2" borderId="8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/>
    <xf numFmtId="164" fontId="4" fillId="0" borderId="5" xfId="1" applyNumberFormat="1" applyFont="1" applyBorder="1"/>
    <xf numFmtId="0" fontId="9" fillId="0" borderId="0" xfId="0" applyFont="1"/>
    <xf numFmtId="0" fontId="4" fillId="0" borderId="0" xfId="0" applyFont="1" applyAlignment="1"/>
    <xf numFmtId="0" fontId="4" fillId="0" borderId="5" xfId="0" applyFont="1" applyBorder="1"/>
    <xf numFmtId="0" fontId="2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164" fontId="4" fillId="0" borderId="0" xfId="1" applyNumberFormat="1" applyFont="1" applyAlignment="1">
      <alignment horizontal="right"/>
    </xf>
    <xf numFmtId="164" fontId="4" fillId="2" borderId="7" xfId="1" applyNumberFormat="1" applyFont="1" applyFill="1" applyBorder="1" applyAlignment="1">
      <alignment horizontal="right"/>
    </xf>
    <xf numFmtId="164" fontId="4" fillId="4" borderId="7" xfId="1" applyNumberFormat="1" applyFont="1" applyFill="1" applyBorder="1" applyAlignment="1">
      <alignment horizontal="right"/>
    </xf>
    <xf numFmtId="164" fontId="7" fillId="4" borderId="13" xfId="1" applyNumberFormat="1" applyFont="1" applyFill="1" applyBorder="1" applyAlignment="1">
      <alignment horizontal="right"/>
    </xf>
    <xf numFmtId="0" fontId="2" fillId="2" borderId="15" xfId="0" applyFont="1" applyFill="1" applyBorder="1" applyAlignment="1">
      <alignment horizontal="right"/>
    </xf>
    <xf numFmtId="0" fontId="2" fillId="2" borderId="16" xfId="0" applyFont="1" applyFill="1" applyBorder="1" applyAlignment="1">
      <alignment horizontal="right"/>
    </xf>
    <xf numFmtId="0" fontId="10" fillId="2" borderId="17" xfId="0" applyFont="1" applyFill="1" applyBorder="1" applyAlignment="1">
      <alignment horizontal="right"/>
    </xf>
    <xf numFmtId="164" fontId="2" fillId="2" borderId="3" xfId="1" applyNumberFormat="1" applyFont="1" applyFill="1" applyBorder="1" applyAlignment="1">
      <alignment horizontal="right"/>
    </xf>
    <xf numFmtId="0" fontId="2" fillId="2" borderId="18" xfId="0" applyFont="1" applyFill="1" applyBorder="1" applyAlignment="1">
      <alignment horizontal="right"/>
    </xf>
    <xf numFmtId="0" fontId="2" fillId="2" borderId="19" xfId="0" applyFont="1" applyFill="1" applyBorder="1" applyAlignment="1">
      <alignment horizontal="right"/>
    </xf>
    <xf numFmtId="0" fontId="10" fillId="2" borderId="20" xfId="0" applyFont="1" applyFill="1" applyBorder="1" applyAlignment="1">
      <alignment horizontal="right"/>
    </xf>
    <xf numFmtId="0" fontId="10" fillId="2" borderId="21" xfId="0" applyNumberFormat="1" applyFont="1" applyFill="1" applyBorder="1" applyAlignment="1">
      <alignment horizontal="right" readingOrder="2"/>
    </xf>
    <xf numFmtId="0" fontId="10" fillId="2" borderId="9" xfId="0" applyNumberFormat="1" applyFont="1" applyFill="1" applyBorder="1" applyAlignment="1">
      <alignment horizontal="right" readingOrder="2"/>
    </xf>
    <xf numFmtId="0" fontId="10" fillId="2" borderId="5" xfId="0" applyFont="1" applyFill="1" applyBorder="1" applyAlignment="1">
      <alignment horizontal="right"/>
    </xf>
    <xf numFmtId="0" fontId="2" fillId="2" borderId="22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10" fillId="2" borderId="10" xfId="0" applyFont="1" applyFill="1" applyBorder="1" applyAlignment="1">
      <alignment horizontal="right"/>
    </xf>
    <xf numFmtId="0" fontId="10" fillId="2" borderId="18" xfId="0" applyNumberFormat="1" applyFont="1" applyFill="1" applyBorder="1" applyAlignment="1">
      <alignment horizontal="right" readingOrder="2"/>
    </xf>
    <xf numFmtId="0" fontId="10" fillId="2" borderId="19" xfId="0" applyNumberFormat="1" applyFont="1" applyFill="1" applyBorder="1" applyAlignment="1">
      <alignment horizontal="right" readingOrder="2"/>
    </xf>
    <xf numFmtId="0" fontId="2" fillId="2" borderId="21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right"/>
    </xf>
    <xf numFmtId="164" fontId="2" fillId="5" borderId="7" xfId="1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10" fillId="2" borderId="22" xfId="0" applyFont="1" applyFill="1" applyBorder="1" applyAlignment="1">
      <alignment horizontal="right"/>
    </xf>
    <xf numFmtId="0" fontId="10" fillId="2" borderId="9" xfId="0" applyFont="1" applyFill="1" applyBorder="1" applyAlignment="1">
      <alignment horizontal="right"/>
    </xf>
    <xf numFmtId="0" fontId="2" fillId="2" borderId="23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right"/>
    </xf>
    <xf numFmtId="164" fontId="4" fillId="4" borderId="14" xfId="1" applyNumberFormat="1" applyFont="1" applyFill="1" applyBorder="1" applyAlignment="1">
      <alignment horizontal="right"/>
    </xf>
    <xf numFmtId="164" fontId="4" fillId="0" borderId="0" xfId="0" applyNumberFormat="1" applyFont="1"/>
    <xf numFmtId="165" fontId="4" fillId="0" borderId="0" xfId="0" applyNumberFormat="1" applyFont="1"/>
    <xf numFmtId="164" fontId="7" fillId="4" borderId="29" xfId="1" applyNumberFormat="1" applyFont="1" applyFill="1" applyBorder="1" applyAlignment="1">
      <alignment horizontal="right"/>
    </xf>
    <xf numFmtId="166" fontId="4" fillId="0" borderId="0" xfId="0" applyNumberFormat="1" applyFont="1"/>
    <xf numFmtId="0" fontId="2" fillId="2" borderId="24" xfId="0" applyFont="1" applyFill="1" applyBorder="1" applyAlignment="1">
      <alignment horizontal="right"/>
    </xf>
    <xf numFmtId="0" fontId="10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10" fillId="2" borderId="25" xfId="0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/>
    </xf>
    <xf numFmtId="0" fontId="10" fillId="2" borderId="18" xfId="0" applyFont="1" applyFill="1" applyBorder="1" applyAlignment="1">
      <alignment horizontal="right"/>
    </xf>
    <xf numFmtId="0" fontId="2" fillId="2" borderId="25" xfId="0" applyFont="1" applyFill="1" applyBorder="1" applyAlignment="1">
      <alignment horizontal="right"/>
    </xf>
    <xf numFmtId="0" fontId="10" fillId="2" borderId="14" xfId="0" applyFont="1" applyFill="1" applyBorder="1" applyAlignment="1">
      <alignment horizontal="right"/>
    </xf>
    <xf numFmtId="0" fontId="2" fillId="2" borderId="26" xfId="0" applyFont="1" applyFill="1" applyBorder="1" applyAlignment="1">
      <alignment horizontal="right"/>
    </xf>
    <xf numFmtId="0" fontId="10" fillId="2" borderId="26" xfId="0" applyFont="1" applyFill="1" applyBorder="1" applyAlignment="1">
      <alignment horizontal="right"/>
    </xf>
    <xf numFmtId="0" fontId="2" fillId="2" borderId="10" xfId="0" applyFont="1" applyFill="1" applyBorder="1" applyAlignment="1">
      <alignment horizontal="right"/>
    </xf>
    <xf numFmtId="0" fontId="10" fillId="2" borderId="22" xfId="0" applyNumberFormat="1" applyFont="1" applyFill="1" applyBorder="1" applyAlignment="1">
      <alignment horizontal="right" readingOrder="2"/>
    </xf>
    <xf numFmtId="0" fontId="2" fillId="2" borderId="27" xfId="0" applyFont="1" applyFill="1" applyBorder="1" applyAlignment="1">
      <alignment horizontal="right"/>
    </xf>
    <xf numFmtId="0" fontId="10" fillId="2" borderId="28" xfId="0" applyFont="1" applyFill="1" applyBorder="1" applyAlignment="1">
      <alignment horizontal="right"/>
    </xf>
    <xf numFmtId="14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 wrapText="1"/>
    </xf>
    <xf numFmtId="164" fontId="4" fillId="4" borderId="13" xfId="1" applyNumberFormat="1" applyFont="1" applyFill="1" applyBorder="1"/>
    <xf numFmtId="0" fontId="4" fillId="2" borderId="1" xfId="0" applyFont="1" applyFill="1" applyBorder="1" applyAlignment="1"/>
    <xf numFmtId="0" fontId="4" fillId="2" borderId="4" xfId="0" applyFont="1" applyFill="1" applyBorder="1" applyAlignment="1"/>
    <xf numFmtId="0" fontId="4" fillId="2" borderId="2" xfId="0" applyFont="1" applyFill="1" applyBorder="1" applyAlignment="1"/>
    <xf numFmtId="0" fontId="4" fillId="2" borderId="5" xfId="0" applyFont="1" applyFill="1" applyBorder="1" applyAlignment="1"/>
    <xf numFmtId="164" fontId="2" fillId="2" borderId="3" xfId="1" applyNumberFormat="1" applyFont="1" applyFill="1" applyBorder="1" applyAlignment="1">
      <alignment horizontal="center"/>
    </xf>
    <xf numFmtId="164" fontId="2" fillId="2" borderId="6" xfId="1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9" fillId="0" borderId="0" xfId="0" applyNumberFormat="1" applyFont="1"/>
  </cellXfs>
  <cellStyles count="5">
    <cellStyle name="Comma" xfId="1" builtinId="3"/>
    <cellStyle name="Normal" xfId="0" builtinId="0"/>
    <cellStyle name="Normal 2" xfId="3"/>
    <cellStyle name="Normal 3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rightToLeft="1" tabSelected="1" workbookViewId="0">
      <pane ySplit="7" topLeftCell="A8" activePane="bottomLeft" state="frozen"/>
      <selection pane="bottomLeft" activeCell="D14" sqref="D14"/>
    </sheetView>
  </sheetViews>
  <sheetFormatPr defaultRowHeight="15" x14ac:dyDescent="0.25"/>
  <cols>
    <col min="1" max="1" width="1.875" style="2" bestFit="1" customWidth="1"/>
    <col min="2" max="2" width="55.875" style="2" bestFit="1" customWidth="1"/>
    <col min="3" max="3" width="13" style="2" bestFit="1" customWidth="1"/>
    <col min="4" max="4" width="9" style="2"/>
    <col min="5" max="5" width="10.875" style="29" customWidth="1"/>
    <col min="6" max="6" width="10.875" style="2" customWidth="1"/>
    <col min="7" max="7" width="11.25" style="2" customWidth="1"/>
    <col min="8" max="8" width="11.125" style="2" customWidth="1"/>
    <col min="9" max="16384" width="9" style="2"/>
  </cols>
  <sheetData>
    <row r="1" spans="1:5" x14ac:dyDescent="0.25">
      <c r="A1" s="90" t="s">
        <v>86</v>
      </c>
      <c r="B1" s="90"/>
      <c r="C1" s="28"/>
    </row>
    <row r="2" spans="1:5" x14ac:dyDescent="0.25">
      <c r="A2" s="19"/>
      <c r="B2" s="20"/>
      <c r="C2" s="5"/>
    </row>
    <row r="3" spans="1:5" x14ac:dyDescent="0.25">
      <c r="A3" s="1" t="s">
        <v>89</v>
      </c>
      <c r="B3" s="20"/>
      <c r="C3" s="5"/>
    </row>
    <row r="4" spans="1:5" x14ac:dyDescent="0.25">
      <c r="A4" s="30"/>
      <c r="B4" s="4"/>
      <c r="C4" s="4"/>
    </row>
    <row r="5" spans="1:5" ht="15.75" thickBot="1" x14ac:dyDescent="0.3">
      <c r="A5" s="1" t="s">
        <v>87</v>
      </c>
      <c r="B5" s="4"/>
      <c r="C5" s="4"/>
      <c r="E5" s="29" t="s">
        <v>88</v>
      </c>
    </row>
    <row r="6" spans="1:5" ht="14.25" customHeight="1" x14ac:dyDescent="0.25">
      <c r="A6" s="84"/>
      <c r="B6" s="86"/>
      <c r="C6" s="88" t="s">
        <v>4</v>
      </c>
    </row>
    <row r="7" spans="1:5" x14ac:dyDescent="0.25">
      <c r="A7" s="85"/>
      <c r="B7" s="87"/>
      <c r="C7" s="89"/>
      <c r="E7" s="29" t="s">
        <v>88</v>
      </c>
    </row>
    <row r="8" spans="1:5" x14ac:dyDescent="0.25">
      <c r="A8" s="7">
        <v>1</v>
      </c>
      <c r="B8" s="8" t="s">
        <v>5</v>
      </c>
      <c r="C8" s="9">
        <f>SUM(C9:C10)</f>
        <v>13532.065971120825</v>
      </c>
      <c r="E8" s="91">
        <f>כללי!C8+הלכה!C8+מניות!C8+'שקלי טווח קצר'!C8+'אג"ח'!C8+'בני 50 ומטה'!C8+'בני 50 עד 60'!C8+'בני 60 ומעלה'!C8+'זכאים קיימים'!C8+'מקבלי קצבה קיימים-כללי'!C8+'מקבלי קצבה קיימים-הלכה'!C8+'פנסיונרים-כללי'!C8+'פנסיונרים-הלכה'!C8+'פנסיונרים-מניות'!C8-C8</f>
        <v>0</v>
      </c>
    </row>
    <row r="9" spans="1:5" x14ac:dyDescent="0.25">
      <c r="A9" s="21"/>
      <c r="B9" s="22" t="s">
        <v>6</v>
      </c>
      <c r="C9" s="10">
        <v>61.720846080783389</v>
      </c>
      <c r="E9" s="91">
        <f>כללי!C9+הלכה!C9+מניות!C9+'שקלי טווח קצר'!C9+'אג"ח'!C9+'בני 50 ומטה'!C9+'בני 50 עד 60'!C9+'בני 60 ומעלה'!C9+'זכאים קיימים'!C9+'מקבלי קצבה קיימים-כללי'!C9+'מקבלי קצבה קיימים-הלכה'!C9+'פנסיונרים-כללי'!C9+'פנסיונרים-הלכה'!C9+'פנסיונרים-מניות'!C9-C9</f>
        <v>0</v>
      </c>
    </row>
    <row r="10" spans="1:5" x14ac:dyDescent="0.25">
      <c r="A10" s="21"/>
      <c r="B10" s="22" t="s">
        <v>7</v>
      </c>
      <c r="C10" s="10">
        <v>13470.345125040041</v>
      </c>
      <c r="E10" s="91">
        <f>כללי!C10+הלכה!C10+מניות!C10+'שקלי טווח קצר'!C10+'אג"ח'!C10+'בני 50 ומטה'!C10+'בני 50 עד 60'!C10+'בני 60 ומעלה'!C10+'זכאים קיימים'!C10+'מקבלי קצבה קיימים-כללי'!C10+'מקבלי קצבה קיימים-הלכה'!C10+'פנסיונרים-כללי'!C10+'פנסיונרים-הלכה'!C10+'פנסיונרים-מניות'!C10-C10</f>
        <v>0</v>
      </c>
    </row>
    <row r="11" spans="1:5" x14ac:dyDescent="0.25">
      <c r="A11" s="21"/>
      <c r="B11" s="22"/>
      <c r="C11" s="11"/>
    </row>
    <row r="12" spans="1:5" x14ac:dyDescent="0.25">
      <c r="A12" s="7">
        <v>2</v>
      </c>
      <c r="B12" s="8" t="s">
        <v>8</v>
      </c>
      <c r="C12" s="9">
        <f>SUM(C13:C14)</f>
        <v>2500.1038679132148</v>
      </c>
      <c r="E12" s="91">
        <f>כללי!C12+הלכה!C12+מניות!C12+'שקלי טווח קצר'!C12+'אג"ח'!C12+'בני 50 ומטה'!C12+'בני 50 עד 60'!C12+'בני 60 ומעלה'!C12+'זכאים קיימים'!C12+'מקבלי קצבה קיימים-כללי'!C12+'מקבלי קצבה קיימים-הלכה'!C12+'פנסיונרים-כללי'!C12+'פנסיונרים-הלכה'!C12+'פנסיונרים-מניות'!C12-C12</f>
        <v>0</v>
      </c>
    </row>
    <row r="13" spans="1:5" x14ac:dyDescent="0.25">
      <c r="A13" s="21"/>
      <c r="B13" s="23" t="s">
        <v>9</v>
      </c>
      <c r="C13" s="12">
        <v>0</v>
      </c>
      <c r="E13" s="91">
        <f>כללי!C13+הלכה!C13+מניות!C13+'שקלי טווח קצר'!C13+'אג"ח'!C13+'בני 50 ומטה'!C13+'בני 50 עד 60'!C13+'בני 60 ומעלה'!C13+'זכאים קיימים'!C13+'מקבלי קצבה קיימים-כללי'!C13+'מקבלי קצבה קיימים-הלכה'!C13+'פנסיונרים-כללי'!C13+'פנסיונרים-הלכה'!C13+'פנסיונרים-מניות'!C13-C13</f>
        <v>0</v>
      </c>
    </row>
    <row r="14" spans="1:5" x14ac:dyDescent="0.25">
      <c r="A14" s="21"/>
      <c r="B14" s="23" t="s">
        <v>10</v>
      </c>
      <c r="C14" s="12">
        <v>2500.1038679132148</v>
      </c>
      <c r="E14" s="91">
        <f>כללי!C14+הלכה!C14+מניות!C14+'שקלי טווח קצר'!C14+'אג"ח'!C14+'בני 50 ומטה'!C14+'בני 50 עד 60'!C14+'בני 60 ומעלה'!C14+'זכאים קיימים'!C14+'מקבלי קצבה קיימים-כללי'!C14+'מקבלי קצבה קיימים-הלכה'!C14+'פנסיונרים-כללי'!C14+'פנסיונרים-הלכה'!C14+'פנסיונרים-מניות'!C14-C14</f>
        <v>0</v>
      </c>
    </row>
    <row r="15" spans="1:5" x14ac:dyDescent="0.25">
      <c r="A15" s="13"/>
      <c r="B15" s="14"/>
      <c r="C15" s="11"/>
    </row>
    <row r="16" spans="1:5" x14ac:dyDescent="0.25">
      <c r="A16" s="7">
        <v>3</v>
      </c>
      <c r="B16" s="8" t="s">
        <v>11</v>
      </c>
      <c r="C16" s="9">
        <f>SUM(C17:C19)</f>
        <v>12670.771850113877</v>
      </c>
      <c r="E16" s="91">
        <f>כללי!C16+הלכה!C16+מניות!C16+'שקלי טווח קצר'!C16+'אג"ח'!C16+'בני 50 ומטה'!C16+'בני 50 עד 60'!C16+'בני 60 ומעלה'!C16+'זכאים קיימים'!C16+'מקבלי קצבה קיימים-כללי'!C16+'מקבלי קצבה קיימים-הלכה'!C16+'פנסיונרים-כללי'!C16+'פנסיונרים-הלכה'!C16+'פנסיונרים-מניות'!C16-C16</f>
        <v>0</v>
      </c>
    </row>
    <row r="17" spans="1:5" ht="30" x14ac:dyDescent="0.25">
      <c r="A17" s="21" t="s">
        <v>12</v>
      </c>
      <c r="B17" s="24" t="s">
        <v>13</v>
      </c>
      <c r="C17" s="10">
        <v>1406.7996211549992</v>
      </c>
      <c r="E17" s="91">
        <f>כללי!C17+הלכה!C17+מניות!C17+'שקלי טווח קצר'!C17+'אג"ח'!C17+'בני 50 ומטה'!C17+'בני 50 עד 60'!C17+'בני 60 ומעלה'!C17+'זכאים קיימים'!C17+'מקבלי קצבה קיימים-כללי'!C17+'מקבלי קצבה קיימים-הלכה'!C17+'פנסיונרים-כללי'!C17+'פנסיונרים-הלכה'!C17+'פנסיונרים-מניות'!C17-C17</f>
        <v>0</v>
      </c>
    </row>
    <row r="18" spans="1:5" x14ac:dyDescent="0.25">
      <c r="A18" s="21" t="s">
        <v>14</v>
      </c>
      <c r="B18" s="24" t="s">
        <v>15</v>
      </c>
      <c r="C18" s="10">
        <v>119.62785</v>
      </c>
      <c r="E18" s="91">
        <f>כללי!C18+הלכה!C18+מניות!C18+'שקלי טווח קצר'!C18+'אג"ח'!C18+'בני 50 ומטה'!C18+'בני 50 עד 60'!C18+'בני 60 ומעלה'!C18+'זכאים קיימים'!C18+'מקבלי קצבה קיימים-כללי'!C18+'מקבלי קצבה קיימים-הלכה'!C18+'פנסיונרים-כללי'!C18+'פנסיונרים-הלכה'!C18+'פנסיונרים-מניות'!C18-C18</f>
        <v>0</v>
      </c>
    </row>
    <row r="19" spans="1:5" x14ac:dyDescent="0.25">
      <c r="A19" s="21" t="s">
        <v>16</v>
      </c>
      <c r="B19" s="22" t="s">
        <v>17</v>
      </c>
      <c r="C19" s="10">
        <v>11144.344378958878</v>
      </c>
      <c r="E19" s="91">
        <f>כללי!C19+הלכה!C19+מניות!C19+'שקלי טווח קצר'!C19+'אג"ח'!C19+'בני 50 ומטה'!C19+'בני 50 עד 60'!C19+'בני 60 ומעלה'!C19+'זכאים קיימים'!C19+'מקבלי קצבה קיימים-כללי'!C19+'מקבלי קצבה קיימים-הלכה'!C19+'פנסיונרים-כללי'!C19+'פנסיונרים-הלכה'!C19+'פנסיונרים-מניות'!C19-C19</f>
        <v>0</v>
      </c>
    </row>
    <row r="20" spans="1:5" x14ac:dyDescent="0.25">
      <c r="A20" s="15"/>
      <c r="B20" s="16"/>
      <c r="C20" s="11"/>
    </row>
    <row r="21" spans="1:5" x14ac:dyDescent="0.25">
      <c r="A21" s="25">
        <v>4</v>
      </c>
      <c r="B21" s="8" t="s">
        <v>18</v>
      </c>
      <c r="C21" s="9">
        <f>SUM(C22:C29)</f>
        <v>65257.93761253811</v>
      </c>
      <c r="E21" s="91">
        <f>כללי!C21+הלכה!C21+מניות!C21+'שקלי טווח קצר'!C21+'אג"ח'!C21+'בני 50 ומטה'!C21+'בני 50 עד 60'!C21+'בני 60 ומעלה'!C21+'זכאים קיימים'!C21+'מקבלי קצבה קיימים-כללי'!C21+'מקבלי קצבה קיימים-הלכה'!C21+'פנסיונרים-כללי'!C21+'פנסיונרים-הלכה'!C21+'פנסיונרים-מניות'!C21-C21</f>
        <v>0</v>
      </c>
    </row>
    <row r="22" spans="1:5" x14ac:dyDescent="0.25">
      <c r="A22" s="21"/>
      <c r="B22" s="22" t="s">
        <v>19</v>
      </c>
      <c r="C22" s="10">
        <v>6066.4363097634805</v>
      </c>
      <c r="E22" s="91">
        <f>כללי!C22+הלכה!C22+מניות!C22+'שקלי טווח קצר'!C22+'אג"ח'!C22+'בני 50 ומטה'!C22+'בני 50 עד 60'!C22+'בני 60 ומעלה'!C22+'זכאים קיימים'!C22+'מקבלי קצבה קיימים-כללי'!C22+'מקבלי קצבה קיימים-הלכה'!C22+'פנסיונרים-כללי'!C22+'פנסיונרים-הלכה'!C22+'פנסיונרים-מניות'!C22-C22</f>
        <v>0</v>
      </c>
    </row>
    <row r="23" spans="1:5" x14ac:dyDescent="0.25">
      <c r="A23" s="21"/>
      <c r="B23" s="22" t="s">
        <v>20</v>
      </c>
      <c r="C23" s="10">
        <v>25937.634862774612</v>
      </c>
      <c r="E23" s="91">
        <f>כללי!C23+הלכה!C23+מניות!C23+'שקלי טווח קצר'!C23+'אג"ח'!C23+'בני 50 ומטה'!C23+'בני 50 עד 60'!C23+'בני 60 ומעלה'!C23+'זכאים קיימים'!C23+'מקבלי קצבה קיימים-כללי'!C23+'מקבלי קצבה קיימים-הלכה'!C23+'פנסיונרים-כללי'!C23+'פנסיונרים-הלכה'!C23+'פנסיונרים-מניות'!C23-C23</f>
        <v>0</v>
      </c>
    </row>
    <row r="24" spans="1:5" x14ac:dyDescent="0.25">
      <c r="A24" s="21"/>
      <c r="B24" s="22" t="s">
        <v>21</v>
      </c>
      <c r="C24" s="10"/>
      <c r="E24" s="91">
        <f>כללי!C24+הלכה!C24+מניות!C24+'שקלי טווח קצר'!C24+'אג"ח'!C24+'בני 50 ומטה'!C24+'בני 50 עד 60'!C24+'בני 60 ומעלה'!C24+'זכאים קיימים'!C24+'מקבלי קצבה קיימים-כללי'!C24+'מקבלי קצבה קיימים-הלכה'!C24+'פנסיונרים-כללי'!C24+'פנסיונרים-הלכה'!C24+'פנסיונרים-מניות'!C24-C24</f>
        <v>0</v>
      </c>
    </row>
    <row r="25" spans="1:5" x14ac:dyDescent="0.25">
      <c r="A25" s="21"/>
      <c r="B25" s="22" t="s">
        <v>22</v>
      </c>
      <c r="C25" s="10"/>
      <c r="E25" s="91">
        <f>כללי!C25+הלכה!C25+מניות!C25+'שקלי טווח קצר'!C25+'אג"ח'!C25+'בני 50 ומטה'!C25+'בני 50 עד 60'!C25+'בני 60 ומעלה'!C25+'זכאים קיימים'!C25+'מקבלי קצבה קיימים-כללי'!C25+'מקבלי קצבה קיימים-הלכה'!C25+'פנסיונרים-כללי'!C25+'פנסיונרים-הלכה'!C25+'פנסיונרים-מניות'!C25-C25</f>
        <v>0</v>
      </c>
    </row>
    <row r="26" spans="1:5" x14ac:dyDescent="0.25">
      <c r="A26" s="21"/>
      <c r="B26" s="22" t="s">
        <v>23</v>
      </c>
      <c r="C26" s="10">
        <v>1.7993600000000001</v>
      </c>
      <c r="E26" s="91">
        <f>כללי!C26+הלכה!C26+מניות!C26+'שקלי טווח קצר'!C26+'אג"ח'!C26+'בני 50 ומטה'!C26+'בני 50 עד 60'!C26+'בני 60 ומעלה'!C26+'זכאים קיימים'!C26+'מקבלי קצבה קיימים-כללי'!C26+'מקבלי קצבה קיימים-הלכה'!C26+'פנסיונרים-כללי'!C26+'פנסיונרים-הלכה'!C26+'פנסיונרים-מניות'!C26-C26</f>
        <v>0</v>
      </c>
    </row>
    <row r="27" spans="1:5" x14ac:dyDescent="0.25">
      <c r="A27" s="21"/>
      <c r="B27" s="22" t="s">
        <v>24</v>
      </c>
      <c r="C27" s="10">
        <v>13544.203869999998</v>
      </c>
      <c r="E27" s="91">
        <f>כללי!C27+הלכה!C27+מניות!C27+'שקלי טווח קצר'!C27+'אג"ח'!C27+'בני 50 ומטה'!C27+'בני 50 עד 60'!C27+'בני 60 ומעלה'!C27+'זכאים קיימים'!C27+'מקבלי קצבה קיימים-כללי'!C27+'מקבלי קצבה קיימים-הלכה'!C27+'פנסיונרים-כללי'!C27+'פנסיונרים-הלכה'!C27+'פנסיונרים-מניות'!C27-C27</f>
        <v>0</v>
      </c>
    </row>
    <row r="28" spans="1:5" x14ac:dyDescent="0.25">
      <c r="A28" s="21"/>
      <c r="B28" s="22" t="s">
        <v>25</v>
      </c>
      <c r="C28" s="10">
        <v>0</v>
      </c>
      <c r="E28" s="91">
        <f>כללי!C28+הלכה!C28+מניות!C28+'שקלי טווח קצר'!C28+'אג"ח'!C28+'בני 50 ומטה'!C28+'בני 50 עד 60'!C28+'בני 60 ומעלה'!C28+'זכאים קיימים'!C28+'מקבלי קצבה קיימים-כללי'!C28+'מקבלי קצבה קיימים-הלכה'!C28+'פנסיונרים-כללי'!C28+'פנסיונרים-הלכה'!C28+'פנסיונרים-מניות'!C28-C28</f>
        <v>0</v>
      </c>
    </row>
    <row r="29" spans="1:5" x14ac:dyDescent="0.25">
      <c r="A29" s="21"/>
      <c r="B29" s="22" t="s">
        <v>26</v>
      </c>
      <c r="C29" s="10">
        <v>19707.863210000014</v>
      </c>
      <c r="E29" s="91">
        <f>כללי!C29+הלכה!C29+מניות!C29+'שקלי טווח קצר'!C29+'אג"ח'!C29+'בני 50 ומטה'!C29+'בני 50 עד 60'!C29+'בני 60 ומעלה'!C29+'זכאים קיימים'!C29+'מקבלי קצבה קיימים-כללי'!C29+'מקבלי קצבה קיימים-הלכה'!C29+'פנסיונרים-כללי'!C29+'פנסיונרים-הלכה'!C29+'פנסיונרים-מניות'!C29-C29</f>
        <v>0</v>
      </c>
    </row>
    <row r="30" spans="1:5" x14ac:dyDescent="0.25">
      <c r="A30" s="21"/>
      <c r="B30" s="22"/>
      <c r="C30" s="11"/>
    </row>
    <row r="31" spans="1:5" x14ac:dyDescent="0.25">
      <c r="A31" s="21">
        <v>5</v>
      </c>
      <c r="B31" s="8" t="s">
        <v>27</v>
      </c>
      <c r="C31" s="9">
        <f>SUM(C32:C33)</f>
        <v>0</v>
      </c>
      <c r="E31" s="91">
        <f>כללי!C31+הלכה!C31+מניות!C31+'שקלי טווח קצר'!C31+'אג"ח'!C31+'בני 50 ומטה'!C31+'בני 50 עד 60'!C31+'בני 60 ומעלה'!C31+'זכאים קיימים'!C31+'מקבלי קצבה קיימים-כללי'!C31+'מקבלי קצבה קיימים-הלכה'!C31+'פנסיונרים-כללי'!C31+'פנסיונרים-הלכה'!C31+'פנסיונרים-מניות'!C31-C31</f>
        <v>0</v>
      </c>
    </row>
    <row r="32" spans="1:5" x14ac:dyDescent="0.25">
      <c r="A32" s="21" t="s">
        <v>12</v>
      </c>
      <c r="B32" s="22" t="s">
        <v>28</v>
      </c>
      <c r="C32" s="10"/>
      <c r="E32" s="91">
        <f>כללי!C32+הלכה!C32+מניות!C32+'שקלי טווח קצר'!C32+'אג"ח'!C32+'בני 50 ומטה'!C32+'בני 50 עד 60'!C32+'בני 60 ומעלה'!C32+'זכאים קיימים'!C32+'מקבלי קצבה קיימים-כללי'!C32+'מקבלי קצבה קיימים-הלכה'!C32+'פנסיונרים-כללי'!C32+'פנסיונרים-הלכה'!C32+'פנסיונרים-מניות'!C32-C32</f>
        <v>0</v>
      </c>
    </row>
    <row r="33" spans="1:5" x14ac:dyDescent="0.25">
      <c r="A33" s="21" t="s">
        <v>14</v>
      </c>
      <c r="B33" s="22" t="s">
        <v>29</v>
      </c>
      <c r="C33" s="10"/>
      <c r="E33" s="91">
        <f>כללי!C33+הלכה!C33+מניות!C33+'שקלי טווח קצר'!C33+'אג"ח'!C33+'בני 50 ומטה'!C33+'בני 50 עד 60'!C33+'בני 60 ומעלה'!C33+'זכאים קיימים'!C33+'מקבלי קצבה קיימים-כללי'!C33+'מקבלי קצבה קיימים-הלכה'!C33+'פנסיונרים-כללי'!C33+'פנסיונרים-הלכה'!C33+'פנסיונרים-מניות'!C33-C33</f>
        <v>0</v>
      </c>
    </row>
    <row r="34" spans="1:5" x14ac:dyDescent="0.25">
      <c r="A34" s="21"/>
      <c r="B34" s="22"/>
      <c r="C34" s="11"/>
    </row>
    <row r="35" spans="1:5" x14ac:dyDescent="0.25">
      <c r="A35" s="21">
        <v>6</v>
      </c>
      <c r="B35" s="8" t="s">
        <v>30</v>
      </c>
      <c r="C35" s="9">
        <f>C8+C12+C16+C21+C31</f>
        <v>93960.879301686029</v>
      </c>
      <c r="E35" s="91">
        <f>כללי!C35+הלכה!C35+מניות!C35+'שקלי טווח קצר'!C35+'אג"ח'!C35+'בני 50 ומטה'!C35+'בני 50 עד 60'!C35+'בני 60 ומעלה'!C35+'זכאים קיימים'!C35+'מקבלי קצבה קיימים-כללי'!C35+'מקבלי קצבה קיימים-הלכה'!C35+'פנסיונרים-כללי'!C35+'פנסיונרים-הלכה'!C35+'פנסיונרים-מניות'!C35-C35</f>
        <v>0</v>
      </c>
    </row>
    <row r="36" spans="1:5" x14ac:dyDescent="0.25">
      <c r="A36" s="21"/>
      <c r="B36" s="22"/>
      <c r="C36" s="11"/>
    </row>
    <row r="37" spans="1:5" x14ac:dyDescent="0.25">
      <c r="A37" s="21">
        <v>7</v>
      </c>
      <c r="B37" s="8" t="s">
        <v>31</v>
      </c>
      <c r="C37" s="11"/>
    </row>
    <row r="38" spans="1:5" ht="30" x14ac:dyDescent="0.25">
      <c r="A38" s="21" t="s">
        <v>12</v>
      </c>
      <c r="B38" s="24" t="s">
        <v>32</v>
      </c>
      <c r="C38" s="17">
        <f>(C21+C17+C33)/C41</f>
        <v>1.0930877855955092E-3</v>
      </c>
    </row>
    <row r="39" spans="1:5" x14ac:dyDescent="0.25">
      <c r="A39" s="21" t="s">
        <v>14</v>
      </c>
      <c r="B39" s="22" t="s">
        <v>35</v>
      </c>
      <c r="C39" s="17">
        <f>C35/C42</f>
        <v>1.4965059803367234E-3</v>
      </c>
    </row>
    <row r="40" spans="1:5" x14ac:dyDescent="0.25">
      <c r="A40" s="21"/>
      <c r="B40" s="22"/>
      <c r="C40" s="11"/>
    </row>
    <row r="41" spans="1:5" ht="15.75" thickBot="1" x14ac:dyDescent="0.3">
      <c r="A41" s="26"/>
      <c r="B41" s="27" t="s">
        <v>34</v>
      </c>
      <c r="C41" s="10">
        <f>60911849+74865+122+706</f>
        <v>60987542</v>
      </c>
      <c r="E41" s="91">
        <f>כללי!C41+הלכה!C41+מניות!C41+'שקלי טווח קצר'!C41+'אג"ח'!C41+'בני 50 ומטה'!C41+'בני 50 עד 60'!C41+'בני 60 ומעלה'!C41+'זכאים קיימים'!C41+'מקבלי קצבה קיימים-כללי'!C41+'מקבלי קצבה קיימים-הלכה'!C41+'פנסיונרים-כללי'!C41+'פנסיונרים-הלכה'!C41+'פנסיונרים-מניות'!C41-C41</f>
        <v>0</v>
      </c>
    </row>
    <row r="42" spans="1:5" ht="15.75" thickBot="1" x14ac:dyDescent="0.3">
      <c r="A42" s="26"/>
      <c r="B42" s="27" t="s">
        <v>90</v>
      </c>
      <c r="C42" s="10">
        <f>64586841/2+60911849/2+74865/2+122/2</f>
        <v>62786838.5</v>
      </c>
      <c r="E42" s="91">
        <f>כללי!C42+הלכה!C42+מניות!C42+'שקלי טווח קצר'!C42+'אג"ח'!C42+'בני 50 ומטה'!C42+'בני 50 עד 60'!C42+'בני 60 ומעלה'!C42+'זכאים קיימים'!C42+'מקבלי קצבה קיימים-כללי'!C42+'מקבלי קצבה קיימים-הלכה'!C42+'פנסיונרים-כללי'!C42+'פנסיונרים-הלכה'!C42+'פנסיונרים-מניות'!C42-C42</f>
        <v>0</v>
      </c>
    </row>
  </sheetData>
  <mergeCells count="4">
    <mergeCell ref="A6:A7"/>
    <mergeCell ref="B6:B7"/>
    <mergeCell ref="C6:C7"/>
    <mergeCell ref="A1:B1"/>
  </mergeCells>
  <pageMargins left="0.70866141732283461" right="0.70866141732283461" top="0.3543307086614173" bottom="0.3543307086614173" header="0" footer="0"/>
  <pageSetup paperSize="9" scale="5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rightToLeft="1" workbookViewId="0">
      <pane ySplit="7" topLeftCell="A8" activePane="bottomLeft" state="frozen"/>
      <selection pane="bottomLeft" activeCell="C38" sqref="C38:C39"/>
    </sheetView>
  </sheetViews>
  <sheetFormatPr defaultRowHeight="15" x14ac:dyDescent="0.25"/>
  <cols>
    <col min="1" max="1" width="1.875" style="2" bestFit="1" customWidth="1"/>
    <col min="2" max="2" width="55.875" style="2" bestFit="1" customWidth="1"/>
    <col min="3" max="3" width="9.875" style="2" bestFit="1" customWidth="1"/>
    <col min="4" max="16384" width="9" style="2"/>
  </cols>
  <sheetData>
    <row r="1" spans="1:3" x14ac:dyDescent="0.25">
      <c r="A1" s="90" t="s">
        <v>86</v>
      </c>
      <c r="B1" s="90"/>
      <c r="C1" s="28"/>
    </row>
    <row r="2" spans="1:3" x14ac:dyDescent="0.25">
      <c r="A2" s="19"/>
      <c r="B2" s="20"/>
      <c r="C2" s="20"/>
    </row>
    <row r="3" spans="1:3" x14ac:dyDescent="0.25">
      <c r="B3" s="1" t="s">
        <v>89</v>
      </c>
      <c r="C3" s="20"/>
    </row>
    <row r="4" spans="1:3" x14ac:dyDescent="0.25">
      <c r="B4" s="6" t="s">
        <v>3</v>
      </c>
      <c r="C4" s="4"/>
    </row>
    <row r="5" spans="1:3" ht="15.75" thickBot="1" x14ac:dyDescent="0.3">
      <c r="B5" s="82" t="s">
        <v>101</v>
      </c>
      <c r="C5" s="4"/>
    </row>
    <row r="6" spans="1:3" ht="14.25" customHeight="1" x14ac:dyDescent="0.25">
      <c r="A6" s="84"/>
      <c r="B6" s="86"/>
      <c r="C6" s="88" t="s">
        <v>4</v>
      </c>
    </row>
    <row r="7" spans="1:3" x14ac:dyDescent="0.25">
      <c r="A7" s="85"/>
      <c r="B7" s="87"/>
      <c r="C7" s="89"/>
    </row>
    <row r="8" spans="1:3" x14ac:dyDescent="0.25">
      <c r="A8" s="7">
        <v>1</v>
      </c>
      <c r="B8" s="8" t="s">
        <v>5</v>
      </c>
      <c r="C8" s="9">
        <f>SUM(C9:C10)</f>
        <v>202.58010633438991</v>
      </c>
    </row>
    <row r="9" spans="1:3" x14ac:dyDescent="0.25">
      <c r="A9" s="21"/>
      <c r="B9" s="22" t="s">
        <v>6</v>
      </c>
      <c r="C9" s="10">
        <v>1.8105298973842101</v>
      </c>
    </row>
    <row r="10" spans="1:3" x14ac:dyDescent="0.25">
      <c r="A10" s="21"/>
      <c r="B10" s="22" t="s">
        <v>7</v>
      </c>
      <c r="C10" s="10">
        <v>200.7695764370057</v>
      </c>
    </row>
    <row r="11" spans="1:3" x14ac:dyDescent="0.25">
      <c r="A11" s="21"/>
      <c r="B11" s="22"/>
      <c r="C11" s="11"/>
    </row>
    <row r="12" spans="1:3" x14ac:dyDescent="0.25">
      <c r="A12" s="7">
        <v>2</v>
      </c>
      <c r="B12" s="8" t="s">
        <v>8</v>
      </c>
      <c r="C12" s="9">
        <f>SUM(C13:C14)</f>
        <v>80.019245826510542</v>
      </c>
    </row>
    <row r="13" spans="1:3" x14ac:dyDescent="0.25">
      <c r="A13" s="21"/>
      <c r="B13" s="23" t="s">
        <v>9</v>
      </c>
      <c r="C13" s="10">
        <v>0</v>
      </c>
    </row>
    <row r="14" spans="1:3" x14ac:dyDescent="0.25">
      <c r="A14" s="21"/>
      <c r="B14" s="23" t="s">
        <v>10</v>
      </c>
      <c r="C14" s="10">
        <v>80.019245826510542</v>
      </c>
    </row>
    <row r="15" spans="1:3" x14ac:dyDescent="0.25">
      <c r="A15" s="13"/>
      <c r="B15" s="14"/>
      <c r="C15" s="11"/>
    </row>
    <row r="16" spans="1:3" x14ac:dyDescent="0.25">
      <c r="A16" s="7">
        <v>3</v>
      </c>
      <c r="B16" s="8" t="s">
        <v>11</v>
      </c>
      <c r="C16" s="9">
        <f>SUM(C17:C19)</f>
        <v>182.4623244394615</v>
      </c>
    </row>
    <row r="17" spans="1:3" ht="30" x14ac:dyDescent="0.25">
      <c r="A17" s="21" t="s">
        <v>12</v>
      </c>
      <c r="B17" s="24" t="s">
        <v>13</v>
      </c>
      <c r="C17" s="10">
        <v>7.7245599999999994</v>
      </c>
    </row>
    <row r="18" spans="1:3" x14ac:dyDescent="0.25">
      <c r="A18" s="21" t="s">
        <v>14</v>
      </c>
      <c r="B18" s="24" t="s">
        <v>15</v>
      </c>
      <c r="C18" s="10">
        <v>0</v>
      </c>
    </row>
    <row r="19" spans="1:3" x14ac:dyDescent="0.25">
      <c r="A19" s="21" t="s">
        <v>16</v>
      </c>
      <c r="B19" s="22" t="s">
        <v>17</v>
      </c>
      <c r="C19" s="10">
        <v>174.7377644394615</v>
      </c>
    </row>
    <row r="20" spans="1:3" x14ac:dyDescent="0.25">
      <c r="A20" s="15"/>
      <c r="B20" s="16"/>
      <c r="C20" s="11"/>
    </row>
    <row r="21" spans="1:3" x14ac:dyDescent="0.25">
      <c r="A21" s="25">
        <v>4</v>
      </c>
      <c r="B21" s="8" t="s">
        <v>18</v>
      </c>
      <c r="C21" s="9">
        <f>SUM(C22:C29)</f>
        <v>536.21297941492571</v>
      </c>
    </row>
    <row r="22" spans="1:3" x14ac:dyDescent="0.25">
      <c r="A22" s="21"/>
      <c r="B22" s="22" t="s">
        <v>19</v>
      </c>
      <c r="C22" s="10">
        <v>8.7015360422871098</v>
      </c>
    </row>
    <row r="23" spans="1:3" x14ac:dyDescent="0.25">
      <c r="A23" s="21"/>
      <c r="B23" s="22" t="s">
        <v>20</v>
      </c>
      <c r="C23" s="10">
        <v>190.89096337263868</v>
      </c>
    </row>
    <row r="24" spans="1:3" x14ac:dyDescent="0.25">
      <c r="A24" s="21"/>
      <c r="B24" s="22" t="s">
        <v>21</v>
      </c>
      <c r="C24" s="10"/>
    </row>
    <row r="25" spans="1:3" x14ac:dyDescent="0.25">
      <c r="A25" s="21"/>
      <c r="B25" s="22" t="s">
        <v>22</v>
      </c>
      <c r="C25" s="10"/>
    </row>
    <row r="26" spans="1:3" x14ac:dyDescent="0.25">
      <c r="A26" s="21"/>
      <c r="B26" s="22" t="s">
        <v>23</v>
      </c>
      <c r="C26" s="10">
        <v>0</v>
      </c>
    </row>
    <row r="27" spans="1:3" x14ac:dyDescent="0.25">
      <c r="A27" s="21"/>
      <c r="B27" s="22" t="s">
        <v>24</v>
      </c>
      <c r="C27" s="10">
        <v>243.53936000000002</v>
      </c>
    </row>
    <row r="28" spans="1:3" x14ac:dyDescent="0.25">
      <c r="A28" s="21"/>
      <c r="B28" s="22" t="s">
        <v>25</v>
      </c>
      <c r="C28" s="10">
        <v>0</v>
      </c>
    </row>
    <row r="29" spans="1:3" x14ac:dyDescent="0.25">
      <c r="A29" s="21"/>
      <c r="B29" s="22" t="s">
        <v>26</v>
      </c>
      <c r="C29" s="10">
        <v>93.081119999999999</v>
      </c>
    </row>
    <row r="30" spans="1:3" x14ac:dyDescent="0.25">
      <c r="A30" s="21"/>
      <c r="B30" s="22"/>
      <c r="C30" s="11"/>
    </row>
    <row r="31" spans="1:3" x14ac:dyDescent="0.25">
      <c r="A31" s="21">
        <v>5</v>
      </c>
      <c r="B31" s="8" t="s">
        <v>27</v>
      </c>
      <c r="C31" s="9">
        <f>SUM(C32:C33)</f>
        <v>0</v>
      </c>
    </row>
    <row r="32" spans="1:3" x14ac:dyDescent="0.25">
      <c r="A32" s="21" t="s">
        <v>12</v>
      </c>
      <c r="B32" s="22" t="s">
        <v>28</v>
      </c>
      <c r="C32" s="10"/>
    </row>
    <row r="33" spans="1:3" x14ac:dyDescent="0.25">
      <c r="A33" s="21" t="s">
        <v>14</v>
      </c>
      <c r="B33" s="22" t="s">
        <v>29</v>
      </c>
      <c r="C33" s="10"/>
    </row>
    <row r="34" spans="1:3" x14ac:dyDescent="0.25">
      <c r="A34" s="21"/>
      <c r="B34" s="22"/>
      <c r="C34" s="11"/>
    </row>
    <row r="35" spans="1:3" x14ac:dyDescent="0.25">
      <c r="A35" s="21">
        <v>6</v>
      </c>
      <c r="B35" s="8" t="s">
        <v>30</v>
      </c>
      <c r="C35" s="9">
        <f>C8+C12+C16+C21+C31</f>
        <v>1001.2746560152877</v>
      </c>
    </row>
    <row r="36" spans="1:3" x14ac:dyDescent="0.25">
      <c r="A36" s="21"/>
      <c r="B36" s="22"/>
      <c r="C36" s="11"/>
    </row>
    <row r="37" spans="1:3" x14ac:dyDescent="0.25">
      <c r="A37" s="21">
        <v>7</v>
      </c>
      <c r="B37" s="8" t="s">
        <v>31</v>
      </c>
      <c r="C37" s="11"/>
    </row>
    <row r="38" spans="1:3" ht="30" x14ac:dyDescent="0.25">
      <c r="A38" s="21" t="s">
        <v>12</v>
      </c>
      <c r="B38" s="24" t="s">
        <v>32</v>
      </c>
      <c r="C38" s="17">
        <f>(C21+C17+C33)/C41</f>
        <v>8.2852516159607765E-4</v>
      </c>
    </row>
    <row r="39" spans="1:3" x14ac:dyDescent="0.25">
      <c r="A39" s="21" t="s">
        <v>14</v>
      </c>
      <c r="B39" s="22" t="s">
        <v>33</v>
      </c>
      <c r="C39" s="17">
        <f>C35/C42</f>
        <v>1.2601679754873161E-3</v>
      </c>
    </row>
    <row r="40" spans="1:3" x14ac:dyDescent="0.25">
      <c r="A40" s="21"/>
      <c r="B40" s="22"/>
      <c r="C40" s="11"/>
    </row>
    <row r="41" spans="1:3" ht="15.75" thickBot="1" x14ac:dyDescent="0.3">
      <c r="A41" s="26"/>
      <c r="B41" s="27" t="s">
        <v>34</v>
      </c>
      <c r="C41" s="83">
        <v>656513</v>
      </c>
    </row>
    <row r="42" spans="1:3" ht="15.75" thickBot="1" x14ac:dyDescent="0.3">
      <c r="A42" s="26"/>
      <c r="B42" s="27" t="s">
        <v>90</v>
      </c>
      <c r="C42" s="10">
        <f>656513/2+932600/2</f>
        <v>794556.5</v>
      </c>
    </row>
  </sheetData>
  <mergeCells count="4">
    <mergeCell ref="A6:A7"/>
    <mergeCell ref="B6:B7"/>
    <mergeCell ref="C6:C7"/>
    <mergeCell ref="A1:B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rightToLeft="1" workbookViewId="0">
      <pane ySplit="7" topLeftCell="A8" activePane="bottomLeft" state="frozen"/>
      <selection pane="bottomLeft" activeCell="B47" sqref="B47"/>
    </sheetView>
  </sheetViews>
  <sheetFormatPr defaultRowHeight="15" x14ac:dyDescent="0.25"/>
  <cols>
    <col min="1" max="1" width="1.875" style="2" bestFit="1" customWidth="1"/>
    <col min="2" max="2" width="55.875" style="2" bestFit="1" customWidth="1"/>
    <col min="3" max="3" width="9.875" style="2" bestFit="1" customWidth="1"/>
    <col min="4" max="16384" width="9" style="2"/>
  </cols>
  <sheetData>
    <row r="1" spans="1:3" x14ac:dyDescent="0.25">
      <c r="A1" s="90" t="s">
        <v>86</v>
      </c>
      <c r="B1" s="90"/>
      <c r="C1" s="28"/>
    </row>
    <row r="2" spans="1:3" x14ac:dyDescent="0.25">
      <c r="A2" s="19"/>
      <c r="B2" s="20"/>
      <c r="C2" s="20"/>
    </row>
    <row r="3" spans="1:3" x14ac:dyDescent="0.25">
      <c r="B3" s="1" t="s">
        <v>89</v>
      </c>
      <c r="C3" s="20"/>
    </row>
    <row r="4" spans="1:3" x14ac:dyDescent="0.25">
      <c r="B4" s="6" t="s">
        <v>3</v>
      </c>
      <c r="C4" s="4"/>
    </row>
    <row r="5" spans="1:3" ht="15.75" thickBot="1" x14ac:dyDescent="0.3">
      <c r="B5" s="82" t="s">
        <v>102</v>
      </c>
      <c r="C5" s="4"/>
    </row>
    <row r="6" spans="1:3" ht="14.25" customHeight="1" x14ac:dyDescent="0.25">
      <c r="A6" s="84"/>
      <c r="B6" s="86"/>
      <c r="C6" s="88" t="s">
        <v>4</v>
      </c>
    </row>
    <row r="7" spans="1:3" x14ac:dyDescent="0.25">
      <c r="A7" s="85"/>
      <c r="B7" s="87"/>
      <c r="C7" s="89"/>
    </row>
    <row r="8" spans="1:3" x14ac:dyDescent="0.25">
      <c r="A8" s="7">
        <v>1</v>
      </c>
      <c r="B8" s="8" t="s">
        <v>5</v>
      </c>
      <c r="C8" s="9">
        <f>SUM(C9:C10)</f>
        <v>105.41108640601034</v>
      </c>
    </row>
    <row r="9" spans="1:3" x14ac:dyDescent="0.25">
      <c r="A9" s="21"/>
      <c r="B9" s="22" t="s">
        <v>6</v>
      </c>
      <c r="C9" s="10">
        <v>0.96747018432353005</v>
      </c>
    </row>
    <row r="10" spans="1:3" x14ac:dyDescent="0.25">
      <c r="A10" s="21"/>
      <c r="B10" s="22" t="s">
        <v>7</v>
      </c>
      <c r="C10" s="10">
        <v>104.44361622168681</v>
      </c>
    </row>
    <row r="11" spans="1:3" x14ac:dyDescent="0.25">
      <c r="A11" s="21"/>
      <c r="B11" s="22"/>
      <c r="C11" s="11"/>
    </row>
    <row r="12" spans="1:3" x14ac:dyDescent="0.25">
      <c r="A12" s="7">
        <v>2</v>
      </c>
      <c r="B12" s="8" t="s">
        <v>8</v>
      </c>
      <c r="C12" s="9">
        <f>SUM(C13:C14)</f>
        <v>43.264225156090767</v>
      </c>
    </row>
    <row r="13" spans="1:3" x14ac:dyDescent="0.25">
      <c r="A13" s="21"/>
      <c r="B13" s="23" t="s">
        <v>9</v>
      </c>
      <c r="C13" s="10">
        <v>0</v>
      </c>
    </row>
    <row r="14" spans="1:3" x14ac:dyDescent="0.25">
      <c r="A14" s="21"/>
      <c r="B14" s="23" t="s">
        <v>10</v>
      </c>
      <c r="C14" s="10">
        <v>43.264225156090767</v>
      </c>
    </row>
    <row r="15" spans="1:3" x14ac:dyDescent="0.25">
      <c r="A15" s="13"/>
      <c r="B15" s="14"/>
      <c r="C15" s="11"/>
    </row>
    <row r="16" spans="1:3" x14ac:dyDescent="0.25">
      <c r="A16" s="7">
        <v>3</v>
      </c>
      <c r="B16" s="8" t="s">
        <v>11</v>
      </c>
      <c r="C16" s="9">
        <f>SUM(C17:C19)</f>
        <v>120.20980286590856</v>
      </c>
    </row>
    <row r="17" spans="1:3" ht="30" x14ac:dyDescent="0.25">
      <c r="A17" s="21" t="s">
        <v>12</v>
      </c>
      <c r="B17" s="24" t="s">
        <v>13</v>
      </c>
      <c r="C17" s="10">
        <v>5.3617800000000004</v>
      </c>
    </row>
    <row r="18" spans="1:3" x14ac:dyDescent="0.25">
      <c r="A18" s="21" t="s">
        <v>14</v>
      </c>
      <c r="B18" s="24" t="s">
        <v>15</v>
      </c>
      <c r="C18" s="10">
        <v>0</v>
      </c>
    </row>
    <row r="19" spans="1:3" x14ac:dyDescent="0.25">
      <c r="A19" s="21" t="s">
        <v>16</v>
      </c>
      <c r="B19" s="22" t="s">
        <v>17</v>
      </c>
      <c r="C19" s="10">
        <v>114.84802286590856</v>
      </c>
    </row>
    <row r="20" spans="1:3" x14ac:dyDescent="0.25">
      <c r="A20" s="15"/>
      <c r="B20" s="16"/>
      <c r="C20" s="11"/>
    </row>
    <row r="21" spans="1:3" x14ac:dyDescent="0.25">
      <c r="A21" s="25">
        <v>4</v>
      </c>
      <c r="B21" s="8" t="s">
        <v>18</v>
      </c>
      <c r="C21" s="9">
        <f>SUM(C22:C29)</f>
        <v>305.44525017472154</v>
      </c>
    </row>
    <row r="22" spans="1:3" x14ac:dyDescent="0.25">
      <c r="A22" s="21"/>
      <c r="B22" s="22" t="s">
        <v>19</v>
      </c>
      <c r="C22" s="10">
        <v>6.9625473008652685</v>
      </c>
    </row>
    <row r="23" spans="1:3" x14ac:dyDescent="0.25">
      <c r="A23" s="21"/>
      <c r="B23" s="22" t="s">
        <v>20</v>
      </c>
      <c r="C23" s="10">
        <v>132.49935287385625</v>
      </c>
    </row>
    <row r="24" spans="1:3" x14ac:dyDescent="0.25">
      <c r="A24" s="21"/>
      <c r="B24" s="22" t="s">
        <v>21</v>
      </c>
      <c r="C24" s="10"/>
    </row>
    <row r="25" spans="1:3" x14ac:dyDescent="0.25">
      <c r="A25" s="21"/>
      <c r="B25" s="22" t="s">
        <v>22</v>
      </c>
      <c r="C25" s="10"/>
    </row>
    <row r="26" spans="1:3" x14ac:dyDescent="0.25">
      <c r="A26" s="21"/>
      <c r="B26" s="22" t="s">
        <v>23</v>
      </c>
      <c r="C26" s="10">
        <v>0</v>
      </c>
    </row>
    <row r="27" spans="1:3" x14ac:dyDescent="0.25">
      <c r="A27" s="21"/>
      <c r="B27" s="22" t="s">
        <v>24</v>
      </c>
      <c r="C27" s="10">
        <v>121.68680000000001</v>
      </c>
    </row>
    <row r="28" spans="1:3" x14ac:dyDescent="0.25">
      <c r="A28" s="21"/>
      <c r="B28" s="22" t="s">
        <v>25</v>
      </c>
      <c r="C28" s="10">
        <v>0</v>
      </c>
    </row>
    <row r="29" spans="1:3" x14ac:dyDescent="0.25">
      <c r="A29" s="21"/>
      <c r="B29" s="22" t="s">
        <v>26</v>
      </c>
      <c r="C29" s="10">
        <v>44.296549999999996</v>
      </c>
    </row>
    <row r="30" spans="1:3" x14ac:dyDescent="0.25">
      <c r="A30" s="21"/>
      <c r="B30" s="22"/>
      <c r="C30" s="11"/>
    </row>
    <row r="31" spans="1:3" x14ac:dyDescent="0.25">
      <c r="A31" s="21">
        <v>5</v>
      </c>
      <c r="B31" s="8" t="s">
        <v>27</v>
      </c>
      <c r="C31" s="9">
        <f>SUM(C32:C33)</f>
        <v>0</v>
      </c>
    </row>
    <row r="32" spans="1:3" x14ac:dyDescent="0.25">
      <c r="A32" s="21" t="s">
        <v>12</v>
      </c>
      <c r="B32" s="22" t="s">
        <v>28</v>
      </c>
      <c r="C32" s="10"/>
    </row>
    <row r="33" spans="1:3" x14ac:dyDescent="0.25">
      <c r="A33" s="21" t="s">
        <v>14</v>
      </c>
      <c r="B33" s="22" t="s">
        <v>29</v>
      </c>
      <c r="C33" s="10"/>
    </row>
    <row r="34" spans="1:3" x14ac:dyDescent="0.25">
      <c r="A34" s="21"/>
      <c r="B34" s="22"/>
      <c r="C34" s="11"/>
    </row>
    <row r="35" spans="1:3" x14ac:dyDescent="0.25">
      <c r="A35" s="21">
        <v>6</v>
      </c>
      <c r="B35" s="8" t="s">
        <v>30</v>
      </c>
      <c r="C35" s="9">
        <f>C8+C12+C16+C21+C31</f>
        <v>574.33036460273115</v>
      </c>
    </row>
    <row r="36" spans="1:3" x14ac:dyDescent="0.25">
      <c r="A36" s="21"/>
      <c r="B36" s="22"/>
      <c r="C36" s="11"/>
    </row>
    <row r="37" spans="1:3" x14ac:dyDescent="0.25">
      <c r="A37" s="21">
        <v>7</v>
      </c>
      <c r="B37" s="8" t="s">
        <v>31</v>
      </c>
      <c r="C37" s="11"/>
    </row>
    <row r="38" spans="1:3" ht="30" x14ac:dyDescent="0.25">
      <c r="A38" s="21" t="s">
        <v>12</v>
      </c>
      <c r="B38" s="24" t="s">
        <v>32</v>
      </c>
      <c r="C38" s="17">
        <f>(C21+C17+C33)/C41</f>
        <v>6.4614159530730847E-4</v>
      </c>
    </row>
    <row r="39" spans="1:3" x14ac:dyDescent="0.25">
      <c r="A39" s="21" t="s">
        <v>14</v>
      </c>
      <c r="B39" s="22" t="s">
        <v>33</v>
      </c>
      <c r="C39" s="17">
        <f>C35/C42</f>
        <v>9.9868083827499938E-4</v>
      </c>
    </row>
    <row r="40" spans="1:3" x14ac:dyDescent="0.25">
      <c r="A40" s="21"/>
      <c r="B40" s="22"/>
      <c r="C40" s="11"/>
    </row>
    <row r="41" spans="1:3" ht="15.75" thickBot="1" x14ac:dyDescent="0.3">
      <c r="A41" s="26"/>
      <c r="B41" s="27" t="s">
        <v>34</v>
      </c>
      <c r="C41" s="83">
        <v>481020</v>
      </c>
    </row>
    <row r="42" spans="1:3" ht="15.75" thickBot="1" x14ac:dyDescent="0.3">
      <c r="A42" s="26"/>
      <c r="B42" s="27" t="s">
        <v>90</v>
      </c>
      <c r="C42" s="10">
        <f>481020/2+669158/2</f>
        <v>575089</v>
      </c>
    </row>
  </sheetData>
  <mergeCells count="4">
    <mergeCell ref="A6:A7"/>
    <mergeCell ref="B6:B7"/>
    <mergeCell ref="C6:C7"/>
    <mergeCell ref="A1:B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2"/>
  <sheetViews>
    <sheetView rightToLeft="1" workbookViewId="0">
      <pane ySplit="7" topLeftCell="A8" activePane="bottomLeft" state="frozen"/>
      <selection pane="bottomLeft" activeCell="B6" sqref="B6:B7"/>
    </sheetView>
  </sheetViews>
  <sheetFormatPr defaultRowHeight="15" x14ac:dyDescent="0.25"/>
  <cols>
    <col min="1" max="1" width="1.875" style="2" bestFit="1" customWidth="1"/>
    <col min="2" max="2" width="55.875" style="2" bestFit="1" customWidth="1"/>
    <col min="3" max="16384" width="9" style="2"/>
  </cols>
  <sheetData>
    <row r="1" spans="1:3" x14ac:dyDescent="0.25">
      <c r="B1" s="3" t="s">
        <v>0</v>
      </c>
    </row>
    <row r="2" spans="1:3" x14ac:dyDescent="0.25">
      <c r="B2" s="18" t="s">
        <v>1</v>
      </c>
      <c r="C2" s="4"/>
    </row>
    <row r="3" spans="1:3" x14ac:dyDescent="0.25">
      <c r="B3" s="19"/>
      <c r="C3" s="20" t="s">
        <v>2</v>
      </c>
    </row>
    <row r="4" spans="1:3" x14ac:dyDescent="0.25">
      <c r="B4" s="6" t="s">
        <v>3</v>
      </c>
      <c r="C4" s="4"/>
    </row>
    <row r="5" spans="1:3" ht="15.75" thickBot="1" x14ac:dyDescent="0.3">
      <c r="B5" s="82" t="s">
        <v>106</v>
      </c>
      <c r="C5" s="4"/>
    </row>
    <row r="6" spans="1:3" ht="14.25" customHeight="1" x14ac:dyDescent="0.25">
      <c r="A6" s="84"/>
      <c r="B6" s="86"/>
      <c r="C6" s="88" t="s">
        <v>4</v>
      </c>
    </row>
    <row r="7" spans="1:3" x14ac:dyDescent="0.25">
      <c r="A7" s="85"/>
      <c r="B7" s="87"/>
      <c r="C7" s="89"/>
    </row>
    <row r="8" spans="1:3" x14ac:dyDescent="0.25">
      <c r="A8" s="7">
        <v>1</v>
      </c>
      <c r="B8" s="8" t="s">
        <v>5</v>
      </c>
      <c r="C8" s="9">
        <f>SUM(C9:C10)</f>
        <v>4.0970146887550296</v>
      </c>
    </row>
    <row r="9" spans="1:3" x14ac:dyDescent="0.25">
      <c r="A9" s="21"/>
      <c r="B9" s="22" t="s">
        <v>6</v>
      </c>
      <c r="C9" s="10">
        <v>0.13554956170685001</v>
      </c>
    </row>
    <row r="10" spans="1:3" x14ac:dyDescent="0.25">
      <c r="A10" s="21"/>
      <c r="B10" s="22" t="s">
        <v>7</v>
      </c>
      <c r="C10" s="10">
        <v>3.9614651270481795</v>
      </c>
    </row>
    <row r="11" spans="1:3" x14ac:dyDescent="0.25">
      <c r="A11" s="21"/>
      <c r="B11" s="22"/>
      <c r="C11" s="11"/>
    </row>
    <row r="12" spans="1:3" x14ac:dyDescent="0.25">
      <c r="A12" s="7">
        <v>2</v>
      </c>
      <c r="B12" s="8" t="s">
        <v>8</v>
      </c>
      <c r="C12" s="9">
        <f>SUM(C13:C14)</f>
        <v>12.045322580612181</v>
      </c>
    </row>
    <row r="13" spans="1:3" x14ac:dyDescent="0.25">
      <c r="A13" s="21"/>
      <c r="B13" s="23" t="s">
        <v>9</v>
      </c>
      <c r="C13" s="10">
        <v>0</v>
      </c>
    </row>
    <row r="14" spans="1:3" x14ac:dyDescent="0.25">
      <c r="A14" s="21"/>
      <c r="B14" s="23" t="s">
        <v>10</v>
      </c>
      <c r="C14" s="10">
        <v>12.045322580612181</v>
      </c>
    </row>
    <row r="15" spans="1:3" x14ac:dyDescent="0.25">
      <c r="A15" s="13"/>
      <c r="B15" s="14"/>
      <c r="C15" s="11"/>
    </row>
    <row r="16" spans="1:3" x14ac:dyDescent="0.25">
      <c r="A16" s="7">
        <v>3</v>
      </c>
      <c r="B16" s="8" t="s">
        <v>11</v>
      </c>
      <c r="C16" s="9">
        <f>SUM(C17:C19)</f>
        <v>0</v>
      </c>
    </row>
    <row r="17" spans="1:3" ht="30" x14ac:dyDescent="0.25">
      <c r="A17" s="21" t="s">
        <v>12</v>
      </c>
      <c r="B17" s="24" t="s">
        <v>13</v>
      </c>
      <c r="C17" s="10">
        <v>0</v>
      </c>
    </row>
    <row r="18" spans="1:3" x14ac:dyDescent="0.25">
      <c r="A18" s="21" t="s">
        <v>14</v>
      </c>
      <c r="B18" s="24" t="s">
        <v>15</v>
      </c>
      <c r="C18" s="10">
        <v>0</v>
      </c>
    </row>
    <row r="19" spans="1:3" x14ac:dyDescent="0.25">
      <c r="A19" s="21" t="s">
        <v>16</v>
      </c>
      <c r="B19" s="22" t="s">
        <v>17</v>
      </c>
      <c r="C19" s="10">
        <v>0</v>
      </c>
    </row>
    <row r="20" spans="1:3" x14ac:dyDescent="0.25">
      <c r="A20" s="15"/>
      <c r="B20" s="16"/>
      <c r="C20" s="11"/>
    </row>
    <row r="21" spans="1:3" x14ac:dyDescent="0.25">
      <c r="A21" s="25">
        <v>4</v>
      </c>
      <c r="B21" s="8" t="s">
        <v>18</v>
      </c>
      <c r="C21" s="9">
        <f>SUM(C22:C29)</f>
        <v>2.4295500000000003</v>
      </c>
    </row>
    <row r="22" spans="1:3" x14ac:dyDescent="0.25">
      <c r="A22" s="21"/>
      <c r="B22" s="22" t="s">
        <v>19</v>
      </c>
      <c r="C22" s="10">
        <v>0</v>
      </c>
    </row>
    <row r="23" spans="1:3" x14ac:dyDescent="0.25">
      <c r="A23" s="21"/>
      <c r="B23" s="22" t="s">
        <v>20</v>
      </c>
      <c r="C23" s="10">
        <v>0</v>
      </c>
    </row>
    <row r="24" spans="1:3" x14ac:dyDescent="0.25">
      <c r="A24" s="21"/>
      <c r="B24" s="22" t="s">
        <v>21</v>
      </c>
      <c r="C24" s="10"/>
    </row>
    <row r="25" spans="1:3" x14ac:dyDescent="0.25">
      <c r="A25" s="21"/>
      <c r="B25" s="22" t="s">
        <v>22</v>
      </c>
      <c r="C25" s="10"/>
    </row>
    <row r="26" spans="1:3" x14ac:dyDescent="0.25">
      <c r="A26" s="21"/>
      <c r="B26" s="22" t="s">
        <v>23</v>
      </c>
      <c r="C26" s="10">
        <v>0</v>
      </c>
    </row>
    <row r="27" spans="1:3" x14ac:dyDescent="0.25">
      <c r="A27" s="21"/>
      <c r="B27" s="22" t="s">
        <v>24</v>
      </c>
      <c r="C27" s="10">
        <v>2.4295500000000003</v>
      </c>
    </row>
    <row r="28" spans="1:3" x14ac:dyDescent="0.25">
      <c r="A28" s="21"/>
      <c r="B28" s="22" t="s">
        <v>25</v>
      </c>
      <c r="C28" s="10">
        <v>0</v>
      </c>
    </row>
    <row r="29" spans="1:3" x14ac:dyDescent="0.25">
      <c r="A29" s="21"/>
      <c r="B29" s="22" t="s">
        <v>26</v>
      </c>
      <c r="C29" s="10">
        <v>0</v>
      </c>
    </row>
    <row r="30" spans="1:3" x14ac:dyDescent="0.25">
      <c r="A30" s="21"/>
      <c r="B30" s="22"/>
      <c r="C30" s="11"/>
    </row>
    <row r="31" spans="1:3" x14ac:dyDescent="0.25">
      <c r="A31" s="21">
        <v>5</v>
      </c>
      <c r="B31" s="8" t="s">
        <v>27</v>
      </c>
      <c r="C31" s="9">
        <f>SUM(C32:C33)</f>
        <v>0</v>
      </c>
    </row>
    <row r="32" spans="1:3" x14ac:dyDescent="0.25">
      <c r="A32" s="21" t="s">
        <v>12</v>
      </c>
      <c r="B32" s="22" t="s">
        <v>28</v>
      </c>
      <c r="C32" s="10"/>
    </row>
    <row r="33" spans="1:3" x14ac:dyDescent="0.25">
      <c r="A33" s="21" t="s">
        <v>14</v>
      </c>
      <c r="B33" s="22" t="s">
        <v>29</v>
      </c>
      <c r="C33" s="10"/>
    </row>
    <row r="34" spans="1:3" x14ac:dyDescent="0.25">
      <c r="A34" s="21"/>
      <c r="B34" s="22"/>
      <c r="C34" s="11"/>
    </row>
    <row r="35" spans="1:3" x14ac:dyDescent="0.25">
      <c r="A35" s="21">
        <v>6</v>
      </c>
      <c r="B35" s="8" t="s">
        <v>30</v>
      </c>
      <c r="C35" s="9">
        <f>C8+C12+C16+C21</f>
        <v>18.57188726936721</v>
      </c>
    </row>
    <row r="36" spans="1:3" x14ac:dyDescent="0.25">
      <c r="A36" s="21"/>
      <c r="B36" s="22"/>
      <c r="C36" s="11"/>
    </row>
    <row r="37" spans="1:3" x14ac:dyDescent="0.25">
      <c r="A37" s="21">
        <v>7</v>
      </c>
      <c r="B37" s="8" t="s">
        <v>31</v>
      </c>
      <c r="C37" s="11"/>
    </row>
    <row r="38" spans="1:3" ht="30" x14ac:dyDescent="0.25">
      <c r="A38" s="21" t="s">
        <v>12</v>
      </c>
      <c r="B38" s="24" t="s">
        <v>32</v>
      </c>
      <c r="C38" s="17">
        <f>(C21+C17+C33)/C41</f>
        <v>2.9792517382187401E-5</v>
      </c>
    </row>
    <row r="39" spans="1:3" x14ac:dyDescent="0.25">
      <c r="A39" s="21" t="s">
        <v>14</v>
      </c>
      <c r="B39" s="22" t="s">
        <v>33</v>
      </c>
      <c r="C39" s="17">
        <f>C35/C42</f>
        <v>2.2592574853098966E-4</v>
      </c>
    </row>
    <row r="40" spans="1:3" x14ac:dyDescent="0.25">
      <c r="A40" s="21"/>
      <c r="B40" s="22"/>
      <c r="C40" s="11"/>
    </row>
    <row r="41" spans="1:3" ht="15.75" thickBot="1" x14ac:dyDescent="0.3">
      <c r="A41" s="26"/>
      <c r="B41" s="27" t="s">
        <v>34</v>
      </c>
      <c r="C41" s="83">
        <v>81549</v>
      </c>
    </row>
    <row r="42" spans="1:3" ht="15.75" thickBot="1" x14ac:dyDescent="0.3">
      <c r="A42" s="26"/>
      <c r="B42" s="27" t="s">
        <v>90</v>
      </c>
      <c r="C42" s="10">
        <f>81549/2+82858/2</f>
        <v>82203.5</v>
      </c>
    </row>
  </sheetData>
  <mergeCells count="3">
    <mergeCell ref="A6:A7"/>
    <mergeCell ref="B6:B7"/>
    <mergeCell ref="C6:C7"/>
  </mergeCells>
  <pageMargins left="0.70866141732283461" right="0.70866141732283461" top="0.3543307086614173" bottom="0.3543307086614173" header="0" footer="0"/>
  <pageSetup paperSize="9" scale="9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2"/>
  <sheetViews>
    <sheetView rightToLeft="1" workbookViewId="0">
      <pane ySplit="7" topLeftCell="A8" activePane="bottomLeft" state="frozen"/>
      <selection activeCell="B6" sqref="B6:B7"/>
      <selection pane="bottomLeft" activeCell="B6" sqref="B6:B7"/>
    </sheetView>
  </sheetViews>
  <sheetFormatPr defaultRowHeight="15" x14ac:dyDescent="0.25"/>
  <cols>
    <col min="1" max="1" width="1.875" style="2" bestFit="1" customWidth="1"/>
    <col min="2" max="2" width="55.875" style="2" bestFit="1" customWidth="1"/>
    <col min="3" max="3" width="9.875" style="2" bestFit="1" customWidth="1"/>
    <col min="4" max="4" width="9" style="2"/>
    <col min="5" max="5" width="9.75" style="2" customWidth="1"/>
    <col min="6" max="6" width="10" style="2" customWidth="1"/>
    <col min="7" max="7" width="10.25" style="2" customWidth="1"/>
    <col min="8" max="8" width="10.375" style="2" customWidth="1"/>
    <col min="9" max="16384" width="9" style="2"/>
  </cols>
  <sheetData>
    <row r="1" spans="1:3" x14ac:dyDescent="0.25">
      <c r="A1" s="90" t="s">
        <v>86</v>
      </c>
      <c r="B1" s="90"/>
      <c r="C1" s="28"/>
    </row>
    <row r="2" spans="1:3" x14ac:dyDescent="0.25">
      <c r="A2" s="19"/>
      <c r="B2" s="20"/>
      <c r="C2" s="20"/>
    </row>
    <row r="3" spans="1:3" x14ac:dyDescent="0.25">
      <c r="B3" s="1" t="s">
        <v>89</v>
      </c>
      <c r="C3" s="20"/>
    </row>
    <row r="4" spans="1:3" x14ac:dyDescent="0.25">
      <c r="B4" s="6" t="s">
        <v>3</v>
      </c>
      <c r="C4" s="4"/>
    </row>
    <row r="5" spans="1:3" ht="15.75" thickBot="1" x14ac:dyDescent="0.3">
      <c r="B5" s="82" t="s">
        <v>94</v>
      </c>
      <c r="C5" s="4"/>
    </row>
    <row r="6" spans="1:3" ht="14.25" customHeight="1" x14ac:dyDescent="0.25">
      <c r="A6" s="84"/>
      <c r="B6" s="86"/>
      <c r="C6" s="88" t="s">
        <v>4</v>
      </c>
    </row>
    <row r="7" spans="1:3" x14ac:dyDescent="0.25">
      <c r="A7" s="85"/>
      <c r="B7" s="87"/>
      <c r="C7" s="89"/>
    </row>
    <row r="8" spans="1:3" x14ac:dyDescent="0.25">
      <c r="A8" s="7">
        <v>1</v>
      </c>
      <c r="B8" s="8" t="s">
        <v>5</v>
      </c>
      <c r="C8" s="9">
        <f>SUM(C9:C10)</f>
        <v>224.74336144585203</v>
      </c>
    </row>
    <row r="9" spans="1:3" x14ac:dyDescent="0.25">
      <c r="A9" s="21"/>
      <c r="B9" s="22" t="s">
        <v>6</v>
      </c>
      <c r="C9" s="10">
        <v>4.2853809275678199</v>
      </c>
    </row>
    <row r="10" spans="1:3" x14ac:dyDescent="0.25">
      <c r="A10" s="21"/>
      <c r="B10" s="22" t="s">
        <v>7</v>
      </c>
      <c r="C10" s="10">
        <v>220.45798051828422</v>
      </c>
    </row>
    <row r="11" spans="1:3" x14ac:dyDescent="0.25">
      <c r="A11" s="21"/>
      <c r="B11" s="22"/>
      <c r="C11" s="11"/>
    </row>
    <row r="12" spans="1:3" x14ac:dyDescent="0.25">
      <c r="A12" s="7">
        <v>2</v>
      </c>
      <c r="B12" s="8" t="s">
        <v>8</v>
      </c>
      <c r="C12" s="9">
        <f>SUM(C13:C14)</f>
        <v>70.962968053127298</v>
      </c>
    </row>
    <row r="13" spans="1:3" x14ac:dyDescent="0.25">
      <c r="A13" s="21"/>
      <c r="B13" s="23" t="s">
        <v>9</v>
      </c>
      <c r="C13" s="10">
        <v>0</v>
      </c>
    </row>
    <row r="14" spans="1:3" x14ac:dyDescent="0.25">
      <c r="A14" s="21"/>
      <c r="B14" s="23" t="s">
        <v>10</v>
      </c>
      <c r="C14" s="10">
        <v>70.962968053127298</v>
      </c>
    </row>
    <row r="15" spans="1:3" x14ac:dyDescent="0.25">
      <c r="A15" s="13"/>
      <c r="B15" s="14"/>
      <c r="C15" s="11"/>
    </row>
    <row r="16" spans="1:3" x14ac:dyDescent="0.25">
      <c r="A16" s="7">
        <v>3</v>
      </c>
      <c r="B16" s="8" t="s">
        <v>11</v>
      </c>
      <c r="C16" s="9">
        <f>SUM(C17:C19)</f>
        <v>131.40138388428505</v>
      </c>
    </row>
    <row r="17" spans="1:3" ht="30" x14ac:dyDescent="0.25">
      <c r="A17" s="21" t="s">
        <v>12</v>
      </c>
      <c r="B17" s="24" t="s">
        <v>13</v>
      </c>
      <c r="C17" s="10">
        <v>56.316539999999996</v>
      </c>
    </row>
    <row r="18" spans="1:3" x14ac:dyDescent="0.25">
      <c r="A18" s="21" t="s">
        <v>14</v>
      </c>
      <c r="B18" s="24" t="s">
        <v>15</v>
      </c>
      <c r="C18" s="10">
        <v>5.9917700000000007</v>
      </c>
    </row>
    <row r="19" spans="1:3" x14ac:dyDescent="0.25">
      <c r="A19" s="21" t="s">
        <v>16</v>
      </c>
      <c r="B19" s="22" t="s">
        <v>17</v>
      </c>
      <c r="C19" s="10">
        <v>69.093073884285062</v>
      </c>
    </row>
    <row r="20" spans="1:3" x14ac:dyDescent="0.25">
      <c r="A20" s="15"/>
      <c r="B20" s="16"/>
      <c r="C20" s="11"/>
    </row>
    <row r="21" spans="1:3" x14ac:dyDescent="0.25">
      <c r="A21" s="25">
        <v>4</v>
      </c>
      <c r="B21" s="8" t="s">
        <v>18</v>
      </c>
      <c r="C21" s="9">
        <f>SUM(C22:C29)</f>
        <v>581.40876691305039</v>
      </c>
    </row>
    <row r="22" spans="1:3" x14ac:dyDescent="0.25">
      <c r="A22" s="21"/>
      <c r="B22" s="22" t="s">
        <v>19</v>
      </c>
      <c r="C22" s="10">
        <v>39.7288</v>
      </c>
    </row>
    <row r="23" spans="1:3" x14ac:dyDescent="0.25">
      <c r="A23" s="21"/>
      <c r="B23" s="22" t="s">
        <v>20</v>
      </c>
      <c r="C23" s="10">
        <v>464.93350691305034</v>
      </c>
    </row>
    <row r="24" spans="1:3" x14ac:dyDescent="0.25">
      <c r="A24" s="21"/>
      <c r="B24" s="22" t="s">
        <v>21</v>
      </c>
      <c r="C24" s="10"/>
    </row>
    <row r="25" spans="1:3" x14ac:dyDescent="0.25">
      <c r="A25" s="21"/>
      <c r="B25" s="22" t="s">
        <v>22</v>
      </c>
      <c r="C25" s="10"/>
    </row>
    <row r="26" spans="1:3" x14ac:dyDescent="0.25">
      <c r="A26" s="21"/>
      <c r="B26" s="22" t="s">
        <v>23</v>
      </c>
      <c r="C26" s="10">
        <v>0</v>
      </c>
    </row>
    <row r="27" spans="1:3" x14ac:dyDescent="0.25">
      <c r="A27" s="21"/>
      <c r="B27" s="22" t="s">
        <v>24</v>
      </c>
      <c r="C27" s="10">
        <v>57.64255</v>
      </c>
    </row>
    <row r="28" spans="1:3" x14ac:dyDescent="0.25">
      <c r="A28" s="21"/>
      <c r="B28" s="22" t="s">
        <v>25</v>
      </c>
      <c r="C28" s="10">
        <v>0</v>
      </c>
    </row>
    <row r="29" spans="1:3" x14ac:dyDescent="0.25">
      <c r="A29" s="21"/>
      <c r="B29" s="22" t="s">
        <v>26</v>
      </c>
      <c r="C29" s="10">
        <v>19.103909999999999</v>
      </c>
    </row>
    <row r="30" spans="1:3" x14ac:dyDescent="0.25">
      <c r="A30" s="21"/>
      <c r="B30" s="22"/>
      <c r="C30" s="11"/>
    </row>
    <row r="31" spans="1:3" x14ac:dyDescent="0.25">
      <c r="A31" s="21">
        <v>5</v>
      </c>
      <c r="B31" s="8" t="s">
        <v>27</v>
      </c>
      <c r="C31" s="9">
        <f>SUM(C32:C33)</f>
        <v>0</v>
      </c>
    </row>
    <row r="32" spans="1:3" x14ac:dyDescent="0.25">
      <c r="A32" s="21" t="s">
        <v>12</v>
      </c>
      <c r="B32" s="22" t="s">
        <v>28</v>
      </c>
      <c r="C32" s="10"/>
    </row>
    <row r="33" spans="1:3" x14ac:dyDescent="0.25">
      <c r="A33" s="21" t="s">
        <v>14</v>
      </c>
      <c r="B33" s="22" t="s">
        <v>29</v>
      </c>
      <c r="C33" s="10"/>
    </row>
    <row r="34" spans="1:3" x14ac:dyDescent="0.25">
      <c r="A34" s="21"/>
      <c r="B34" s="22"/>
      <c r="C34" s="11"/>
    </row>
    <row r="35" spans="1:3" x14ac:dyDescent="0.25">
      <c r="A35" s="21">
        <v>6</v>
      </c>
      <c r="B35" s="8" t="s">
        <v>30</v>
      </c>
      <c r="C35" s="9">
        <f>C8+C12+C16+C21+C31</f>
        <v>1008.5164802963147</v>
      </c>
    </row>
    <row r="36" spans="1:3" x14ac:dyDescent="0.25">
      <c r="A36" s="21"/>
      <c r="B36" s="22"/>
      <c r="C36" s="11"/>
    </row>
    <row r="37" spans="1:3" x14ac:dyDescent="0.25">
      <c r="A37" s="21">
        <v>7</v>
      </c>
      <c r="B37" s="8" t="s">
        <v>31</v>
      </c>
      <c r="C37" s="11"/>
    </row>
    <row r="38" spans="1:3" ht="30" x14ac:dyDescent="0.25">
      <c r="A38" s="21" t="s">
        <v>12</v>
      </c>
      <c r="B38" s="24" t="s">
        <v>32</v>
      </c>
      <c r="C38" s="17">
        <f>(C21+C17+C33)/C41</f>
        <v>1.8262872950591339E-4</v>
      </c>
    </row>
    <row r="39" spans="1:3" x14ac:dyDescent="0.25">
      <c r="A39" s="21" t="s">
        <v>14</v>
      </c>
      <c r="B39" s="22" t="s">
        <v>33</v>
      </c>
      <c r="C39" s="17">
        <f>C35/C42</f>
        <v>2.8900069585310542E-4</v>
      </c>
    </row>
    <row r="40" spans="1:3" x14ac:dyDescent="0.25">
      <c r="A40" s="21"/>
      <c r="B40" s="22"/>
      <c r="C40" s="11"/>
    </row>
    <row r="41" spans="1:3" ht="15.75" thickBot="1" x14ac:dyDescent="0.3">
      <c r="A41" s="26"/>
      <c r="B41" s="27" t="s">
        <v>34</v>
      </c>
      <c r="C41" s="83">
        <v>3491922.1561599998</v>
      </c>
    </row>
    <row r="42" spans="1:3" ht="15.75" thickBot="1" x14ac:dyDescent="0.3">
      <c r="A42" s="26"/>
      <c r="B42" s="27" t="s">
        <v>90</v>
      </c>
      <c r="C42" s="10">
        <f>3491922/2+3487414/2</f>
        <v>3489668</v>
      </c>
    </row>
  </sheetData>
  <mergeCells count="4">
    <mergeCell ref="A6:A7"/>
    <mergeCell ref="B6:B7"/>
    <mergeCell ref="C6:C7"/>
    <mergeCell ref="A1:B1"/>
  </mergeCells>
  <pageMargins left="0.70866141732283461" right="0.70866141732283461" top="0.3543307086614173" bottom="0.3543307086614173" header="0" footer="0"/>
  <pageSetup paperSize="9" scale="9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rightToLeft="1" workbookViewId="0">
      <pane ySplit="7" topLeftCell="A8" activePane="bottomLeft" state="frozen"/>
      <selection pane="bottomLeft" activeCell="C38" sqref="C38:C39"/>
    </sheetView>
  </sheetViews>
  <sheetFormatPr defaultRowHeight="15" x14ac:dyDescent="0.25"/>
  <cols>
    <col min="1" max="1" width="1.875" style="2" bestFit="1" customWidth="1"/>
    <col min="2" max="2" width="55.875" style="2" bestFit="1" customWidth="1"/>
    <col min="3" max="3" width="9.875" style="2" bestFit="1" customWidth="1"/>
    <col min="4" max="16384" width="9" style="2"/>
  </cols>
  <sheetData>
    <row r="1" spans="1:3" x14ac:dyDescent="0.25">
      <c r="A1" s="90" t="s">
        <v>86</v>
      </c>
      <c r="B1" s="90"/>
      <c r="C1" s="28"/>
    </row>
    <row r="2" spans="1:3" x14ac:dyDescent="0.25">
      <c r="A2" s="19"/>
      <c r="B2" s="20"/>
      <c r="C2" s="20"/>
    </row>
    <row r="3" spans="1:3" x14ac:dyDescent="0.25">
      <c r="B3" s="1" t="s">
        <v>89</v>
      </c>
      <c r="C3" s="20"/>
    </row>
    <row r="4" spans="1:3" x14ac:dyDescent="0.25">
      <c r="B4" s="6" t="s">
        <v>3</v>
      </c>
      <c r="C4" s="4"/>
    </row>
    <row r="5" spans="1:3" ht="15.75" thickBot="1" x14ac:dyDescent="0.3">
      <c r="B5" s="32" t="s">
        <v>96</v>
      </c>
      <c r="C5" s="4"/>
    </row>
    <row r="6" spans="1:3" ht="14.25" customHeight="1" x14ac:dyDescent="0.25">
      <c r="A6" s="84"/>
      <c r="B6" s="86"/>
      <c r="C6" s="88" t="s">
        <v>4</v>
      </c>
    </row>
    <row r="7" spans="1:3" x14ac:dyDescent="0.25">
      <c r="A7" s="85"/>
      <c r="B7" s="87"/>
      <c r="C7" s="89"/>
    </row>
    <row r="8" spans="1:3" x14ac:dyDescent="0.25">
      <c r="A8" s="7">
        <v>1</v>
      </c>
      <c r="B8" s="8" t="s">
        <v>5</v>
      </c>
      <c r="C8" s="9">
        <f>SUM(C9:C10)</f>
        <v>6.9270559899279993E-2</v>
      </c>
    </row>
    <row r="9" spans="1:3" x14ac:dyDescent="0.25">
      <c r="A9" s="21"/>
      <c r="B9" s="22" t="s">
        <v>6</v>
      </c>
      <c r="C9" s="10">
        <v>8.5937264559999993E-5</v>
      </c>
    </row>
    <row r="10" spans="1:3" x14ac:dyDescent="0.25">
      <c r="A10" s="21"/>
      <c r="B10" s="22" t="s">
        <v>7</v>
      </c>
      <c r="C10" s="10">
        <v>6.918462263472E-2</v>
      </c>
    </row>
    <row r="11" spans="1:3" x14ac:dyDescent="0.25">
      <c r="A11" s="21"/>
      <c r="B11" s="22"/>
      <c r="C11" s="11"/>
    </row>
    <row r="12" spans="1:3" x14ac:dyDescent="0.25">
      <c r="A12" s="7">
        <v>2</v>
      </c>
      <c r="B12" s="8" t="s">
        <v>8</v>
      </c>
      <c r="C12" s="9">
        <f>SUM(C13:C14)</f>
        <v>0.30722763142442999</v>
      </c>
    </row>
    <row r="13" spans="1:3" x14ac:dyDescent="0.25">
      <c r="A13" s="21"/>
      <c r="B13" s="23" t="s">
        <v>9</v>
      </c>
      <c r="C13" s="10">
        <v>0</v>
      </c>
    </row>
    <row r="14" spans="1:3" x14ac:dyDescent="0.25">
      <c r="A14" s="21"/>
      <c r="B14" s="23" t="s">
        <v>10</v>
      </c>
      <c r="C14" s="10">
        <v>0.30722763142442999</v>
      </c>
    </row>
    <row r="15" spans="1:3" x14ac:dyDescent="0.25">
      <c r="A15" s="13"/>
      <c r="B15" s="14"/>
      <c r="C15" s="11"/>
    </row>
    <row r="16" spans="1:3" x14ac:dyDescent="0.25">
      <c r="A16" s="7">
        <v>3</v>
      </c>
      <c r="B16" s="8" t="s">
        <v>11</v>
      </c>
      <c r="C16" s="9">
        <f>SUM(C17:C19)</f>
        <v>0</v>
      </c>
    </row>
    <row r="17" spans="1:3" ht="30" x14ac:dyDescent="0.25">
      <c r="A17" s="21" t="s">
        <v>12</v>
      </c>
      <c r="B17" s="24" t="s">
        <v>13</v>
      </c>
      <c r="C17" s="10">
        <v>0</v>
      </c>
    </row>
    <row r="18" spans="1:3" x14ac:dyDescent="0.25">
      <c r="A18" s="21" t="s">
        <v>14</v>
      </c>
      <c r="B18" s="24" t="s">
        <v>15</v>
      </c>
      <c r="C18" s="10">
        <v>0</v>
      </c>
    </row>
    <row r="19" spans="1:3" x14ac:dyDescent="0.25">
      <c r="A19" s="21" t="s">
        <v>16</v>
      </c>
      <c r="B19" s="22" t="s">
        <v>17</v>
      </c>
      <c r="C19" s="10">
        <v>0</v>
      </c>
    </row>
    <row r="20" spans="1:3" x14ac:dyDescent="0.25">
      <c r="A20" s="15"/>
      <c r="B20" s="16"/>
      <c r="C20" s="11"/>
    </row>
    <row r="21" spans="1:3" x14ac:dyDescent="0.25">
      <c r="A21" s="25">
        <v>4</v>
      </c>
      <c r="B21" s="8" t="s">
        <v>18</v>
      </c>
      <c r="C21" s="9">
        <f>SUM(C22:C29)</f>
        <v>1.6890000000000002E-2</v>
      </c>
    </row>
    <row r="22" spans="1:3" x14ac:dyDescent="0.25">
      <c r="A22" s="21"/>
      <c r="B22" s="22" t="s">
        <v>19</v>
      </c>
      <c r="C22" s="10">
        <v>0</v>
      </c>
    </row>
    <row r="23" spans="1:3" x14ac:dyDescent="0.25">
      <c r="A23" s="21"/>
      <c r="B23" s="22" t="s">
        <v>20</v>
      </c>
      <c r="C23" s="10">
        <v>0</v>
      </c>
    </row>
    <row r="24" spans="1:3" x14ac:dyDescent="0.25">
      <c r="A24" s="21"/>
      <c r="B24" s="22" t="s">
        <v>21</v>
      </c>
      <c r="C24" s="10"/>
    </row>
    <row r="25" spans="1:3" x14ac:dyDescent="0.25">
      <c r="A25" s="21"/>
      <c r="B25" s="22" t="s">
        <v>22</v>
      </c>
      <c r="C25" s="10"/>
    </row>
    <row r="26" spans="1:3" x14ac:dyDescent="0.25">
      <c r="A26" s="21"/>
      <c r="B26" s="22" t="s">
        <v>23</v>
      </c>
      <c r="C26" s="10">
        <v>0</v>
      </c>
    </row>
    <row r="27" spans="1:3" x14ac:dyDescent="0.25">
      <c r="A27" s="21"/>
      <c r="B27" s="22" t="s">
        <v>24</v>
      </c>
      <c r="C27" s="10">
        <v>1.6890000000000002E-2</v>
      </c>
    </row>
    <row r="28" spans="1:3" x14ac:dyDescent="0.25">
      <c r="A28" s="21"/>
      <c r="B28" s="22" t="s">
        <v>25</v>
      </c>
      <c r="C28" s="10">
        <v>0</v>
      </c>
    </row>
    <row r="29" spans="1:3" x14ac:dyDescent="0.25">
      <c r="A29" s="21"/>
      <c r="B29" s="22" t="s">
        <v>26</v>
      </c>
      <c r="C29" s="10">
        <v>0</v>
      </c>
    </row>
    <row r="30" spans="1:3" x14ac:dyDescent="0.25">
      <c r="A30" s="21"/>
      <c r="B30" s="22"/>
      <c r="C30" s="11"/>
    </row>
    <row r="31" spans="1:3" x14ac:dyDescent="0.25">
      <c r="A31" s="21">
        <v>5</v>
      </c>
      <c r="B31" s="8" t="s">
        <v>27</v>
      </c>
      <c r="C31" s="9">
        <f>SUM(C32:C33)</f>
        <v>0</v>
      </c>
    </row>
    <row r="32" spans="1:3" x14ac:dyDescent="0.25">
      <c r="A32" s="21" t="s">
        <v>12</v>
      </c>
      <c r="B32" s="22" t="s">
        <v>28</v>
      </c>
      <c r="C32" s="10"/>
    </row>
    <row r="33" spans="1:3" x14ac:dyDescent="0.25">
      <c r="A33" s="21" t="s">
        <v>14</v>
      </c>
      <c r="B33" s="22" t="s">
        <v>29</v>
      </c>
      <c r="C33" s="10"/>
    </row>
    <row r="34" spans="1:3" x14ac:dyDescent="0.25">
      <c r="A34" s="21"/>
      <c r="B34" s="22"/>
      <c r="C34" s="11"/>
    </row>
    <row r="35" spans="1:3" x14ac:dyDescent="0.25">
      <c r="A35" s="21">
        <v>6</v>
      </c>
      <c r="B35" s="8" t="s">
        <v>30</v>
      </c>
      <c r="C35" s="9">
        <f>C8+C12+C16+C21+C31</f>
        <v>0.39338819132371</v>
      </c>
    </row>
    <row r="36" spans="1:3" x14ac:dyDescent="0.25">
      <c r="A36" s="21"/>
      <c r="B36" s="22"/>
      <c r="C36" s="11"/>
    </row>
    <row r="37" spans="1:3" x14ac:dyDescent="0.25">
      <c r="A37" s="21">
        <v>7</v>
      </c>
      <c r="B37" s="8" t="s">
        <v>31</v>
      </c>
      <c r="C37" s="11"/>
    </row>
    <row r="38" spans="1:3" ht="30" x14ac:dyDescent="0.25">
      <c r="A38" s="21" t="s">
        <v>12</v>
      </c>
      <c r="B38" s="24" t="s">
        <v>32</v>
      </c>
      <c r="C38" s="17">
        <f>(C21+C17+C33)/C41</f>
        <v>2.8338926174496649E-5</v>
      </c>
    </row>
    <row r="39" spans="1:3" x14ac:dyDescent="0.25">
      <c r="A39" s="21" t="s">
        <v>14</v>
      </c>
      <c r="B39" s="22" t="s">
        <v>33</v>
      </c>
      <c r="C39" s="17">
        <f>C35/C42</f>
        <v>6.8474880996294166E-4</v>
      </c>
    </row>
    <row r="40" spans="1:3" x14ac:dyDescent="0.25">
      <c r="A40" s="21"/>
      <c r="B40" s="22"/>
      <c r="C40" s="11"/>
    </row>
    <row r="41" spans="1:3" ht="15.75" thickBot="1" x14ac:dyDescent="0.3">
      <c r="A41" s="26"/>
      <c r="B41" s="27" t="s">
        <v>34</v>
      </c>
      <c r="C41" s="83">
        <v>596</v>
      </c>
    </row>
    <row r="42" spans="1:3" ht="15.75" thickBot="1" x14ac:dyDescent="0.3">
      <c r="A42" s="26"/>
      <c r="B42" s="27" t="s">
        <v>90</v>
      </c>
      <c r="C42" s="10">
        <f>596/2+553/2</f>
        <v>574.5</v>
      </c>
    </row>
  </sheetData>
  <mergeCells count="4">
    <mergeCell ref="A6:A7"/>
    <mergeCell ref="B6:B7"/>
    <mergeCell ref="C6:C7"/>
    <mergeCell ref="A1:B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rightToLeft="1" workbookViewId="0">
      <pane ySplit="7" topLeftCell="A8" activePane="bottomLeft" state="frozen"/>
      <selection pane="bottomLeft" activeCell="B6" sqref="B6:B7"/>
    </sheetView>
  </sheetViews>
  <sheetFormatPr defaultRowHeight="15" x14ac:dyDescent="0.25"/>
  <cols>
    <col min="1" max="1" width="1.875" style="2" bestFit="1" customWidth="1"/>
    <col min="2" max="2" width="55.875" style="2" bestFit="1" customWidth="1"/>
    <col min="3" max="3" width="9.875" style="2" bestFit="1" customWidth="1"/>
    <col min="4" max="16384" width="9" style="2"/>
  </cols>
  <sheetData>
    <row r="1" spans="1:3" x14ac:dyDescent="0.25">
      <c r="A1" s="90" t="s">
        <v>86</v>
      </c>
      <c r="B1" s="90"/>
      <c r="C1" s="28"/>
    </row>
    <row r="2" spans="1:3" x14ac:dyDescent="0.25">
      <c r="A2" s="19"/>
      <c r="B2" s="20"/>
      <c r="C2" s="20"/>
    </row>
    <row r="3" spans="1:3" x14ac:dyDescent="0.25">
      <c r="B3" s="1" t="s">
        <v>89</v>
      </c>
      <c r="C3" s="20"/>
    </row>
    <row r="4" spans="1:3" x14ac:dyDescent="0.25">
      <c r="B4" s="6" t="s">
        <v>3</v>
      </c>
      <c r="C4" s="4"/>
    </row>
    <row r="5" spans="1:3" ht="15.75" thickBot="1" x14ac:dyDescent="0.3">
      <c r="B5" s="32" t="s">
        <v>103</v>
      </c>
      <c r="C5" s="4"/>
    </row>
    <row r="6" spans="1:3" ht="14.25" customHeight="1" x14ac:dyDescent="0.25">
      <c r="A6" s="84"/>
      <c r="B6" s="86"/>
      <c r="C6" s="88" t="s">
        <v>4</v>
      </c>
    </row>
    <row r="7" spans="1:3" x14ac:dyDescent="0.25">
      <c r="A7" s="85"/>
      <c r="B7" s="87"/>
      <c r="C7" s="89"/>
    </row>
    <row r="8" spans="1:3" x14ac:dyDescent="0.25">
      <c r="A8" s="7">
        <v>1</v>
      </c>
      <c r="B8" s="8" t="s">
        <v>5</v>
      </c>
      <c r="C8" s="9">
        <f>SUM(C9:C10)</f>
        <v>167.00203790544987</v>
      </c>
    </row>
    <row r="9" spans="1:3" x14ac:dyDescent="0.25">
      <c r="A9" s="21"/>
      <c r="B9" s="22" t="s">
        <v>6</v>
      </c>
      <c r="C9" s="10">
        <v>0.61159349833814003</v>
      </c>
    </row>
    <row r="10" spans="1:3" x14ac:dyDescent="0.25">
      <c r="A10" s="21"/>
      <c r="B10" s="22" t="s">
        <v>7</v>
      </c>
      <c r="C10" s="10">
        <v>166.39044440711172</v>
      </c>
    </row>
    <row r="11" spans="1:3" x14ac:dyDescent="0.25">
      <c r="A11" s="21"/>
      <c r="B11" s="22"/>
      <c r="C11" s="11"/>
    </row>
    <row r="12" spans="1:3" x14ac:dyDescent="0.25">
      <c r="A12" s="7">
        <v>2</v>
      </c>
      <c r="B12" s="8" t="s">
        <v>8</v>
      </c>
      <c r="C12" s="9">
        <f>SUM(C13:C14)</f>
        <v>83.760788767223886</v>
      </c>
    </row>
    <row r="13" spans="1:3" x14ac:dyDescent="0.25">
      <c r="A13" s="21"/>
      <c r="B13" s="23" t="s">
        <v>9</v>
      </c>
      <c r="C13" s="10">
        <v>0</v>
      </c>
    </row>
    <row r="14" spans="1:3" x14ac:dyDescent="0.25">
      <c r="A14" s="21"/>
      <c r="B14" s="23" t="s">
        <v>10</v>
      </c>
      <c r="C14" s="10">
        <v>83.760788767223886</v>
      </c>
    </row>
    <row r="15" spans="1:3" x14ac:dyDescent="0.25">
      <c r="A15" s="13"/>
      <c r="B15" s="14"/>
      <c r="C15" s="11"/>
    </row>
    <row r="16" spans="1:3" x14ac:dyDescent="0.25">
      <c r="A16" s="7">
        <v>3</v>
      </c>
      <c r="B16" s="8" t="s">
        <v>11</v>
      </c>
      <c r="C16" s="9">
        <f>SUM(C17:C19)</f>
        <v>53.070692395232058</v>
      </c>
    </row>
    <row r="17" spans="1:3" ht="30" x14ac:dyDescent="0.25">
      <c r="A17" s="21" t="s">
        <v>12</v>
      </c>
      <c r="B17" s="24" t="s">
        <v>13</v>
      </c>
      <c r="C17" s="10">
        <v>0</v>
      </c>
    </row>
    <row r="18" spans="1:3" x14ac:dyDescent="0.25">
      <c r="A18" s="21" t="s">
        <v>14</v>
      </c>
      <c r="B18" s="24" t="s">
        <v>15</v>
      </c>
      <c r="C18" s="10">
        <v>0</v>
      </c>
    </row>
    <row r="19" spans="1:3" x14ac:dyDescent="0.25">
      <c r="A19" s="21" t="s">
        <v>16</v>
      </c>
      <c r="B19" s="22" t="s">
        <v>17</v>
      </c>
      <c r="C19" s="10">
        <v>53.070692395232058</v>
      </c>
    </row>
    <row r="20" spans="1:3" x14ac:dyDescent="0.25">
      <c r="A20" s="15"/>
      <c r="B20" s="16"/>
      <c r="C20" s="11"/>
    </row>
    <row r="21" spans="1:3" x14ac:dyDescent="0.25">
      <c r="A21" s="25">
        <v>4</v>
      </c>
      <c r="B21" s="8" t="s">
        <v>18</v>
      </c>
      <c r="C21" s="9">
        <f>SUM(C22:C29)</f>
        <v>69.457508670840298</v>
      </c>
    </row>
    <row r="22" spans="1:3" x14ac:dyDescent="0.25">
      <c r="A22" s="21"/>
      <c r="B22" s="22" t="s">
        <v>19</v>
      </c>
      <c r="C22" s="10">
        <v>0</v>
      </c>
    </row>
    <row r="23" spans="1:3" x14ac:dyDescent="0.25">
      <c r="A23" s="21"/>
      <c r="B23" s="22" t="s">
        <v>20</v>
      </c>
      <c r="C23" s="10">
        <v>25.59700867084031</v>
      </c>
    </row>
    <row r="24" spans="1:3" x14ac:dyDescent="0.25">
      <c r="A24" s="21"/>
      <c r="B24" s="22" t="s">
        <v>21</v>
      </c>
      <c r="C24" s="10"/>
    </row>
    <row r="25" spans="1:3" x14ac:dyDescent="0.25">
      <c r="A25" s="21"/>
      <c r="B25" s="22" t="s">
        <v>22</v>
      </c>
      <c r="C25" s="10"/>
    </row>
    <row r="26" spans="1:3" x14ac:dyDescent="0.25">
      <c r="A26" s="21"/>
      <c r="B26" s="22" t="s">
        <v>23</v>
      </c>
      <c r="C26" s="10">
        <v>0</v>
      </c>
    </row>
    <row r="27" spans="1:3" x14ac:dyDescent="0.25">
      <c r="A27" s="21"/>
      <c r="B27" s="22" t="s">
        <v>24</v>
      </c>
      <c r="C27" s="10">
        <v>40.547989999999992</v>
      </c>
    </row>
    <row r="28" spans="1:3" x14ac:dyDescent="0.25">
      <c r="A28" s="21"/>
      <c r="B28" s="22" t="s">
        <v>25</v>
      </c>
      <c r="C28" s="10">
        <v>0</v>
      </c>
    </row>
    <row r="29" spans="1:3" x14ac:dyDescent="0.25">
      <c r="A29" s="21"/>
      <c r="B29" s="22" t="s">
        <v>26</v>
      </c>
      <c r="C29" s="10">
        <v>3.3125100000000001</v>
      </c>
    </row>
    <row r="30" spans="1:3" x14ac:dyDescent="0.25">
      <c r="A30" s="21"/>
      <c r="B30" s="22"/>
      <c r="C30" s="11"/>
    </row>
    <row r="31" spans="1:3" x14ac:dyDescent="0.25">
      <c r="A31" s="21">
        <v>5</v>
      </c>
      <c r="B31" s="8" t="s">
        <v>27</v>
      </c>
      <c r="C31" s="9">
        <f>SUM(C32:C33)</f>
        <v>0</v>
      </c>
    </row>
    <row r="32" spans="1:3" x14ac:dyDescent="0.25">
      <c r="A32" s="21" t="s">
        <v>12</v>
      </c>
      <c r="B32" s="22" t="s">
        <v>28</v>
      </c>
      <c r="C32" s="10"/>
    </row>
    <row r="33" spans="1:3" x14ac:dyDescent="0.25">
      <c r="A33" s="21" t="s">
        <v>14</v>
      </c>
      <c r="B33" s="22" t="s">
        <v>29</v>
      </c>
      <c r="C33" s="10"/>
    </row>
    <row r="34" spans="1:3" x14ac:dyDescent="0.25">
      <c r="A34" s="21"/>
      <c r="B34" s="22"/>
      <c r="C34" s="11"/>
    </row>
    <row r="35" spans="1:3" x14ac:dyDescent="0.25">
      <c r="A35" s="21">
        <v>6</v>
      </c>
      <c r="B35" s="8" t="s">
        <v>30</v>
      </c>
      <c r="C35" s="9">
        <f>C8+C12+C16+C21+C31</f>
        <v>373.2910277387461</v>
      </c>
    </row>
    <row r="36" spans="1:3" x14ac:dyDescent="0.25">
      <c r="A36" s="21"/>
      <c r="B36" s="22"/>
      <c r="C36" s="11"/>
    </row>
    <row r="37" spans="1:3" x14ac:dyDescent="0.25">
      <c r="A37" s="21">
        <v>7</v>
      </c>
      <c r="B37" s="8" t="s">
        <v>31</v>
      </c>
      <c r="C37" s="11"/>
    </row>
    <row r="38" spans="1:3" ht="30" x14ac:dyDescent="0.25">
      <c r="A38" s="21" t="s">
        <v>12</v>
      </c>
      <c r="B38" s="24" t="s">
        <v>32</v>
      </c>
      <c r="C38" s="17">
        <f>(C21+C17+C33)/C41</f>
        <v>9.2777010179443396E-4</v>
      </c>
    </row>
    <row r="39" spans="1:3" x14ac:dyDescent="0.25">
      <c r="A39" s="21" t="s">
        <v>14</v>
      </c>
      <c r="B39" s="22" t="s">
        <v>33</v>
      </c>
      <c r="C39" s="17">
        <f>C35/C42</f>
        <v>9.7419108680829559E-4</v>
      </c>
    </row>
    <row r="40" spans="1:3" x14ac:dyDescent="0.25">
      <c r="A40" s="21"/>
      <c r="B40" s="22"/>
      <c r="C40" s="11"/>
    </row>
    <row r="41" spans="1:3" ht="15.75" thickBot="1" x14ac:dyDescent="0.3">
      <c r="A41" s="26"/>
      <c r="B41" s="27" t="s">
        <v>34</v>
      </c>
      <c r="C41" s="83">
        <f>74865</f>
        <v>74865</v>
      </c>
    </row>
    <row r="42" spans="1:3" ht="15.75" thickBot="1" x14ac:dyDescent="0.3">
      <c r="A42" s="26"/>
      <c r="B42" s="27" t="s">
        <v>90</v>
      </c>
      <c r="C42" s="10">
        <f>74865/2+691496/2</f>
        <v>383180.5</v>
      </c>
    </row>
  </sheetData>
  <mergeCells count="4">
    <mergeCell ref="A6:A7"/>
    <mergeCell ref="B6:B7"/>
    <mergeCell ref="C6:C7"/>
    <mergeCell ref="A1:B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rightToLeft="1" workbookViewId="0">
      <pane ySplit="7" topLeftCell="A8" activePane="bottomLeft" state="frozen"/>
      <selection pane="bottomLeft" activeCell="B6" sqref="B6:B7"/>
    </sheetView>
  </sheetViews>
  <sheetFormatPr defaultRowHeight="15" x14ac:dyDescent="0.25"/>
  <cols>
    <col min="1" max="1" width="1.875" style="2" bestFit="1" customWidth="1"/>
    <col min="2" max="2" width="55.875" style="2" bestFit="1" customWidth="1"/>
    <col min="3" max="3" width="9.875" style="2" bestFit="1" customWidth="1"/>
    <col min="4" max="16384" width="9" style="2"/>
  </cols>
  <sheetData>
    <row r="1" spans="1:3" x14ac:dyDescent="0.25">
      <c r="A1" s="90" t="s">
        <v>86</v>
      </c>
      <c r="B1" s="90"/>
      <c r="C1" s="28"/>
    </row>
    <row r="2" spans="1:3" x14ac:dyDescent="0.25">
      <c r="A2" s="19"/>
      <c r="B2" s="20"/>
      <c r="C2" s="20"/>
    </row>
    <row r="3" spans="1:3" x14ac:dyDescent="0.25">
      <c r="B3" s="1" t="s">
        <v>89</v>
      </c>
      <c r="C3" s="20"/>
    </row>
    <row r="4" spans="1:3" x14ac:dyDescent="0.25">
      <c r="B4" s="6" t="s">
        <v>3</v>
      </c>
      <c r="C4" s="4"/>
    </row>
    <row r="5" spans="1:3" ht="15.75" thickBot="1" x14ac:dyDescent="0.3">
      <c r="B5" s="32" t="s">
        <v>104</v>
      </c>
      <c r="C5" s="4"/>
    </row>
    <row r="6" spans="1:3" ht="14.25" customHeight="1" x14ac:dyDescent="0.25">
      <c r="A6" s="84"/>
      <c r="B6" s="86"/>
      <c r="C6" s="88" t="s">
        <v>4</v>
      </c>
    </row>
    <row r="7" spans="1:3" x14ac:dyDescent="0.25">
      <c r="A7" s="85"/>
      <c r="B7" s="87"/>
      <c r="C7" s="89"/>
    </row>
    <row r="8" spans="1:3" x14ac:dyDescent="0.25">
      <c r="A8" s="7">
        <v>1</v>
      </c>
      <c r="B8" s="8" t="s">
        <v>5</v>
      </c>
      <c r="C8" s="9">
        <f>SUM(C9:C10)</f>
        <v>0.32164480637541998</v>
      </c>
    </row>
    <row r="9" spans="1:3" x14ac:dyDescent="0.25">
      <c r="A9" s="21"/>
      <c r="B9" s="22" t="s">
        <v>6</v>
      </c>
      <c r="C9" s="10">
        <v>0</v>
      </c>
    </row>
    <row r="10" spans="1:3" x14ac:dyDescent="0.25">
      <c r="A10" s="21"/>
      <c r="B10" s="22" t="s">
        <v>7</v>
      </c>
      <c r="C10" s="10">
        <v>0.32164480637541998</v>
      </c>
    </row>
    <row r="11" spans="1:3" x14ac:dyDescent="0.25">
      <c r="A11" s="21"/>
      <c r="B11" s="22"/>
      <c r="C11" s="11"/>
    </row>
    <row r="12" spans="1:3" x14ac:dyDescent="0.25">
      <c r="A12" s="7">
        <v>2</v>
      </c>
      <c r="B12" s="8" t="s">
        <v>8</v>
      </c>
      <c r="C12" s="9">
        <f>SUM(C13:C14)</f>
        <v>0.52032406927989994</v>
      </c>
    </row>
    <row r="13" spans="1:3" x14ac:dyDescent="0.25">
      <c r="A13" s="21"/>
      <c r="B13" s="23" t="s">
        <v>9</v>
      </c>
      <c r="C13" s="10">
        <v>0</v>
      </c>
    </row>
    <row r="14" spans="1:3" x14ac:dyDescent="0.25">
      <c r="A14" s="21"/>
      <c r="B14" s="23" t="s">
        <v>10</v>
      </c>
      <c r="C14" s="10">
        <v>0.52032406927989994</v>
      </c>
    </row>
    <row r="15" spans="1:3" x14ac:dyDescent="0.25">
      <c r="A15" s="13"/>
      <c r="B15" s="14"/>
      <c r="C15" s="11"/>
    </row>
    <row r="16" spans="1:3" x14ac:dyDescent="0.25">
      <c r="A16" s="7">
        <v>3</v>
      </c>
      <c r="B16" s="8" t="s">
        <v>11</v>
      </c>
      <c r="C16" s="9">
        <f>SUM(C17:C19)</f>
        <v>0</v>
      </c>
    </row>
    <row r="17" spans="1:3" ht="30" x14ac:dyDescent="0.25">
      <c r="A17" s="21" t="s">
        <v>12</v>
      </c>
      <c r="B17" s="24" t="s">
        <v>13</v>
      </c>
      <c r="C17" s="10">
        <v>0</v>
      </c>
    </row>
    <row r="18" spans="1:3" x14ac:dyDescent="0.25">
      <c r="A18" s="21" t="s">
        <v>14</v>
      </c>
      <c r="B18" s="24" t="s">
        <v>15</v>
      </c>
      <c r="C18" s="10">
        <v>0</v>
      </c>
    </row>
    <row r="19" spans="1:3" x14ac:dyDescent="0.25">
      <c r="A19" s="21" t="s">
        <v>16</v>
      </c>
      <c r="B19" s="22" t="s">
        <v>17</v>
      </c>
      <c r="C19" s="10">
        <v>0</v>
      </c>
    </row>
    <row r="20" spans="1:3" x14ac:dyDescent="0.25">
      <c r="A20" s="15"/>
      <c r="B20" s="16"/>
      <c r="C20" s="11"/>
    </row>
    <row r="21" spans="1:3" x14ac:dyDescent="0.25">
      <c r="A21" s="25">
        <v>4</v>
      </c>
      <c r="B21" s="8" t="s">
        <v>18</v>
      </c>
      <c r="C21" s="9">
        <f>SUM(C22:C29)</f>
        <v>7.2599999999999998E-2</v>
      </c>
    </row>
    <row r="22" spans="1:3" x14ac:dyDescent="0.25">
      <c r="A22" s="21"/>
      <c r="B22" s="22" t="s">
        <v>19</v>
      </c>
      <c r="C22" s="10">
        <v>0</v>
      </c>
    </row>
    <row r="23" spans="1:3" x14ac:dyDescent="0.25">
      <c r="A23" s="21"/>
      <c r="B23" s="22" t="s">
        <v>20</v>
      </c>
      <c r="C23" s="10">
        <v>0</v>
      </c>
    </row>
    <row r="24" spans="1:3" x14ac:dyDescent="0.25">
      <c r="A24" s="21"/>
      <c r="B24" s="22" t="s">
        <v>21</v>
      </c>
      <c r="C24" s="10"/>
    </row>
    <row r="25" spans="1:3" x14ac:dyDescent="0.25">
      <c r="A25" s="21"/>
      <c r="B25" s="22" t="s">
        <v>22</v>
      </c>
      <c r="C25" s="10"/>
    </row>
    <row r="26" spans="1:3" x14ac:dyDescent="0.25">
      <c r="A26" s="21"/>
      <c r="B26" s="22" t="s">
        <v>23</v>
      </c>
      <c r="C26" s="10">
        <v>0</v>
      </c>
    </row>
    <row r="27" spans="1:3" x14ac:dyDescent="0.25">
      <c r="A27" s="21"/>
      <c r="B27" s="22" t="s">
        <v>24</v>
      </c>
      <c r="C27" s="10">
        <v>7.2599999999999998E-2</v>
      </c>
    </row>
    <row r="28" spans="1:3" x14ac:dyDescent="0.25">
      <c r="A28" s="21"/>
      <c r="B28" s="22" t="s">
        <v>25</v>
      </c>
      <c r="C28" s="10">
        <v>0</v>
      </c>
    </row>
    <row r="29" spans="1:3" x14ac:dyDescent="0.25">
      <c r="A29" s="21"/>
      <c r="B29" s="22" t="s">
        <v>26</v>
      </c>
      <c r="C29" s="10">
        <v>0</v>
      </c>
    </row>
    <row r="30" spans="1:3" x14ac:dyDescent="0.25">
      <c r="A30" s="21"/>
      <c r="B30" s="22"/>
      <c r="C30" s="11"/>
    </row>
    <row r="31" spans="1:3" x14ac:dyDescent="0.25">
      <c r="A31" s="21">
        <v>5</v>
      </c>
      <c r="B31" s="8" t="s">
        <v>27</v>
      </c>
      <c r="C31" s="9">
        <f>SUM(C32:C33)</f>
        <v>0</v>
      </c>
    </row>
    <row r="32" spans="1:3" x14ac:dyDescent="0.25">
      <c r="A32" s="21" t="s">
        <v>12</v>
      </c>
      <c r="B32" s="22" t="s">
        <v>28</v>
      </c>
      <c r="C32" s="10"/>
    </row>
    <row r="33" spans="1:3" x14ac:dyDescent="0.25">
      <c r="A33" s="21" t="s">
        <v>14</v>
      </c>
      <c r="B33" s="22" t="s">
        <v>29</v>
      </c>
      <c r="C33" s="10"/>
    </row>
    <row r="34" spans="1:3" x14ac:dyDescent="0.25">
      <c r="A34" s="21"/>
      <c r="B34" s="22"/>
      <c r="C34" s="11"/>
    </row>
    <row r="35" spans="1:3" x14ac:dyDescent="0.25">
      <c r="A35" s="21">
        <v>6</v>
      </c>
      <c r="B35" s="8" t="s">
        <v>30</v>
      </c>
      <c r="C35" s="9">
        <f>C8+C12+C16+C21+C31</f>
        <v>0.91456887565531986</v>
      </c>
    </row>
    <row r="36" spans="1:3" x14ac:dyDescent="0.25">
      <c r="A36" s="21"/>
      <c r="B36" s="22"/>
      <c r="C36" s="11"/>
    </row>
    <row r="37" spans="1:3" x14ac:dyDescent="0.25">
      <c r="A37" s="21">
        <v>7</v>
      </c>
      <c r="B37" s="8" t="s">
        <v>31</v>
      </c>
      <c r="C37" s="11"/>
    </row>
    <row r="38" spans="1:3" ht="30" x14ac:dyDescent="0.25">
      <c r="A38" s="21" t="s">
        <v>12</v>
      </c>
      <c r="B38" s="24" t="s">
        <v>32</v>
      </c>
      <c r="C38" s="17">
        <f>(C21+C17+C33)/C41</f>
        <v>5.9508196721311474E-4</v>
      </c>
    </row>
    <row r="39" spans="1:3" x14ac:dyDescent="0.25">
      <c r="A39" s="21" t="s">
        <v>14</v>
      </c>
      <c r="B39" s="22" t="s">
        <v>33</v>
      </c>
      <c r="C39" s="17">
        <f>C35/C42</f>
        <v>9.5516331661130009E-4</v>
      </c>
    </row>
    <row r="40" spans="1:3" x14ac:dyDescent="0.25">
      <c r="A40" s="21"/>
      <c r="B40" s="22"/>
      <c r="C40" s="11"/>
    </row>
    <row r="41" spans="1:3" ht="15.75" thickBot="1" x14ac:dyDescent="0.3">
      <c r="A41" s="26"/>
      <c r="B41" s="27" t="s">
        <v>34</v>
      </c>
      <c r="C41" s="83">
        <v>122</v>
      </c>
    </row>
    <row r="42" spans="1:3" ht="15.75" thickBot="1" x14ac:dyDescent="0.3">
      <c r="A42" s="26"/>
      <c r="B42" s="27" t="s">
        <v>90</v>
      </c>
      <c r="C42" s="10">
        <f>122/2+1793/2</f>
        <v>957.5</v>
      </c>
    </row>
  </sheetData>
  <mergeCells count="4">
    <mergeCell ref="A6:A7"/>
    <mergeCell ref="B6:B7"/>
    <mergeCell ref="C6:C7"/>
    <mergeCell ref="A1:B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rightToLeft="1" workbookViewId="0">
      <pane ySplit="7" topLeftCell="A8" activePane="bottomLeft" state="frozen"/>
      <selection sqref="A1:XFD5"/>
      <selection pane="bottomLeft" activeCell="B6" sqref="B6:B7"/>
    </sheetView>
  </sheetViews>
  <sheetFormatPr defaultRowHeight="15" x14ac:dyDescent="0.25"/>
  <cols>
    <col min="1" max="1" width="1.875" style="2" bestFit="1" customWidth="1"/>
    <col min="2" max="2" width="55.875" style="2" bestFit="1" customWidth="1"/>
    <col min="3" max="3" width="9.875" style="2" bestFit="1" customWidth="1"/>
    <col min="4" max="16384" width="9" style="2"/>
  </cols>
  <sheetData>
    <row r="1" spans="1:3" x14ac:dyDescent="0.25">
      <c r="A1" s="90" t="s">
        <v>86</v>
      </c>
      <c r="B1" s="90"/>
      <c r="C1" s="28"/>
    </row>
    <row r="2" spans="1:3" x14ac:dyDescent="0.25">
      <c r="A2" s="19"/>
      <c r="B2" s="20"/>
      <c r="C2" s="20"/>
    </row>
    <row r="3" spans="1:3" x14ac:dyDescent="0.25">
      <c r="B3" s="1" t="s">
        <v>89</v>
      </c>
      <c r="C3" s="20"/>
    </row>
    <row r="4" spans="1:3" x14ac:dyDescent="0.25">
      <c r="B4" s="6" t="s">
        <v>3</v>
      </c>
      <c r="C4" s="4"/>
    </row>
    <row r="5" spans="1:3" ht="15.75" thickBot="1" x14ac:dyDescent="0.3">
      <c r="B5" s="32" t="s">
        <v>105</v>
      </c>
      <c r="C5" s="4"/>
    </row>
    <row r="6" spans="1:3" ht="14.25" customHeight="1" x14ac:dyDescent="0.25">
      <c r="A6" s="84"/>
      <c r="B6" s="86"/>
      <c r="C6" s="88" t="s">
        <v>4</v>
      </c>
    </row>
    <row r="7" spans="1:3" x14ac:dyDescent="0.25">
      <c r="A7" s="85"/>
      <c r="B7" s="87"/>
      <c r="C7" s="89"/>
    </row>
    <row r="8" spans="1:3" x14ac:dyDescent="0.25">
      <c r="A8" s="7">
        <v>1</v>
      </c>
      <c r="B8" s="8" t="s">
        <v>5</v>
      </c>
      <c r="C8" s="9">
        <f>SUM(C9:C10)</f>
        <v>0.10021150684782</v>
      </c>
    </row>
    <row r="9" spans="1:3" x14ac:dyDescent="0.25">
      <c r="A9" s="21"/>
      <c r="B9" s="22" t="s">
        <v>6</v>
      </c>
      <c r="C9" s="10">
        <v>0</v>
      </c>
    </row>
    <row r="10" spans="1:3" x14ac:dyDescent="0.25">
      <c r="A10" s="21"/>
      <c r="B10" s="22" t="s">
        <v>7</v>
      </c>
      <c r="C10" s="10">
        <v>0.10021150684782</v>
      </c>
    </row>
    <row r="11" spans="1:3" x14ac:dyDescent="0.25">
      <c r="A11" s="21"/>
      <c r="B11" s="22"/>
      <c r="C11" s="11"/>
    </row>
    <row r="12" spans="1:3" x14ac:dyDescent="0.25">
      <c r="A12" s="7">
        <v>2</v>
      </c>
      <c r="B12" s="8" t="s">
        <v>8</v>
      </c>
      <c r="C12" s="9">
        <f>SUM(C13:C14)</f>
        <v>4.0001613647430004E-2</v>
      </c>
    </row>
    <row r="13" spans="1:3" x14ac:dyDescent="0.25">
      <c r="A13" s="21"/>
      <c r="B13" s="23" t="s">
        <v>9</v>
      </c>
      <c r="C13" s="10">
        <v>0</v>
      </c>
    </row>
    <row r="14" spans="1:3" x14ac:dyDescent="0.25">
      <c r="A14" s="21"/>
      <c r="B14" s="23" t="s">
        <v>10</v>
      </c>
      <c r="C14" s="10">
        <v>4.0001613647430004E-2</v>
      </c>
    </row>
    <row r="15" spans="1:3" x14ac:dyDescent="0.25">
      <c r="A15" s="13"/>
      <c r="B15" s="14"/>
      <c r="C15" s="11"/>
    </row>
    <row r="16" spans="1:3" x14ac:dyDescent="0.25">
      <c r="A16" s="7">
        <v>3</v>
      </c>
      <c r="B16" s="8" t="s">
        <v>11</v>
      </c>
      <c r="C16" s="9">
        <f>SUM(C17:C19)</f>
        <v>0</v>
      </c>
    </row>
    <row r="17" spans="1:3" ht="30" x14ac:dyDescent="0.25">
      <c r="A17" s="21" t="s">
        <v>12</v>
      </c>
      <c r="B17" s="24" t="s">
        <v>13</v>
      </c>
      <c r="C17" s="10">
        <v>0</v>
      </c>
    </row>
    <row r="18" spans="1:3" x14ac:dyDescent="0.25">
      <c r="A18" s="21" t="s">
        <v>14</v>
      </c>
      <c r="B18" s="24" t="s">
        <v>15</v>
      </c>
      <c r="C18" s="10">
        <v>0</v>
      </c>
    </row>
    <row r="19" spans="1:3" x14ac:dyDescent="0.25">
      <c r="A19" s="21" t="s">
        <v>16</v>
      </c>
      <c r="B19" s="22" t="s">
        <v>17</v>
      </c>
      <c r="C19" s="10">
        <v>0</v>
      </c>
    </row>
    <row r="20" spans="1:3" x14ac:dyDescent="0.25">
      <c r="A20" s="15"/>
      <c r="B20" s="16"/>
      <c r="C20" s="11"/>
    </row>
    <row r="21" spans="1:3" x14ac:dyDescent="0.25">
      <c r="A21" s="25">
        <v>4</v>
      </c>
      <c r="B21" s="8" t="s">
        <v>18</v>
      </c>
      <c r="C21" s="9">
        <f>SUM(C22:C29)</f>
        <v>2.0460000000000002E-2</v>
      </c>
    </row>
    <row r="22" spans="1:3" x14ac:dyDescent="0.25">
      <c r="A22" s="21"/>
      <c r="B22" s="22" t="s">
        <v>19</v>
      </c>
      <c r="C22" s="10">
        <v>0</v>
      </c>
    </row>
    <row r="23" spans="1:3" x14ac:dyDescent="0.25">
      <c r="A23" s="21"/>
      <c r="B23" s="22" t="s">
        <v>20</v>
      </c>
      <c r="C23" s="10">
        <v>0</v>
      </c>
    </row>
    <row r="24" spans="1:3" x14ac:dyDescent="0.25">
      <c r="A24" s="21"/>
      <c r="B24" s="22" t="s">
        <v>21</v>
      </c>
      <c r="C24" s="10"/>
    </row>
    <row r="25" spans="1:3" x14ac:dyDescent="0.25">
      <c r="A25" s="21"/>
      <c r="B25" s="22" t="s">
        <v>22</v>
      </c>
      <c r="C25" s="10"/>
    </row>
    <row r="26" spans="1:3" x14ac:dyDescent="0.25">
      <c r="A26" s="21"/>
      <c r="B26" s="22" t="s">
        <v>23</v>
      </c>
      <c r="C26" s="10">
        <v>0</v>
      </c>
    </row>
    <row r="27" spans="1:3" x14ac:dyDescent="0.25">
      <c r="A27" s="21"/>
      <c r="B27" s="22" t="s">
        <v>24</v>
      </c>
      <c r="C27" s="10">
        <v>2.0460000000000002E-2</v>
      </c>
    </row>
    <row r="28" spans="1:3" x14ac:dyDescent="0.25">
      <c r="A28" s="21"/>
      <c r="B28" s="22" t="s">
        <v>25</v>
      </c>
      <c r="C28" s="10">
        <v>0</v>
      </c>
    </row>
    <row r="29" spans="1:3" x14ac:dyDescent="0.25">
      <c r="A29" s="21"/>
      <c r="B29" s="22" t="s">
        <v>26</v>
      </c>
      <c r="C29" s="10">
        <v>0</v>
      </c>
    </row>
    <row r="30" spans="1:3" x14ac:dyDescent="0.25">
      <c r="A30" s="21"/>
      <c r="B30" s="22"/>
      <c r="C30" s="11"/>
    </row>
    <row r="31" spans="1:3" x14ac:dyDescent="0.25">
      <c r="A31" s="21">
        <v>5</v>
      </c>
      <c r="B31" s="8" t="s">
        <v>27</v>
      </c>
      <c r="C31" s="9">
        <f>SUM(C32:C33)</f>
        <v>0</v>
      </c>
    </row>
    <row r="32" spans="1:3" x14ac:dyDescent="0.25">
      <c r="A32" s="21" t="s">
        <v>12</v>
      </c>
      <c r="B32" s="22" t="s">
        <v>28</v>
      </c>
      <c r="C32" s="10"/>
    </row>
    <row r="33" spans="1:3" x14ac:dyDescent="0.25">
      <c r="A33" s="21" t="s">
        <v>14</v>
      </c>
      <c r="B33" s="22" t="s">
        <v>29</v>
      </c>
      <c r="C33" s="10"/>
    </row>
    <row r="34" spans="1:3" x14ac:dyDescent="0.25">
      <c r="A34" s="21"/>
      <c r="B34" s="22"/>
      <c r="C34" s="11"/>
    </row>
    <row r="35" spans="1:3" x14ac:dyDescent="0.25">
      <c r="A35" s="21">
        <v>6</v>
      </c>
      <c r="B35" s="8" t="s">
        <v>30</v>
      </c>
      <c r="C35" s="9">
        <f>C8+C12+C16+C21+C31</f>
        <v>0.16067312049525001</v>
      </c>
    </row>
    <row r="36" spans="1:3" x14ac:dyDescent="0.25">
      <c r="A36" s="21"/>
      <c r="B36" s="22"/>
      <c r="C36" s="11"/>
    </row>
    <row r="37" spans="1:3" x14ac:dyDescent="0.25">
      <c r="A37" s="21">
        <v>7</v>
      </c>
      <c r="B37" s="8" t="s">
        <v>31</v>
      </c>
      <c r="C37" s="11"/>
    </row>
    <row r="38" spans="1:3" ht="30" x14ac:dyDescent="0.25">
      <c r="A38" s="21" t="s">
        <v>12</v>
      </c>
      <c r="B38" s="24" t="s">
        <v>32</v>
      </c>
      <c r="C38" s="17">
        <f>(C21+C17+C33)/C41</f>
        <v>2.8980169971671392E-5</v>
      </c>
    </row>
    <row r="39" spans="1:3" x14ac:dyDescent="0.25">
      <c r="A39" s="21" t="s">
        <v>14</v>
      </c>
      <c r="B39" s="22" t="s">
        <v>33</v>
      </c>
      <c r="C39" s="17">
        <f>C35/C42</f>
        <v>4.5516464729532583E-4</v>
      </c>
    </row>
    <row r="40" spans="1:3" x14ac:dyDescent="0.25">
      <c r="A40" s="21"/>
      <c r="B40" s="22"/>
      <c r="C40" s="11"/>
    </row>
    <row r="41" spans="1:3" ht="15.75" thickBot="1" x14ac:dyDescent="0.3">
      <c r="A41" s="26"/>
      <c r="B41" s="27" t="s">
        <v>34</v>
      </c>
      <c r="C41" s="83">
        <v>706</v>
      </c>
    </row>
    <row r="42" spans="1:3" ht="15.75" thickBot="1" x14ac:dyDescent="0.3">
      <c r="A42" s="26"/>
      <c r="B42" s="27" t="s">
        <v>90</v>
      </c>
      <c r="C42" s="10">
        <f>706/2</f>
        <v>353</v>
      </c>
    </row>
  </sheetData>
  <mergeCells count="4">
    <mergeCell ref="A6:A7"/>
    <mergeCell ref="B6:B7"/>
    <mergeCell ref="C6:C7"/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rightToLeft="1" workbookViewId="0">
      <pane ySplit="6" topLeftCell="A7" activePane="bottomLeft" state="frozen"/>
      <selection activeCell="F21" sqref="F21"/>
      <selection pane="bottomLeft" activeCell="F21" sqref="F21"/>
    </sheetView>
  </sheetViews>
  <sheetFormatPr defaultRowHeight="15" x14ac:dyDescent="0.25"/>
  <cols>
    <col min="1" max="1" width="5.75" style="2" customWidth="1"/>
    <col min="2" max="2" width="6.875" style="2" customWidth="1"/>
    <col min="3" max="3" width="36.25" style="2" customWidth="1"/>
    <col min="4" max="4" width="12.25" style="2" customWidth="1"/>
    <col min="5" max="16384" width="9" style="2"/>
  </cols>
  <sheetData>
    <row r="1" spans="1:4" x14ac:dyDescent="0.25">
      <c r="A1" s="90" t="s">
        <v>86</v>
      </c>
      <c r="B1" s="90"/>
      <c r="C1" s="90"/>
      <c r="D1" s="31"/>
    </row>
    <row r="2" spans="1:4" x14ac:dyDescent="0.25">
      <c r="A2" s="32"/>
      <c r="B2" s="33"/>
      <c r="C2" s="20"/>
    </row>
    <row r="3" spans="1:4" x14ac:dyDescent="0.25">
      <c r="A3" s="1" t="s">
        <v>91</v>
      </c>
      <c r="B3" s="33"/>
      <c r="C3" s="20"/>
    </row>
    <row r="4" spans="1:4" x14ac:dyDescent="0.25">
      <c r="A4" s="33"/>
      <c r="B4" s="33"/>
      <c r="C4" s="34"/>
    </row>
    <row r="5" spans="1:4" ht="15.75" thickBot="1" x14ac:dyDescent="0.3">
      <c r="A5" s="1" t="s">
        <v>87</v>
      </c>
      <c r="B5" s="33"/>
      <c r="C5" s="34"/>
    </row>
    <row r="6" spans="1:4" x14ac:dyDescent="0.25">
      <c r="A6" s="38" t="s">
        <v>36</v>
      </c>
      <c r="B6" s="39"/>
      <c r="C6" s="40"/>
      <c r="D6" s="41" t="s">
        <v>4</v>
      </c>
    </row>
    <row r="7" spans="1:4" x14ac:dyDescent="0.25">
      <c r="A7" s="42" t="s">
        <v>37</v>
      </c>
      <c r="B7" s="43"/>
      <c r="C7" s="44"/>
      <c r="D7" s="35"/>
    </row>
    <row r="8" spans="1:4" x14ac:dyDescent="0.25">
      <c r="A8" s="45"/>
      <c r="B8" s="46">
        <v>1</v>
      </c>
      <c r="C8" s="47" t="s">
        <v>38</v>
      </c>
      <c r="D8" s="36">
        <v>61.720846080783389</v>
      </c>
    </row>
    <row r="9" spans="1:4" x14ac:dyDescent="0.25">
      <c r="A9" s="45"/>
      <c r="B9" s="46">
        <v>2</v>
      </c>
      <c r="C9" s="47" t="s">
        <v>39</v>
      </c>
      <c r="D9" s="36">
        <v>0</v>
      </c>
    </row>
    <row r="10" spans="1:4" x14ac:dyDescent="0.25">
      <c r="A10" s="45"/>
      <c r="B10" s="46">
        <v>3</v>
      </c>
      <c r="C10" s="47" t="s">
        <v>39</v>
      </c>
      <c r="D10" s="36">
        <v>0</v>
      </c>
    </row>
    <row r="11" spans="1:4" x14ac:dyDescent="0.25">
      <c r="A11" s="48" t="s">
        <v>40</v>
      </c>
      <c r="B11" s="49"/>
      <c r="C11" s="50"/>
      <c r="D11" s="35"/>
    </row>
    <row r="12" spans="1:4" x14ac:dyDescent="0.25">
      <c r="A12" s="51"/>
      <c r="B12" s="52">
        <v>1</v>
      </c>
      <c r="C12" s="47" t="s">
        <v>38</v>
      </c>
      <c r="D12" s="36">
        <v>8715.6519562586855</v>
      </c>
    </row>
    <row r="13" spans="1:4" x14ac:dyDescent="0.25">
      <c r="A13" s="51"/>
      <c r="B13" s="46">
        <v>2</v>
      </c>
      <c r="C13" s="47" t="s">
        <v>41</v>
      </c>
      <c r="D13" s="36">
        <v>3380.4429398361053</v>
      </c>
    </row>
    <row r="14" spans="1:4" x14ac:dyDescent="0.25">
      <c r="A14" s="51"/>
      <c r="B14" s="52">
        <v>3</v>
      </c>
      <c r="C14" s="47" t="s">
        <v>42</v>
      </c>
      <c r="D14" s="36">
        <v>1374.2502289452414</v>
      </c>
    </row>
    <row r="15" spans="1:4" x14ac:dyDescent="0.25">
      <c r="A15" s="51"/>
      <c r="B15" s="46">
        <v>4</v>
      </c>
      <c r="C15" s="47" t="s">
        <v>39</v>
      </c>
      <c r="D15" s="36">
        <v>0</v>
      </c>
    </row>
    <row r="16" spans="1:4" x14ac:dyDescent="0.25">
      <c r="A16" s="51"/>
      <c r="B16" s="52">
        <v>5</v>
      </c>
      <c r="C16" s="47" t="s">
        <v>39</v>
      </c>
      <c r="D16" s="36">
        <v>0</v>
      </c>
    </row>
    <row r="17" spans="1:4" x14ac:dyDescent="0.25">
      <c r="A17" s="51"/>
      <c r="B17" s="46">
        <v>6</v>
      </c>
      <c r="C17" s="47" t="s">
        <v>39</v>
      </c>
      <c r="D17" s="36">
        <v>0</v>
      </c>
    </row>
    <row r="18" spans="1:4" x14ac:dyDescent="0.25">
      <c r="A18" s="51"/>
      <c r="B18" s="52">
        <v>7</v>
      </c>
      <c r="C18" s="47" t="s">
        <v>39</v>
      </c>
      <c r="D18" s="36">
        <v>0</v>
      </c>
    </row>
    <row r="19" spans="1:4" x14ac:dyDescent="0.25">
      <c r="A19" s="51"/>
      <c r="B19" s="46">
        <v>8</v>
      </c>
      <c r="C19" s="47" t="s">
        <v>39</v>
      </c>
      <c r="D19" s="36">
        <v>0</v>
      </c>
    </row>
    <row r="20" spans="1:4" x14ac:dyDescent="0.25">
      <c r="A20" s="53" t="s">
        <v>43</v>
      </c>
      <c r="B20" s="49"/>
      <c r="C20" s="54"/>
      <c r="D20" s="55">
        <f>SUM(D8:D19)</f>
        <v>13532.065971120817</v>
      </c>
    </row>
    <row r="21" spans="1:4" x14ac:dyDescent="0.25">
      <c r="A21" s="53"/>
      <c r="B21" s="56"/>
      <c r="C21" s="56"/>
      <c r="D21" s="35"/>
    </row>
    <row r="22" spans="1:4" x14ac:dyDescent="0.25">
      <c r="A22" s="53" t="s">
        <v>44</v>
      </c>
      <c r="B22" s="56"/>
      <c r="C22" s="44"/>
      <c r="D22" s="35"/>
    </row>
    <row r="23" spans="1:4" x14ac:dyDescent="0.25">
      <c r="A23" s="53" t="s">
        <v>37</v>
      </c>
      <c r="B23" s="56"/>
      <c r="C23" s="50"/>
      <c r="D23" s="35"/>
    </row>
    <row r="24" spans="1:4" x14ac:dyDescent="0.25">
      <c r="A24" s="57"/>
      <c r="B24" s="47">
        <v>1</v>
      </c>
      <c r="C24" s="47" t="s">
        <v>39</v>
      </c>
      <c r="D24" s="36">
        <v>0</v>
      </c>
    </row>
    <row r="25" spans="1:4" x14ac:dyDescent="0.25">
      <c r="A25" s="57"/>
      <c r="B25" s="47">
        <v>2</v>
      </c>
      <c r="C25" s="47" t="s">
        <v>39</v>
      </c>
      <c r="D25" s="36">
        <v>0</v>
      </c>
    </row>
    <row r="26" spans="1:4" x14ac:dyDescent="0.25">
      <c r="A26" s="57"/>
      <c r="B26" s="47">
        <v>3</v>
      </c>
      <c r="C26" s="47" t="s">
        <v>39</v>
      </c>
      <c r="D26" s="36">
        <v>0</v>
      </c>
    </row>
    <row r="27" spans="1:4" x14ac:dyDescent="0.25">
      <c r="A27" s="53" t="s">
        <v>40</v>
      </c>
      <c r="B27" s="56"/>
      <c r="C27" s="50"/>
      <c r="D27" s="35"/>
    </row>
    <row r="28" spans="1:4" x14ac:dyDescent="0.25">
      <c r="A28" s="57"/>
      <c r="B28" s="47">
        <v>1</v>
      </c>
      <c r="C28" s="47" t="s">
        <v>45</v>
      </c>
      <c r="D28" s="36">
        <v>1242.3696419533758</v>
      </c>
    </row>
    <row r="29" spans="1:4" x14ac:dyDescent="0.25">
      <c r="A29" s="57"/>
      <c r="B29" s="47">
        <v>2</v>
      </c>
      <c r="C29" s="47" t="s">
        <v>46</v>
      </c>
      <c r="D29" s="36">
        <v>1021.9542259598394</v>
      </c>
    </row>
    <row r="30" spans="1:4" x14ac:dyDescent="0.25">
      <c r="A30" s="57"/>
      <c r="B30" s="47">
        <v>3</v>
      </c>
      <c r="C30" s="47" t="s">
        <v>47</v>
      </c>
      <c r="D30" s="36">
        <v>233.39</v>
      </c>
    </row>
    <row r="31" spans="1:4" x14ac:dyDescent="0.25">
      <c r="A31" s="57"/>
      <c r="B31" s="47">
        <v>4</v>
      </c>
      <c r="C31" s="47" t="s">
        <v>38</v>
      </c>
      <c r="D31" s="36">
        <v>2.3900000000002137</v>
      </c>
    </row>
    <row r="32" spans="1:4" x14ac:dyDescent="0.25">
      <c r="A32" s="57"/>
      <c r="B32" s="47">
        <v>5</v>
      </c>
      <c r="C32" s="47" t="s">
        <v>39</v>
      </c>
      <c r="D32" s="36">
        <v>0</v>
      </c>
    </row>
    <row r="33" spans="1:4" x14ac:dyDescent="0.25">
      <c r="A33" s="57"/>
      <c r="B33" s="47">
        <v>6</v>
      </c>
      <c r="C33" s="47" t="s">
        <v>39</v>
      </c>
      <c r="D33" s="36">
        <v>0</v>
      </c>
    </row>
    <row r="34" spans="1:4" x14ac:dyDescent="0.25">
      <c r="A34" s="57"/>
      <c r="B34" s="47">
        <v>7</v>
      </c>
      <c r="C34" s="47" t="s">
        <v>39</v>
      </c>
      <c r="D34" s="36">
        <v>0</v>
      </c>
    </row>
    <row r="35" spans="1:4" x14ac:dyDescent="0.25">
      <c r="A35" s="57"/>
      <c r="B35" s="47">
        <v>8</v>
      </c>
      <c r="C35" s="47" t="s">
        <v>39</v>
      </c>
      <c r="D35" s="36">
        <v>0</v>
      </c>
    </row>
    <row r="36" spans="1:4" x14ac:dyDescent="0.25">
      <c r="A36" s="53" t="s">
        <v>48</v>
      </c>
      <c r="B36" s="49"/>
      <c r="C36" s="54"/>
      <c r="D36" s="55">
        <f>SUM(D28:D35)</f>
        <v>2500.1038679132153</v>
      </c>
    </row>
    <row r="37" spans="1:4" x14ac:dyDescent="0.25">
      <c r="A37" s="53"/>
      <c r="B37" s="56"/>
      <c r="C37" s="56"/>
      <c r="D37" s="35"/>
    </row>
    <row r="38" spans="1:4" x14ac:dyDescent="0.25">
      <c r="A38" s="53" t="s">
        <v>49</v>
      </c>
      <c r="B38" s="49"/>
      <c r="C38" s="54"/>
      <c r="D38" s="35"/>
    </row>
    <row r="39" spans="1:4" x14ac:dyDescent="0.25">
      <c r="A39" s="51"/>
      <c r="B39" s="52">
        <v>1</v>
      </c>
      <c r="C39" s="58" t="s">
        <v>50</v>
      </c>
      <c r="D39" s="36">
        <v>813.90950000000055</v>
      </c>
    </row>
    <row r="40" spans="1:4" x14ac:dyDescent="0.25">
      <c r="A40" s="51"/>
      <c r="B40" s="52">
        <v>2</v>
      </c>
      <c r="C40" s="58" t="s">
        <v>51</v>
      </c>
      <c r="D40" s="36">
        <v>279.06036</v>
      </c>
    </row>
    <row r="41" spans="1:4" x14ac:dyDescent="0.25">
      <c r="A41" s="51"/>
      <c r="B41" s="52">
        <v>3</v>
      </c>
      <c r="C41" s="58" t="s">
        <v>52</v>
      </c>
      <c r="D41" s="36">
        <v>176.25359115500021</v>
      </c>
    </row>
    <row r="42" spans="1:4" x14ac:dyDescent="0.25">
      <c r="A42" s="51"/>
      <c r="B42" s="52">
        <v>4</v>
      </c>
      <c r="C42" s="58" t="s">
        <v>53</v>
      </c>
      <c r="D42" s="36">
        <v>140.45034999999999</v>
      </c>
    </row>
    <row r="43" spans="1:4" x14ac:dyDescent="0.25">
      <c r="A43" s="51"/>
      <c r="B43" s="52">
        <v>5</v>
      </c>
      <c r="C43" s="58" t="s">
        <v>54</v>
      </c>
      <c r="D43" s="36">
        <v>116.75367</v>
      </c>
    </row>
    <row r="44" spans="1:4" x14ac:dyDescent="0.25">
      <c r="A44" s="51"/>
      <c r="B44" s="52">
        <v>6</v>
      </c>
      <c r="C44" s="58" t="s">
        <v>39</v>
      </c>
      <c r="D44" s="36">
        <v>0</v>
      </c>
    </row>
    <row r="45" spans="1:4" x14ac:dyDescent="0.25">
      <c r="A45" s="51"/>
      <c r="B45" s="52">
        <v>7</v>
      </c>
      <c r="C45" s="58" t="s">
        <v>39</v>
      </c>
      <c r="D45" s="36">
        <v>0</v>
      </c>
    </row>
    <row r="46" spans="1:4" x14ac:dyDescent="0.25">
      <c r="A46" s="51"/>
      <c r="B46" s="46">
        <v>8</v>
      </c>
      <c r="C46" s="58" t="s">
        <v>39</v>
      </c>
      <c r="D46" s="36">
        <v>0</v>
      </c>
    </row>
    <row r="47" spans="1:4" x14ac:dyDescent="0.25">
      <c r="A47" s="53" t="s">
        <v>55</v>
      </c>
      <c r="B47" s="49"/>
      <c r="C47" s="54"/>
      <c r="D47" s="55">
        <f>SUM(D39:D46)</f>
        <v>1526.4274711550011</v>
      </c>
    </row>
    <row r="48" spans="1:4" x14ac:dyDescent="0.25">
      <c r="A48" s="53"/>
      <c r="B48" s="56"/>
      <c r="C48" s="56"/>
      <c r="D48" s="35"/>
    </row>
    <row r="49" spans="1:4" x14ac:dyDescent="0.25">
      <c r="A49" s="53" t="s">
        <v>56</v>
      </c>
      <c r="B49" s="49"/>
      <c r="C49" s="54"/>
      <c r="D49" s="35"/>
    </row>
    <row r="50" spans="1:4" x14ac:dyDescent="0.25">
      <c r="A50" s="51"/>
      <c r="B50" s="52">
        <v>1</v>
      </c>
      <c r="C50" s="58" t="s">
        <v>57</v>
      </c>
      <c r="D50" s="36">
        <v>3557.2344411474569</v>
      </c>
    </row>
    <row r="51" spans="1:4" x14ac:dyDescent="0.25">
      <c r="A51" s="51"/>
      <c r="B51" s="52">
        <v>2</v>
      </c>
      <c r="C51" s="58" t="s">
        <v>58</v>
      </c>
      <c r="D51" s="36">
        <v>3266.60511426016</v>
      </c>
    </row>
    <row r="52" spans="1:4" x14ac:dyDescent="0.25">
      <c r="A52" s="51"/>
      <c r="B52" s="52">
        <v>3</v>
      </c>
      <c r="C52" s="58" t="s">
        <v>59</v>
      </c>
      <c r="D52" s="36">
        <v>1668.7675818958246</v>
      </c>
    </row>
    <row r="53" spans="1:4" x14ac:dyDescent="0.25">
      <c r="A53" s="51"/>
      <c r="B53" s="52">
        <v>4</v>
      </c>
      <c r="C53" s="58" t="s">
        <v>60</v>
      </c>
      <c r="D53" s="36">
        <v>1618.221106643713</v>
      </c>
    </row>
    <row r="54" spans="1:4" x14ac:dyDescent="0.25">
      <c r="A54" s="51"/>
      <c r="B54" s="52">
        <v>5</v>
      </c>
      <c r="C54" s="58" t="s">
        <v>61</v>
      </c>
      <c r="D54" s="36">
        <v>1033.5161350117157</v>
      </c>
    </row>
    <row r="55" spans="1:4" x14ac:dyDescent="0.25">
      <c r="A55" s="51"/>
      <c r="B55" s="52">
        <v>6</v>
      </c>
      <c r="C55" s="58" t="s">
        <v>39</v>
      </c>
      <c r="D55" s="36">
        <v>0</v>
      </c>
    </row>
    <row r="56" spans="1:4" x14ac:dyDescent="0.25">
      <c r="A56" s="51"/>
      <c r="B56" s="52">
        <v>7</v>
      </c>
      <c r="C56" s="58" t="s">
        <v>39</v>
      </c>
      <c r="D56" s="36">
        <v>0</v>
      </c>
    </row>
    <row r="57" spans="1:4" x14ac:dyDescent="0.25">
      <c r="A57" s="51"/>
      <c r="B57" s="52">
        <v>8</v>
      </c>
      <c r="C57" s="58" t="s">
        <v>39</v>
      </c>
      <c r="D57" s="36">
        <v>0</v>
      </c>
    </row>
    <row r="58" spans="1:4" x14ac:dyDescent="0.25">
      <c r="A58" s="53" t="s">
        <v>17</v>
      </c>
      <c r="B58" s="56"/>
      <c r="C58" s="56"/>
      <c r="D58" s="55">
        <f>SUM(D50:D57)</f>
        <v>11144.344378958871</v>
      </c>
    </row>
    <row r="59" spans="1:4" x14ac:dyDescent="0.25">
      <c r="A59" s="53"/>
      <c r="B59" s="56"/>
      <c r="C59" s="56"/>
      <c r="D59" s="35"/>
    </row>
    <row r="60" spans="1:4" x14ac:dyDescent="0.25">
      <c r="A60" s="53" t="s">
        <v>62</v>
      </c>
      <c r="B60" s="56"/>
      <c r="C60" s="56"/>
      <c r="D60" s="35"/>
    </row>
    <row r="61" spans="1:4" x14ac:dyDescent="0.25">
      <c r="A61" s="51"/>
      <c r="B61" s="52">
        <v>1</v>
      </c>
      <c r="C61" s="58" t="s">
        <v>38</v>
      </c>
      <c r="D61" s="36"/>
    </row>
    <row r="62" spans="1:4" x14ac:dyDescent="0.25">
      <c r="A62" s="51"/>
      <c r="B62" s="52"/>
      <c r="C62" s="56" t="s">
        <v>63</v>
      </c>
      <c r="D62" s="55"/>
    </row>
    <row r="63" spans="1:4" x14ac:dyDescent="0.25">
      <c r="A63" s="53"/>
      <c r="B63" s="56"/>
      <c r="C63" s="58"/>
      <c r="D63" s="35"/>
    </row>
    <row r="64" spans="1:4" x14ac:dyDescent="0.25">
      <c r="A64" s="53" t="s">
        <v>64</v>
      </c>
      <c r="B64" s="56"/>
      <c r="C64" s="56"/>
      <c r="D64" s="35"/>
    </row>
    <row r="65" spans="1:4" x14ac:dyDescent="0.25">
      <c r="A65" s="51"/>
      <c r="B65" s="52">
        <v>1</v>
      </c>
      <c r="C65" s="58" t="s">
        <v>65</v>
      </c>
      <c r="D65" s="36"/>
    </row>
    <row r="66" spans="1:4" x14ac:dyDescent="0.25">
      <c r="A66" s="51"/>
      <c r="B66" s="52"/>
      <c r="C66" s="56" t="s">
        <v>29</v>
      </c>
      <c r="D66" s="55"/>
    </row>
    <row r="67" spans="1:4" x14ac:dyDescent="0.25">
      <c r="A67" s="51"/>
      <c r="B67" s="52"/>
      <c r="C67" s="56"/>
      <c r="D67" s="35"/>
    </row>
    <row r="68" spans="1:4" x14ac:dyDescent="0.25">
      <c r="A68" s="53"/>
      <c r="B68" s="56"/>
      <c r="C68" s="56" t="s">
        <v>66</v>
      </c>
      <c r="D68" s="55">
        <f>D20+D36+D47+D58</f>
        <v>28702.941689147905</v>
      </c>
    </row>
    <row r="69" spans="1:4" x14ac:dyDescent="0.25">
      <c r="A69" s="53"/>
      <c r="B69" s="56"/>
      <c r="C69" s="56"/>
      <c r="D69" s="35"/>
    </row>
    <row r="70" spans="1:4" ht="15.75" thickBot="1" x14ac:dyDescent="0.3">
      <c r="A70" s="59"/>
      <c r="B70" s="60"/>
      <c r="C70" s="60" t="s">
        <v>34</v>
      </c>
      <c r="D70" s="37">
        <f>'מקפת אישית- נספח 1'!C41</f>
        <v>60987542</v>
      </c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rightToLeft="1" workbookViewId="0">
      <pane ySplit="6" topLeftCell="A7" activePane="bottomLeft" state="frozen"/>
      <selection activeCell="F21" sqref="F21"/>
      <selection pane="bottomLeft" activeCell="F21" sqref="F21"/>
    </sheetView>
  </sheetViews>
  <sheetFormatPr defaultRowHeight="15" x14ac:dyDescent="0.25"/>
  <cols>
    <col min="1" max="1" width="4.125" style="2" customWidth="1"/>
    <col min="2" max="2" width="48.375" style="2" customWidth="1"/>
    <col min="3" max="3" width="13.625" style="2" bestFit="1" customWidth="1"/>
    <col min="4" max="4" width="9" style="2"/>
    <col min="5" max="5" width="10.875" style="2" bestFit="1" customWidth="1"/>
    <col min="6" max="16384" width="9" style="2"/>
  </cols>
  <sheetData>
    <row r="1" spans="1:3" x14ac:dyDescent="0.25">
      <c r="A1" s="90" t="s">
        <v>86</v>
      </c>
      <c r="B1" s="90"/>
      <c r="C1" s="90"/>
    </row>
    <row r="2" spans="1:3" x14ac:dyDescent="0.25">
      <c r="A2" s="32"/>
      <c r="B2" s="33"/>
      <c r="C2" s="81"/>
    </row>
    <row r="3" spans="1:3" x14ac:dyDescent="0.25">
      <c r="A3" s="1" t="s">
        <v>92</v>
      </c>
      <c r="B3" s="33"/>
      <c r="C3" s="81"/>
    </row>
    <row r="4" spans="1:3" x14ac:dyDescent="0.25">
      <c r="A4" s="33"/>
      <c r="B4" s="33"/>
      <c r="C4" s="33"/>
    </row>
    <row r="5" spans="1:3" ht="15.75" thickBot="1" x14ac:dyDescent="0.3">
      <c r="A5" s="1" t="s">
        <v>87</v>
      </c>
      <c r="B5" s="33"/>
      <c r="C5" s="33"/>
    </row>
    <row r="6" spans="1:3" x14ac:dyDescent="0.25">
      <c r="A6" s="66"/>
      <c r="B6" s="67"/>
      <c r="C6" s="68" t="s">
        <v>4</v>
      </c>
    </row>
    <row r="7" spans="1:3" x14ac:dyDescent="0.25">
      <c r="A7" s="53" t="s">
        <v>67</v>
      </c>
      <c r="B7" s="50"/>
      <c r="C7" s="69"/>
    </row>
    <row r="8" spans="1:3" x14ac:dyDescent="0.25">
      <c r="A8" s="51">
        <v>1</v>
      </c>
      <c r="B8" s="70" t="s">
        <v>52</v>
      </c>
      <c r="C8" s="61">
        <v>32004.071172538097</v>
      </c>
    </row>
    <row r="9" spans="1:3" x14ac:dyDescent="0.25">
      <c r="A9" s="51">
        <v>2</v>
      </c>
      <c r="B9" s="70" t="s">
        <v>39</v>
      </c>
      <c r="C9" s="61">
        <v>0</v>
      </c>
    </row>
    <row r="10" spans="1:3" x14ac:dyDescent="0.25">
      <c r="A10" s="51">
        <v>3</v>
      </c>
      <c r="B10" s="70" t="s">
        <v>39</v>
      </c>
      <c r="C10" s="61">
        <v>0</v>
      </c>
    </row>
    <row r="11" spans="1:3" x14ac:dyDescent="0.25">
      <c r="A11" s="51">
        <v>4</v>
      </c>
      <c r="B11" s="70" t="s">
        <v>39</v>
      </c>
      <c r="C11" s="61">
        <v>0</v>
      </c>
    </row>
    <row r="12" spans="1:3" x14ac:dyDescent="0.25">
      <c r="A12" s="51">
        <v>5</v>
      </c>
      <c r="B12" s="70" t="s">
        <v>39</v>
      </c>
      <c r="C12" s="61">
        <v>0</v>
      </c>
    </row>
    <row r="13" spans="1:3" x14ac:dyDescent="0.25">
      <c r="A13" s="51">
        <v>6</v>
      </c>
      <c r="B13" s="70" t="s">
        <v>39</v>
      </c>
      <c r="C13" s="61">
        <v>0</v>
      </c>
    </row>
    <row r="14" spans="1:3" x14ac:dyDescent="0.25">
      <c r="A14" s="51">
        <v>7</v>
      </c>
      <c r="B14" s="70" t="s">
        <v>39</v>
      </c>
      <c r="C14" s="61">
        <v>0</v>
      </c>
    </row>
    <row r="15" spans="1:3" x14ac:dyDescent="0.25">
      <c r="A15" s="51">
        <v>8</v>
      </c>
      <c r="B15" s="70" t="s">
        <v>39</v>
      </c>
      <c r="C15" s="61">
        <v>0</v>
      </c>
    </row>
    <row r="16" spans="1:3" x14ac:dyDescent="0.25">
      <c r="A16" s="42" t="s">
        <v>68</v>
      </c>
      <c r="B16" s="70"/>
      <c r="C16" s="71">
        <f>SUM(C8:C15)</f>
        <v>32004.071172538097</v>
      </c>
    </row>
    <row r="17" spans="1:3" x14ac:dyDescent="0.25">
      <c r="A17" s="72"/>
      <c r="B17" s="73"/>
      <c r="C17" s="74"/>
    </row>
    <row r="18" spans="1:3" x14ac:dyDescent="0.25">
      <c r="A18" s="42" t="s">
        <v>69</v>
      </c>
      <c r="B18" s="70"/>
      <c r="C18" s="74"/>
    </row>
    <row r="19" spans="1:3" x14ac:dyDescent="0.25">
      <c r="A19" s="51">
        <v>1</v>
      </c>
      <c r="B19" s="70" t="s">
        <v>38</v>
      </c>
      <c r="C19" s="61"/>
    </row>
    <row r="20" spans="1:3" x14ac:dyDescent="0.25">
      <c r="A20" s="53" t="s">
        <v>70</v>
      </c>
      <c r="B20" s="50"/>
      <c r="C20" s="71"/>
    </row>
    <row r="21" spans="1:3" x14ac:dyDescent="0.25">
      <c r="A21" s="57"/>
      <c r="B21" s="75"/>
      <c r="C21" s="74"/>
    </row>
    <row r="22" spans="1:3" x14ac:dyDescent="0.25">
      <c r="A22" s="48" t="s">
        <v>71</v>
      </c>
      <c r="B22" s="76"/>
      <c r="C22" s="74"/>
    </row>
    <row r="23" spans="1:3" x14ac:dyDescent="0.25">
      <c r="A23" s="51">
        <v>1</v>
      </c>
      <c r="B23" s="70" t="s">
        <v>38</v>
      </c>
      <c r="C23" s="61"/>
    </row>
    <row r="24" spans="1:3" x14ac:dyDescent="0.25">
      <c r="A24" s="42" t="s">
        <v>22</v>
      </c>
      <c r="B24" s="70"/>
      <c r="C24" s="71"/>
    </row>
    <row r="25" spans="1:3" x14ac:dyDescent="0.25">
      <c r="A25" s="72"/>
      <c r="B25" s="70"/>
      <c r="C25" s="74"/>
    </row>
    <row r="26" spans="1:3" x14ac:dyDescent="0.25">
      <c r="A26" s="42" t="s">
        <v>72</v>
      </c>
      <c r="B26" s="70"/>
      <c r="C26" s="74"/>
    </row>
    <row r="27" spans="1:3" x14ac:dyDescent="0.25">
      <c r="A27" s="42" t="s">
        <v>73</v>
      </c>
      <c r="B27" s="73" t="s">
        <v>74</v>
      </c>
      <c r="C27" s="74"/>
    </row>
    <row r="28" spans="1:3" x14ac:dyDescent="0.25">
      <c r="A28" s="51">
        <v>1</v>
      </c>
      <c r="B28" s="70"/>
      <c r="C28" s="61"/>
    </row>
    <row r="29" spans="1:3" x14ac:dyDescent="0.25">
      <c r="A29" s="51">
        <v>2</v>
      </c>
      <c r="B29" s="70"/>
      <c r="C29" s="61"/>
    </row>
    <row r="30" spans="1:3" x14ac:dyDescent="0.25">
      <c r="A30" s="53" t="s">
        <v>75</v>
      </c>
      <c r="B30" s="77" t="s">
        <v>76</v>
      </c>
      <c r="C30" s="74"/>
    </row>
    <row r="31" spans="1:3" x14ac:dyDescent="0.25">
      <c r="A31" s="78">
        <v>1</v>
      </c>
      <c r="B31" s="76" t="s">
        <v>52</v>
      </c>
      <c r="C31" s="61">
        <v>16837.691330000005</v>
      </c>
    </row>
    <row r="32" spans="1:3" x14ac:dyDescent="0.25">
      <c r="A32" s="78">
        <v>2</v>
      </c>
      <c r="B32" s="76" t="s">
        <v>77</v>
      </c>
      <c r="C32" s="61">
        <v>2870.1718799999994</v>
      </c>
    </row>
    <row r="33" spans="1:3" x14ac:dyDescent="0.25">
      <c r="A33" s="78">
        <v>3</v>
      </c>
      <c r="B33" s="76" t="s">
        <v>39</v>
      </c>
      <c r="C33" s="61">
        <v>0</v>
      </c>
    </row>
    <row r="34" spans="1:3" x14ac:dyDescent="0.25">
      <c r="A34" s="78">
        <v>4</v>
      </c>
      <c r="B34" s="76" t="s">
        <v>39</v>
      </c>
      <c r="C34" s="61">
        <v>0</v>
      </c>
    </row>
    <row r="35" spans="1:3" x14ac:dyDescent="0.25">
      <c r="A35" s="78">
        <v>5</v>
      </c>
      <c r="B35" s="76" t="s">
        <v>39</v>
      </c>
      <c r="C35" s="61">
        <v>0</v>
      </c>
    </row>
    <row r="36" spans="1:3" x14ac:dyDescent="0.25">
      <c r="A36" s="78">
        <v>6</v>
      </c>
      <c r="B36" s="76" t="s">
        <v>39</v>
      </c>
      <c r="C36" s="61">
        <v>0</v>
      </c>
    </row>
    <row r="37" spans="1:3" x14ac:dyDescent="0.25">
      <c r="A37" s="48" t="s">
        <v>78</v>
      </c>
      <c r="B37" s="75"/>
      <c r="C37" s="71">
        <f>SUM(C31:C36)</f>
        <v>19707.863210000003</v>
      </c>
    </row>
    <row r="38" spans="1:3" x14ac:dyDescent="0.25">
      <c r="A38" s="48"/>
      <c r="B38" s="76"/>
      <c r="C38" s="74"/>
    </row>
    <row r="39" spans="1:3" x14ac:dyDescent="0.25">
      <c r="A39" s="42" t="s">
        <v>79</v>
      </c>
      <c r="B39" s="70"/>
      <c r="C39" s="74"/>
    </row>
    <row r="40" spans="1:3" x14ac:dyDescent="0.25">
      <c r="A40" s="42" t="s">
        <v>73</v>
      </c>
      <c r="B40" s="73" t="s">
        <v>80</v>
      </c>
      <c r="C40" s="74"/>
    </row>
    <row r="41" spans="1:3" x14ac:dyDescent="0.25">
      <c r="A41" s="51">
        <v>1</v>
      </c>
      <c r="B41" s="50" t="s">
        <v>38</v>
      </c>
      <c r="C41" s="61">
        <v>1.7993600000000001</v>
      </c>
    </row>
    <row r="42" spans="1:3" x14ac:dyDescent="0.25">
      <c r="A42" s="51">
        <v>2</v>
      </c>
      <c r="B42" s="50" t="s">
        <v>39</v>
      </c>
      <c r="C42" s="61">
        <v>0</v>
      </c>
    </row>
    <row r="43" spans="1:3" x14ac:dyDescent="0.25">
      <c r="A43" s="51">
        <v>3</v>
      </c>
      <c r="B43" s="50" t="s">
        <v>39</v>
      </c>
      <c r="C43" s="61">
        <v>0</v>
      </c>
    </row>
    <row r="44" spans="1:3" x14ac:dyDescent="0.25">
      <c r="A44" s="51">
        <v>4</v>
      </c>
      <c r="B44" s="50" t="s">
        <v>39</v>
      </c>
      <c r="C44" s="61">
        <v>0</v>
      </c>
    </row>
    <row r="45" spans="1:3" x14ac:dyDescent="0.25">
      <c r="A45" s="51">
        <v>5</v>
      </c>
      <c r="B45" s="50" t="s">
        <v>39</v>
      </c>
      <c r="C45" s="61">
        <v>0</v>
      </c>
    </row>
    <row r="46" spans="1:3" x14ac:dyDescent="0.25">
      <c r="A46" s="51">
        <v>6</v>
      </c>
      <c r="B46" s="50" t="s">
        <v>39</v>
      </c>
      <c r="C46" s="61">
        <v>0</v>
      </c>
    </row>
    <row r="47" spans="1:3" x14ac:dyDescent="0.25">
      <c r="A47" s="51">
        <v>7</v>
      </c>
      <c r="B47" s="50" t="s">
        <v>39</v>
      </c>
      <c r="C47" s="61">
        <v>0</v>
      </c>
    </row>
    <row r="48" spans="1:3" x14ac:dyDescent="0.25">
      <c r="A48" s="51">
        <v>8</v>
      </c>
      <c r="B48" s="50" t="s">
        <v>39</v>
      </c>
      <c r="C48" s="61">
        <v>0</v>
      </c>
    </row>
    <row r="49" spans="1:7" x14ac:dyDescent="0.25">
      <c r="A49" s="53" t="s">
        <v>75</v>
      </c>
      <c r="B49" s="73" t="s">
        <v>81</v>
      </c>
      <c r="C49" s="74"/>
    </row>
    <row r="50" spans="1:7" x14ac:dyDescent="0.25">
      <c r="A50" s="78">
        <v>1</v>
      </c>
      <c r="B50" s="50" t="s">
        <v>38</v>
      </c>
      <c r="C50" s="61">
        <v>8203.3720199999952</v>
      </c>
    </row>
    <row r="51" spans="1:7" x14ac:dyDescent="0.25">
      <c r="A51" s="78">
        <v>2</v>
      </c>
      <c r="B51" s="50" t="s">
        <v>82</v>
      </c>
      <c r="C51" s="61">
        <v>3138.4616599999999</v>
      </c>
    </row>
    <row r="52" spans="1:7" x14ac:dyDescent="0.25">
      <c r="A52" s="78">
        <v>3</v>
      </c>
      <c r="B52" s="50" t="s">
        <v>83</v>
      </c>
      <c r="C52" s="61">
        <v>2202.3701900000001</v>
      </c>
    </row>
    <row r="53" spans="1:7" x14ac:dyDescent="0.25">
      <c r="A53" s="78">
        <v>4</v>
      </c>
      <c r="B53" s="50" t="s">
        <v>39</v>
      </c>
      <c r="C53" s="61">
        <v>0</v>
      </c>
    </row>
    <row r="54" spans="1:7" x14ac:dyDescent="0.25">
      <c r="A54" s="78">
        <v>5</v>
      </c>
      <c r="B54" s="50" t="s">
        <v>39</v>
      </c>
      <c r="C54" s="61">
        <v>0</v>
      </c>
    </row>
    <row r="55" spans="1:7" x14ac:dyDescent="0.25">
      <c r="A55" s="78">
        <v>6</v>
      </c>
      <c r="B55" s="50" t="s">
        <v>39</v>
      </c>
      <c r="C55" s="61">
        <v>0</v>
      </c>
    </row>
    <row r="56" spans="1:7" x14ac:dyDescent="0.25">
      <c r="A56" s="78">
        <v>7</v>
      </c>
      <c r="B56" s="50" t="s">
        <v>39</v>
      </c>
      <c r="C56" s="61">
        <v>0</v>
      </c>
      <c r="F56" s="62"/>
    </row>
    <row r="57" spans="1:7" x14ac:dyDescent="0.25">
      <c r="A57" s="78">
        <v>8</v>
      </c>
      <c r="B57" s="50" t="s">
        <v>39</v>
      </c>
      <c r="C57" s="61">
        <v>0</v>
      </c>
      <c r="E57" s="62"/>
    </row>
    <row r="58" spans="1:7" x14ac:dyDescent="0.25">
      <c r="A58" s="53" t="s">
        <v>84</v>
      </c>
      <c r="B58" s="75"/>
      <c r="C58" s="71">
        <f>SUM(C41:C57)</f>
        <v>13546.003229999997</v>
      </c>
      <c r="E58" s="63"/>
    </row>
    <row r="59" spans="1:7" x14ac:dyDescent="0.25">
      <c r="A59" s="57"/>
      <c r="B59" s="75"/>
      <c r="C59" s="71"/>
      <c r="E59" s="63"/>
    </row>
    <row r="60" spans="1:7" x14ac:dyDescent="0.25">
      <c r="A60" s="48" t="s">
        <v>85</v>
      </c>
      <c r="B60" s="76"/>
      <c r="C60" s="71">
        <f>C16+C37+C58</f>
        <v>65257.937612538095</v>
      </c>
      <c r="E60" s="63"/>
    </row>
    <row r="61" spans="1:7" x14ac:dyDescent="0.25">
      <c r="A61" s="57"/>
      <c r="B61" s="75"/>
      <c r="C61" s="74"/>
      <c r="E61" s="63"/>
      <c r="G61" s="62"/>
    </row>
    <row r="62" spans="1:7" ht="15.75" thickBot="1" x14ac:dyDescent="0.3">
      <c r="A62" s="79" t="s">
        <v>34</v>
      </c>
      <c r="B62" s="80"/>
      <c r="C62" s="64">
        <f>'מקפת אישית- נספח 1'!C41</f>
        <v>60987542</v>
      </c>
      <c r="E62" s="63"/>
    </row>
    <row r="63" spans="1:7" x14ac:dyDescent="0.25">
      <c r="E63" s="63"/>
    </row>
    <row r="64" spans="1:7" x14ac:dyDescent="0.25">
      <c r="E64" s="63"/>
    </row>
    <row r="65" spans="3:3" x14ac:dyDescent="0.25">
      <c r="C65" s="62"/>
    </row>
    <row r="68" spans="3:3" x14ac:dyDescent="0.25">
      <c r="C68" s="62"/>
    </row>
    <row r="72" spans="3:3" x14ac:dyDescent="0.25">
      <c r="C72" s="65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2"/>
  <sheetViews>
    <sheetView rightToLeft="1" workbookViewId="0">
      <pane ySplit="7" topLeftCell="A8" activePane="bottomLeft" state="frozen"/>
      <selection pane="bottomLeft" activeCell="C38" sqref="C38:C39"/>
    </sheetView>
  </sheetViews>
  <sheetFormatPr defaultRowHeight="15" x14ac:dyDescent="0.25"/>
  <cols>
    <col min="1" max="1" width="1.875" style="2" bestFit="1" customWidth="1"/>
    <col min="2" max="2" width="55.875" style="2" bestFit="1" customWidth="1"/>
    <col min="3" max="3" width="10.875" style="2" bestFit="1" customWidth="1"/>
    <col min="4" max="4" width="9" style="2"/>
    <col min="5" max="5" width="11.125" style="2" customWidth="1"/>
    <col min="6" max="6" width="10.625" style="2" customWidth="1"/>
    <col min="7" max="7" width="11.5" style="2" customWidth="1"/>
    <col min="8" max="8" width="10.75" style="2" customWidth="1"/>
    <col min="9" max="16384" width="9" style="2"/>
  </cols>
  <sheetData>
    <row r="1" spans="1:3" x14ac:dyDescent="0.25">
      <c r="A1" s="90" t="s">
        <v>86</v>
      </c>
      <c r="B1" s="90"/>
      <c r="C1" s="28"/>
    </row>
    <row r="2" spans="1:3" x14ac:dyDescent="0.25">
      <c r="A2" s="19"/>
      <c r="B2" s="20"/>
      <c r="C2" s="20"/>
    </row>
    <row r="3" spans="1:3" x14ac:dyDescent="0.25">
      <c r="B3" s="1" t="s">
        <v>89</v>
      </c>
      <c r="C3" s="20"/>
    </row>
    <row r="4" spans="1:3" x14ac:dyDescent="0.25">
      <c r="B4" s="6" t="s">
        <v>3</v>
      </c>
      <c r="C4" s="4"/>
    </row>
    <row r="5" spans="1:3" ht="15.75" thickBot="1" x14ac:dyDescent="0.3">
      <c r="B5" s="82" t="s">
        <v>93</v>
      </c>
      <c r="C5" s="4"/>
    </row>
    <row r="6" spans="1:3" ht="14.25" customHeight="1" x14ac:dyDescent="0.25">
      <c r="A6" s="84"/>
      <c r="B6" s="86"/>
      <c r="C6" s="88" t="s">
        <v>4</v>
      </c>
    </row>
    <row r="7" spans="1:3" x14ac:dyDescent="0.25">
      <c r="A7" s="85"/>
      <c r="B7" s="87"/>
      <c r="C7" s="89"/>
    </row>
    <row r="8" spans="1:3" x14ac:dyDescent="0.25">
      <c r="A8" s="7">
        <v>1</v>
      </c>
      <c r="B8" s="8" t="s">
        <v>5</v>
      </c>
      <c r="C8" s="9">
        <f>SUM(C9:C10)</f>
        <v>11158.530924452007</v>
      </c>
    </row>
    <row r="9" spans="1:3" x14ac:dyDescent="0.25">
      <c r="A9" s="21"/>
      <c r="B9" s="22" t="s">
        <v>6</v>
      </c>
      <c r="C9" s="10">
        <v>42.453114272613277</v>
      </c>
    </row>
    <row r="10" spans="1:3" x14ac:dyDescent="0.25">
      <c r="A10" s="21"/>
      <c r="B10" s="22" t="s">
        <v>7</v>
      </c>
      <c r="C10" s="10">
        <v>11116.077810179393</v>
      </c>
    </row>
    <row r="11" spans="1:3" x14ac:dyDescent="0.25">
      <c r="A11" s="21"/>
      <c r="B11" s="22"/>
      <c r="C11" s="11"/>
    </row>
    <row r="12" spans="1:3" x14ac:dyDescent="0.25">
      <c r="A12" s="7">
        <v>2</v>
      </c>
      <c r="B12" s="8" t="s">
        <v>8</v>
      </c>
      <c r="C12" s="9">
        <f>SUM(C13:C14)</f>
        <v>1518.9356836398365</v>
      </c>
    </row>
    <row r="13" spans="1:3" x14ac:dyDescent="0.25">
      <c r="A13" s="21"/>
      <c r="B13" s="23" t="s">
        <v>9</v>
      </c>
      <c r="C13" s="10">
        <v>0</v>
      </c>
    </row>
    <row r="14" spans="1:3" x14ac:dyDescent="0.25">
      <c r="A14" s="21"/>
      <c r="B14" s="23" t="s">
        <v>10</v>
      </c>
      <c r="C14" s="10">
        <v>1518.9356836398365</v>
      </c>
    </row>
    <row r="15" spans="1:3" x14ac:dyDescent="0.25">
      <c r="A15" s="13"/>
      <c r="B15" s="14"/>
      <c r="C15" s="11"/>
    </row>
    <row r="16" spans="1:3" x14ac:dyDescent="0.25">
      <c r="A16" s="7">
        <v>3</v>
      </c>
      <c r="B16" s="8" t="s">
        <v>11</v>
      </c>
      <c r="C16" s="9">
        <f>SUM(C17:C19)</f>
        <v>11183.419755562409</v>
      </c>
    </row>
    <row r="17" spans="1:3" ht="30" x14ac:dyDescent="0.25">
      <c r="A17" s="21" t="s">
        <v>12</v>
      </c>
      <c r="B17" s="24" t="s">
        <v>13</v>
      </c>
      <c r="C17" s="10">
        <v>1295.5254411549997</v>
      </c>
    </row>
    <row r="18" spans="1:3" x14ac:dyDescent="0.25">
      <c r="A18" s="21" t="s">
        <v>14</v>
      </c>
      <c r="B18" s="24" t="s">
        <v>15</v>
      </c>
      <c r="C18" s="10">
        <v>113.63607999999999</v>
      </c>
    </row>
    <row r="19" spans="1:3" x14ac:dyDescent="0.25">
      <c r="A19" s="21" t="s">
        <v>16</v>
      </c>
      <c r="B19" s="22" t="s">
        <v>17</v>
      </c>
      <c r="C19" s="10">
        <v>9774.258234407409</v>
      </c>
    </row>
    <row r="20" spans="1:3" x14ac:dyDescent="0.25">
      <c r="A20" s="15"/>
      <c r="B20" s="16"/>
      <c r="C20" s="11"/>
    </row>
    <row r="21" spans="1:3" x14ac:dyDescent="0.25">
      <c r="A21" s="25">
        <v>4</v>
      </c>
      <c r="B21" s="8" t="s">
        <v>18</v>
      </c>
      <c r="C21" s="9">
        <f>SUM(C22:C29)</f>
        <v>60379.809071069554</v>
      </c>
    </row>
    <row r="22" spans="1:3" x14ac:dyDescent="0.25">
      <c r="A22" s="21"/>
      <c r="B22" s="22" t="s">
        <v>19</v>
      </c>
      <c r="C22" s="10">
        <v>5987.5107857706007</v>
      </c>
    </row>
    <row r="23" spans="1:3" x14ac:dyDescent="0.25">
      <c r="A23" s="21"/>
      <c r="B23" s="22" t="s">
        <v>20</v>
      </c>
      <c r="C23" s="10">
        <v>24165.447745298945</v>
      </c>
    </row>
    <row r="24" spans="1:3" x14ac:dyDescent="0.25">
      <c r="A24" s="21"/>
      <c r="B24" s="22" t="s">
        <v>21</v>
      </c>
      <c r="C24" s="10"/>
    </row>
    <row r="25" spans="1:3" x14ac:dyDescent="0.25">
      <c r="A25" s="21"/>
      <c r="B25" s="22" t="s">
        <v>22</v>
      </c>
      <c r="C25" s="10"/>
    </row>
    <row r="26" spans="1:3" x14ac:dyDescent="0.25">
      <c r="A26" s="21"/>
      <c r="B26" s="22" t="s">
        <v>23</v>
      </c>
      <c r="C26" s="10">
        <v>0</v>
      </c>
    </row>
    <row r="27" spans="1:3" x14ac:dyDescent="0.25">
      <c r="A27" s="21"/>
      <c r="B27" s="22" t="s">
        <v>24</v>
      </c>
      <c r="C27" s="10">
        <v>11221.945519999999</v>
      </c>
    </row>
    <row r="28" spans="1:3" x14ac:dyDescent="0.25">
      <c r="A28" s="21"/>
      <c r="B28" s="22" t="s">
        <v>25</v>
      </c>
      <c r="C28" s="10">
        <v>0</v>
      </c>
    </row>
    <row r="29" spans="1:3" x14ac:dyDescent="0.25">
      <c r="A29" s="21"/>
      <c r="B29" s="22" t="s">
        <v>26</v>
      </c>
      <c r="C29" s="10">
        <v>19004.905020000006</v>
      </c>
    </row>
    <row r="30" spans="1:3" x14ac:dyDescent="0.25">
      <c r="A30" s="21"/>
      <c r="B30" s="22"/>
      <c r="C30" s="11"/>
    </row>
    <row r="31" spans="1:3" x14ac:dyDescent="0.25">
      <c r="A31" s="21">
        <v>5</v>
      </c>
      <c r="B31" s="8" t="s">
        <v>27</v>
      </c>
      <c r="C31" s="9">
        <f>SUM(C32:C33)</f>
        <v>0</v>
      </c>
    </row>
    <row r="32" spans="1:3" x14ac:dyDescent="0.25">
      <c r="A32" s="21" t="s">
        <v>12</v>
      </c>
      <c r="B32" s="22" t="s">
        <v>28</v>
      </c>
      <c r="C32" s="10"/>
    </row>
    <row r="33" spans="1:3" x14ac:dyDescent="0.25">
      <c r="A33" s="21" t="s">
        <v>14</v>
      </c>
      <c r="B33" s="22" t="s">
        <v>29</v>
      </c>
      <c r="C33" s="10"/>
    </row>
    <row r="34" spans="1:3" x14ac:dyDescent="0.25">
      <c r="A34" s="21"/>
      <c r="B34" s="22"/>
      <c r="C34" s="11"/>
    </row>
    <row r="35" spans="1:3" x14ac:dyDescent="0.25">
      <c r="A35" s="21">
        <v>6</v>
      </c>
      <c r="B35" s="8" t="s">
        <v>30</v>
      </c>
      <c r="C35" s="9">
        <f>C8+C12+C16+C21+C31</f>
        <v>84240.695434723806</v>
      </c>
    </row>
    <row r="36" spans="1:3" x14ac:dyDescent="0.25">
      <c r="A36" s="21"/>
      <c r="B36" s="22"/>
      <c r="C36" s="11"/>
    </row>
    <row r="37" spans="1:3" x14ac:dyDescent="0.25">
      <c r="A37" s="21">
        <v>7</v>
      </c>
      <c r="B37" s="8" t="s">
        <v>31</v>
      </c>
      <c r="C37" s="11"/>
    </row>
    <row r="38" spans="1:3" ht="30" x14ac:dyDescent="0.25">
      <c r="A38" s="21" t="s">
        <v>12</v>
      </c>
      <c r="B38" s="24" t="s">
        <v>32</v>
      </c>
      <c r="C38" s="17">
        <f>(C21+C17+C33)/C41</f>
        <v>1.1825949863939246E-3</v>
      </c>
    </row>
    <row r="39" spans="1:3" x14ac:dyDescent="0.25">
      <c r="A39" s="21" t="s">
        <v>14</v>
      </c>
      <c r="B39" s="22" t="s">
        <v>33</v>
      </c>
      <c r="C39" s="17">
        <f>C35/C42</f>
        <v>1.6113577178620054E-3</v>
      </c>
    </row>
    <row r="40" spans="1:3" x14ac:dyDescent="0.25">
      <c r="A40" s="21"/>
      <c r="B40" s="22"/>
      <c r="C40" s="11"/>
    </row>
    <row r="41" spans="1:3" ht="15.75" thickBot="1" x14ac:dyDescent="0.3">
      <c r="A41" s="26"/>
      <c r="B41" s="27" t="s">
        <v>34</v>
      </c>
      <c r="C41" s="83">
        <v>52152541.843840003</v>
      </c>
    </row>
    <row r="42" spans="1:3" ht="15.75" thickBot="1" x14ac:dyDescent="0.3">
      <c r="A42" s="26"/>
      <c r="B42" s="27" t="s">
        <v>90</v>
      </c>
      <c r="C42" s="10">
        <f>52406110/2+52152542/2</f>
        <v>52279326</v>
      </c>
    </row>
  </sheetData>
  <mergeCells count="4">
    <mergeCell ref="A6:A7"/>
    <mergeCell ref="B6:B7"/>
    <mergeCell ref="C6:C7"/>
    <mergeCell ref="A1:B1"/>
  </mergeCells>
  <pageMargins left="0.70866141732283461" right="0.70866141732283461" top="0.3543307086614173" bottom="0.3543307086614173" header="0" footer="0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2"/>
  <sheetViews>
    <sheetView rightToLeft="1" workbookViewId="0">
      <pane ySplit="7" topLeftCell="A8" activePane="bottomLeft" state="frozen"/>
      <selection pane="bottomLeft" activeCell="C38" sqref="C38:C39"/>
    </sheetView>
  </sheetViews>
  <sheetFormatPr defaultRowHeight="15" x14ac:dyDescent="0.25"/>
  <cols>
    <col min="1" max="1" width="1.875" style="2" bestFit="1" customWidth="1"/>
    <col min="2" max="2" width="55.875" style="2" bestFit="1" customWidth="1"/>
    <col min="3" max="3" width="9.875" style="2" bestFit="1" customWidth="1"/>
    <col min="4" max="16384" width="9" style="2"/>
  </cols>
  <sheetData>
    <row r="1" spans="1:3" x14ac:dyDescent="0.25">
      <c r="A1" s="90" t="s">
        <v>86</v>
      </c>
      <c r="B1" s="90"/>
      <c r="C1" s="28"/>
    </row>
    <row r="2" spans="1:3" x14ac:dyDescent="0.25">
      <c r="A2" s="19"/>
      <c r="B2" s="20"/>
      <c r="C2" s="20"/>
    </row>
    <row r="3" spans="1:3" x14ac:dyDescent="0.25">
      <c r="B3" s="1" t="s">
        <v>89</v>
      </c>
      <c r="C3" s="20"/>
    </row>
    <row r="4" spans="1:3" x14ac:dyDescent="0.25">
      <c r="B4" s="6" t="s">
        <v>3</v>
      </c>
      <c r="C4" s="4"/>
    </row>
    <row r="5" spans="1:3" ht="15.75" thickBot="1" x14ac:dyDescent="0.3">
      <c r="B5" s="82" t="s">
        <v>95</v>
      </c>
      <c r="C5" s="4"/>
    </row>
    <row r="6" spans="1:3" ht="14.25" customHeight="1" x14ac:dyDescent="0.25">
      <c r="A6" s="84"/>
      <c r="B6" s="86"/>
      <c r="C6" s="88" t="s">
        <v>4</v>
      </c>
    </row>
    <row r="7" spans="1:3" x14ac:dyDescent="0.25">
      <c r="A7" s="85"/>
      <c r="B7" s="87"/>
      <c r="C7" s="89"/>
    </row>
    <row r="8" spans="1:3" x14ac:dyDescent="0.25">
      <c r="A8" s="7">
        <v>1</v>
      </c>
      <c r="B8" s="8" t="s">
        <v>5</v>
      </c>
      <c r="C8" s="9">
        <f>SUM(C9:C10)</f>
        <v>163.44282497563569</v>
      </c>
    </row>
    <row r="9" spans="1:3" x14ac:dyDescent="0.25">
      <c r="A9" s="21"/>
      <c r="B9" s="22" t="s">
        <v>6</v>
      </c>
      <c r="C9" s="10">
        <v>0.35168353300388999</v>
      </c>
    </row>
    <row r="10" spans="1:3" x14ac:dyDescent="0.25">
      <c r="A10" s="21"/>
      <c r="B10" s="22" t="s">
        <v>7</v>
      </c>
      <c r="C10" s="10">
        <v>163.09114144263179</v>
      </c>
    </row>
    <row r="11" spans="1:3" x14ac:dyDescent="0.25">
      <c r="A11" s="21"/>
      <c r="B11" s="22"/>
      <c r="C11" s="11"/>
    </row>
    <row r="12" spans="1:3" x14ac:dyDescent="0.25">
      <c r="A12" s="7">
        <v>2</v>
      </c>
      <c r="B12" s="8" t="s">
        <v>8</v>
      </c>
      <c r="C12" s="9">
        <f>SUM(C13:C14)</f>
        <v>99.553081017319613</v>
      </c>
    </row>
    <row r="13" spans="1:3" x14ac:dyDescent="0.25">
      <c r="A13" s="21"/>
      <c r="B13" s="23" t="s">
        <v>9</v>
      </c>
      <c r="C13" s="10">
        <v>0</v>
      </c>
    </row>
    <row r="14" spans="1:3" x14ac:dyDescent="0.25">
      <c r="A14" s="21"/>
      <c r="B14" s="23" t="s">
        <v>10</v>
      </c>
      <c r="C14" s="10">
        <v>99.553081017319613</v>
      </c>
    </row>
    <row r="15" spans="1:3" x14ac:dyDescent="0.25">
      <c r="A15" s="13"/>
      <c r="B15" s="14"/>
      <c r="C15" s="11"/>
    </row>
    <row r="16" spans="1:3" x14ac:dyDescent="0.25">
      <c r="A16" s="7">
        <v>3</v>
      </c>
      <c r="B16" s="8" t="s">
        <v>11</v>
      </c>
      <c r="C16" s="9">
        <f>SUM(C17:C19)</f>
        <v>0</v>
      </c>
    </row>
    <row r="17" spans="1:3" ht="30" x14ac:dyDescent="0.25">
      <c r="A17" s="21" t="s">
        <v>12</v>
      </c>
      <c r="B17" s="24" t="s">
        <v>13</v>
      </c>
      <c r="C17" s="10">
        <v>0</v>
      </c>
    </row>
    <row r="18" spans="1:3" x14ac:dyDescent="0.25">
      <c r="A18" s="21" t="s">
        <v>14</v>
      </c>
      <c r="B18" s="24" t="s">
        <v>15</v>
      </c>
      <c r="C18" s="10">
        <v>0</v>
      </c>
    </row>
    <row r="19" spans="1:3" x14ac:dyDescent="0.25">
      <c r="A19" s="21" t="s">
        <v>16</v>
      </c>
      <c r="B19" s="22" t="s">
        <v>17</v>
      </c>
      <c r="C19" s="10">
        <v>0</v>
      </c>
    </row>
    <row r="20" spans="1:3" x14ac:dyDescent="0.25">
      <c r="A20" s="15"/>
      <c r="B20" s="16"/>
      <c r="C20" s="11"/>
    </row>
    <row r="21" spans="1:3" x14ac:dyDescent="0.25">
      <c r="A21" s="25">
        <v>4</v>
      </c>
      <c r="B21" s="8" t="s">
        <v>18</v>
      </c>
      <c r="C21" s="9">
        <f>SUM(C22:C29)</f>
        <v>230.60120000000001</v>
      </c>
    </row>
    <row r="22" spans="1:3" x14ac:dyDescent="0.25">
      <c r="A22" s="21"/>
      <c r="B22" s="22" t="s">
        <v>19</v>
      </c>
      <c r="C22" s="10">
        <v>0</v>
      </c>
    </row>
    <row r="23" spans="1:3" x14ac:dyDescent="0.25">
      <c r="A23" s="21"/>
      <c r="B23" s="22" t="s">
        <v>20</v>
      </c>
      <c r="C23" s="10">
        <v>0</v>
      </c>
    </row>
    <row r="24" spans="1:3" x14ac:dyDescent="0.25">
      <c r="A24" s="21"/>
      <c r="B24" s="22" t="s">
        <v>21</v>
      </c>
      <c r="C24" s="10"/>
    </row>
    <row r="25" spans="1:3" x14ac:dyDescent="0.25">
      <c r="A25" s="21"/>
      <c r="B25" s="22" t="s">
        <v>22</v>
      </c>
      <c r="C25" s="10"/>
    </row>
    <row r="26" spans="1:3" x14ac:dyDescent="0.25">
      <c r="A26" s="21"/>
      <c r="B26" s="22" t="s">
        <v>23</v>
      </c>
      <c r="C26" s="10">
        <v>1.7993600000000001</v>
      </c>
    </row>
    <row r="27" spans="1:3" x14ac:dyDescent="0.25">
      <c r="A27" s="21"/>
      <c r="B27" s="22" t="s">
        <v>24</v>
      </c>
      <c r="C27" s="10">
        <v>228.80184</v>
      </c>
    </row>
    <row r="28" spans="1:3" x14ac:dyDescent="0.25">
      <c r="A28" s="21"/>
      <c r="B28" s="22" t="s">
        <v>25</v>
      </c>
      <c r="C28" s="10">
        <v>0</v>
      </c>
    </row>
    <row r="29" spans="1:3" x14ac:dyDescent="0.25">
      <c r="A29" s="21"/>
      <c r="B29" s="22" t="s">
        <v>26</v>
      </c>
      <c r="C29" s="10">
        <v>0</v>
      </c>
    </row>
    <row r="30" spans="1:3" x14ac:dyDescent="0.25">
      <c r="A30" s="21"/>
      <c r="B30" s="22"/>
      <c r="C30" s="11"/>
    </row>
    <row r="31" spans="1:3" x14ac:dyDescent="0.25">
      <c r="A31" s="21">
        <v>5</v>
      </c>
      <c r="B31" s="8" t="s">
        <v>27</v>
      </c>
      <c r="C31" s="9">
        <f>SUM(C32:C33)</f>
        <v>0</v>
      </c>
    </row>
    <row r="32" spans="1:3" x14ac:dyDescent="0.25">
      <c r="A32" s="21" t="s">
        <v>12</v>
      </c>
      <c r="B32" s="22" t="s">
        <v>28</v>
      </c>
      <c r="C32" s="10"/>
    </row>
    <row r="33" spans="1:3" x14ac:dyDescent="0.25">
      <c r="A33" s="21" t="s">
        <v>14</v>
      </c>
      <c r="B33" s="22" t="s">
        <v>29</v>
      </c>
      <c r="C33" s="10"/>
    </row>
    <row r="34" spans="1:3" x14ac:dyDescent="0.25">
      <c r="A34" s="21"/>
      <c r="B34" s="22"/>
      <c r="C34" s="11"/>
    </row>
    <row r="35" spans="1:3" x14ac:dyDescent="0.25">
      <c r="A35" s="21">
        <v>6</v>
      </c>
      <c r="B35" s="8" t="s">
        <v>30</v>
      </c>
      <c r="C35" s="9">
        <f>C8+C12+C16+C21+C31</f>
        <v>493.59710599295528</v>
      </c>
    </row>
    <row r="36" spans="1:3" x14ac:dyDescent="0.25">
      <c r="A36" s="21"/>
      <c r="B36" s="22"/>
      <c r="C36" s="11"/>
    </row>
    <row r="37" spans="1:3" x14ac:dyDescent="0.25">
      <c r="A37" s="21">
        <v>7</v>
      </c>
      <c r="B37" s="8" t="s">
        <v>31</v>
      </c>
      <c r="C37" s="11"/>
    </row>
    <row r="38" spans="1:3" ht="30" x14ac:dyDescent="0.25">
      <c r="A38" s="21" t="s">
        <v>12</v>
      </c>
      <c r="B38" s="24" t="s">
        <v>32</v>
      </c>
      <c r="C38" s="17">
        <f>(C21+C17+C33)/C41</f>
        <v>4.8756401094370423E-4</v>
      </c>
    </row>
    <row r="39" spans="1:3" x14ac:dyDescent="0.25">
      <c r="A39" s="21" t="s">
        <v>14</v>
      </c>
      <c r="B39" s="22" t="s">
        <v>33</v>
      </c>
      <c r="C39" s="17">
        <f>C35/C42</f>
        <v>9.3808009075437449E-4</v>
      </c>
    </row>
    <row r="40" spans="1:3" x14ac:dyDescent="0.25">
      <c r="A40" s="21"/>
      <c r="B40" s="22"/>
      <c r="C40" s="11"/>
    </row>
    <row r="41" spans="1:3" ht="15.75" thickBot="1" x14ac:dyDescent="0.3">
      <c r="A41" s="26"/>
      <c r="B41" s="27" t="s">
        <v>34</v>
      </c>
      <c r="C41" s="83">
        <v>472966</v>
      </c>
    </row>
    <row r="42" spans="1:3" ht="15.75" thickBot="1" x14ac:dyDescent="0.3">
      <c r="A42" s="26"/>
      <c r="B42" s="27" t="s">
        <v>90</v>
      </c>
      <c r="C42" s="10">
        <f>472966/2+579390/2</f>
        <v>526178</v>
      </c>
    </row>
  </sheetData>
  <mergeCells count="4">
    <mergeCell ref="A6:A7"/>
    <mergeCell ref="B6:B7"/>
    <mergeCell ref="C6:C7"/>
    <mergeCell ref="A1:B1"/>
  </mergeCells>
  <pageMargins left="0.70866141732283461" right="0.70866141732283461" top="0.3543307086614173" bottom="0.3543307086614173" header="0" footer="0"/>
  <pageSetup paperSize="9" scale="9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2"/>
  <sheetViews>
    <sheetView rightToLeft="1" workbookViewId="0">
      <pane ySplit="7" topLeftCell="A8" activePane="bottomLeft" state="frozen"/>
      <selection pane="bottomLeft" activeCell="B45" sqref="B45"/>
    </sheetView>
  </sheetViews>
  <sheetFormatPr defaultRowHeight="15" x14ac:dyDescent="0.25"/>
  <cols>
    <col min="1" max="1" width="1.875" style="2" bestFit="1" customWidth="1"/>
    <col min="2" max="2" width="55.875" style="2" bestFit="1" customWidth="1"/>
    <col min="3" max="3" width="9.875" style="2" bestFit="1" customWidth="1"/>
    <col min="4" max="16384" width="9" style="2"/>
  </cols>
  <sheetData>
    <row r="1" spans="1:3" x14ac:dyDescent="0.25">
      <c r="A1" s="90" t="s">
        <v>86</v>
      </c>
      <c r="B1" s="90"/>
      <c r="C1" s="28"/>
    </row>
    <row r="2" spans="1:3" x14ac:dyDescent="0.25">
      <c r="A2" s="19"/>
      <c r="B2" s="20"/>
      <c r="C2" s="20"/>
    </row>
    <row r="3" spans="1:3" x14ac:dyDescent="0.25">
      <c r="B3" s="1" t="s">
        <v>89</v>
      </c>
      <c r="C3" s="20"/>
    </row>
    <row r="4" spans="1:3" x14ac:dyDescent="0.25">
      <c r="B4" s="6" t="s">
        <v>3</v>
      </c>
      <c r="C4" s="4"/>
    </row>
    <row r="5" spans="1:3" ht="15.75" thickBot="1" x14ac:dyDescent="0.3">
      <c r="B5" s="82" t="s">
        <v>100</v>
      </c>
      <c r="C5" s="4"/>
    </row>
    <row r="6" spans="1:3" ht="14.25" customHeight="1" x14ac:dyDescent="0.25">
      <c r="A6" s="84"/>
      <c r="B6" s="86"/>
      <c r="C6" s="88" t="s">
        <v>4</v>
      </c>
    </row>
    <row r="7" spans="1:3" x14ac:dyDescent="0.25">
      <c r="A7" s="85"/>
      <c r="B7" s="87"/>
      <c r="C7" s="89"/>
    </row>
    <row r="8" spans="1:3" x14ac:dyDescent="0.25">
      <c r="A8" s="7">
        <v>1</v>
      </c>
      <c r="B8" s="8" t="s">
        <v>5</v>
      </c>
      <c r="C8" s="9">
        <f>SUM(C9:C10)</f>
        <v>296.24609118884308</v>
      </c>
    </row>
    <row r="9" spans="1:3" x14ac:dyDescent="0.25">
      <c r="A9" s="21"/>
      <c r="B9" s="22" t="s">
        <v>6</v>
      </c>
      <c r="C9" s="10">
        <v>2.46</v>
      </c>
    </row>
    <row r="10" spans="1:3" x14ac:dyDescent="0.25">
      <c r="A10" s="21"/>
      <c r="B10" s="22" t="s">
        <v>7</v>
      </c>
      <c r="C10" s="10">
        <v>293.7860911888431</v>
      </c>
    </row>
    <row r="11" spans="1:3" x14ac:dyDescent="0.25">
      <c r="A11" s="21"/>
      <c r="B11" s="22"/>
      <c r="C11" s="11"/>
    </row>
    <row r="12" spans="1:3" x14ac:dyDescent="0.25">
      <c r="A12" s="7">
        <v>2</v>
      </c>
      <c r="B12" s="8" t="s">
        <v>8</v>
      </c>
      <c r="C12" s="9">
        <f>SUM(C13:C14)</f>
        <v>145.24290789073331</v>
      </c>
    </row>
    <row r="13" spans="1:3" x14ac:dyDescent="0.25">
      <c r="A13" s="21"/>
      <c r="B13" s="23" t="s">
        <v>9</v>
      </c>
      <c r="C13" s="10">
        <v>0</v>
      </c>
    </row>
    <row r="14" spans="1:3" x14ac:dyDescent="0.25">
      <c r="A14" s="21"/>
      <c r="B14" s="23" t="s">
        <v>10</v>
      </c>
      <c r="C14" s="10">
        <v>145.24290789073331</v>
      </c>
    </row>
    <row r="15" spans="1:3" x14ac:dyDescent="0.25">
      <c r="A15" s="13"/>
      <c r="B15" s="14"/>
      <c r="C15" s="11"/>
    </row>
    <row r="16" spans="1:3" x14ac:dyDescent="0.25">
      <c r="A16" s="7">
        <v>3</v>
      </c>
      <c r="B16" s="8" t="s">
        <v>11</v>
      </c>
      <c r="C16" s="9">
        <f>SUM(C17:C19)</f>
        <v>0</v>
      </c>
    </row>
    <row r="17" spans="1:3" ht="30" x14ac:dyDescent="0.25">
      <c r="A17" s="21" t="s">
        <v>12</v>
      </c>
      <c r="B17" s="24" t="s">
        <v>13</v>
      </c>
      <c r="C17" s="10">
        <v>0</v>
      </c>
    </row>
    <row r="18" spans="1:3" x14ac:dyDescent="0.25">
      <c r="A18" s="21" t="s">
        <v>14</v>
      </c>
      <c r="B18" s="24" t="s">
        <v>15</v>
      </c>
      <c r="C18" s="10">
        <v>0</v>
      </c>
    </row>
    <row r="19" spans="1:3" x14ac:dyDescent="0.25">
      <c r="A19" s="21" t="s">
        <v>16</v>
      </c>
      <c r="B19" s="22" t="s">
        <v>17</v>
      </c>
      <c r="C19" s="10">
        <v>0</v>
      </c>
    </row>
    <row r="20" spans="1:3" x14ac:dyDescent="0.25">
      <c r="A20" s="15"/>
      <c r="B20" s="16"/>
      <c r="C20" s="11"/>
    </row>
    <row r="21" spans="1:3" x14ac:dyDescent="0.25">
      <c r="A21" s="25">
        <v>4</v>
      </c>
      <c r="B21" s="8" t="s">
        <v>18</v>
      </c>
      <c r="C21" s="9">
        <f>SUM(C22:C29)</f>
        <v>414.21044000000018</v>
      </c>
    </row>
    <row r="22" spans="1:3" x14ac:dyDescent="0.25">
      <c r="A22" s="21"/>
      <c r="B22" s="22" t="s">
        <v>19</v>
      </c>
      <c r="C22" s="10">
        <v>0</v>
      </c>
    </row>
    <row r="23" spans="1:3" x14ac:dyDescent="0.25">
      <c r="A23" s="21"/>
      <c r="B23" s="22" t="s">
        <v>20</v>
      </c>
      <c r="C23" s="10">
        <v>0</v>
      </c>
    </row>
    <row r="24" spans="1:3" x14ac:dyDescent="0.25">
      <c r="A24" s="21"/>
      <c r="B24" s="22" t="s">
        <v>21</v>
      </c>
      <c r="C24" s="10"/>
    </row>
    <row r="25" spans="1:3" x14ac:dyDescent="0.25">
      <c r="A25" s="21"/>
      <c r="B25" s="22" t="s">
        <v>22</v>
      </c>
      <c r="C25" s="10"/>
    </row>
    <row r="26" spans="1:3" x14ac:dyDescent="0.25">
      <c r="A26" s="21"/>
      <c r="B26" s="22" t="s">
        <v>23</v>
      </c>
      <c r="C26" s="10">
        <v>0</v>
      </c>
    </row>
    <row r="27" spans="1:3" x14ac:dyDescent="0.25">
      <c r="A27" s="21"/>
      <c r="B27" s="22" t="s">
        <v>24</v>
      </c>
      <c r="C27" s="10">
        <v>329.12423000000018</v>
      </c>
    </row>
    <row r="28" spans="1:3" x14ac:dyDescent="0.25">
      <c r="A28" s="21"/>
      <c r="B28" s="22" t="s">
        <v>25</v>
      </c>
      <c r="C28" s="10">
        <v>0</v>
      </c>
    </row>
    <row r="29" spans="1:3" x14ac:dyDescent="0.25">
      <c r="A29" s="21"/>
      <c r="B29" s="22" t="s">
        <v>26</v>
      </c>
      <c r="C29" s="10">
        <v>85.08620999999998</v>
      </c>
    </row>
    <row r="30" spans="1:3" x14ac:dyDescent="0.25">
      <c r="A30" s="21"/>
      <c r="B30" s="22"/>
      <c r="C30" s="11"/>
    </row>
    <row r="31" spans="1:3" x14ac:dyDescent="0.25">
      <c r="A31" s="21">
        <v>5</v>
      </c>
      <c r="B31" s="8" t="s">
        <v>27</v>
      </c>
      <c r="C31" s="9">
        <f>SUM(C32:C33)</f>
        <v>0</v>
      </c>
    </row>
    <row r="32" spans="1:3" x14ac:dyDescent="0.25">
      <c r="A32" s="21" t="s">
        <v>12</v>
      </c>
      <c r="B32" s="22" t="s">
        <v>28</v>
      </c>
      <c r="C32" s="10"/>
    </row>
    <row r="33" spans="1:3" x14ac:dyDescent="0.25">
      <c r="A33" s="21" t="s">
        <v>14</v>
      </c>
      <c r="B33" s="22" t="s">
        <v>29</v>
      </c>
      <c r="C33" s="10"/>
    </row>
    <row r="34" spans="1:3" x14ac:dyDescent="0.25">
      <c r="A34" s="21"/>
      <c r="B34" s="22"/>
      <c r="C34" s="11"/>
    </row>
    <row r="35" spans="1:3" x14ac:dyDescent="0.25">
      <c r="A35" s="21">
        <v>6</v>
      </c>
      <c r="B35" s="8" t="s">
        <v>30</v>
      </c>
      <c r="C35" s="9">
        <f>C8+C12+C16+C21+C31</f>
        <v>855.69943907957656</v>
      </c>
    </row>
    <row r="36" spans="1:3" x14ac:dyDescent="0.25">
      <c r="A36" s="21"/>
      <c r="B36" s="22"/>
      <c r="C36" s="11"/>
    </row>
    <row r="37" spans="1:3" x14ac:dyDescent="0.25">
      <c r="A37" s="21">
        <v>7</v>
      </c>
      <c r="B37" s="8" t="s">
        <v>31</v>
      </c>
      <c r="C37" s="11"/>
    </row>
    <row r="38" spans="1:3" ht="30" x14ac:dyDescent="0.25">
      <c r="A38" s="21" t="s">
        <v>12</v>
      </c>
      <c r="B38" s="24" t="s">
        <v>32</v>
      </c>
      <c r="C38" s="17">
        <f>(C21+C17+C33)/C41</f>
        <v>7.2491466453853076E-4</v>
      </c>
    </row>
    <row r="39" spans="1:3" x14ac:dyDescent="0.25">
      <c r="A39" s="21" t="s">
        <v>14</v>
      </c>
      <c r="B39" s="22" t="s">
        <v>33</v>
      </c>
      <c r="C39" s="17">
        <f>C35/C42</f>
        <v>1.2972405597976087E-3</v>
      </c>
    </row>
    <row r="40" spans="1:3" x14ac:dyDescent="0.25">
      <c r="A40" s="21"/>
      <c r="B40" s="22"/>
      <c r="C40" s="11"/>
    </row>
    <row r="41" spans="1:3" ht="15.75" thickBot="1" x14ac:dyDescent="0.3">
      <c r="A41" s="26"/>
      <c r="B41" s="27" t="s">
        <v>34</v>
      </c>
      <c r="C41" s="83">
        <v>571392</v>
      </c>
    </row>
    <row r="42" spans="1:3" ht="15.75" thickBot="1" x14ac:dyDescent="0.3">
      <c r="A42" s="26"/>
      <c r="B42" s="27" t="s">
        <v>90</v>
      </c>
      <c r="C42" s="10">
        <f>571392/2+747869/2</f>
        <v>659630.5</v>
      </c>
    </row>
  </sheetData>
  <mergeCells count="4">
    <mergeCell ref="A6:A7"/>
    <mergeCell ref="B6:B7"/>
    <mergeCell ref="C6:C7"/>
    <mergeCell ref="A1:B1"/>
  </mergeCells>
  <pageMargins left="0.70866141732283461" right="0.70866141732283461" top="0.3543307086614173" bottom="0.3543307086614173" header="0" footer="0"/>
  <pageSetup paperSize="9" scale="9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2"/>
  <sheetViews>
    <sheetView rightToLeft="1" workbookViewId="0">
      <pane ySplit="7" topLeftCell="A8" activePane="bottomLeft" state="frozen"/>
      <selection pane="bottomLeft" activeCell="C38" sqref="C38:C39"/>
    </sheetView>
  </sheetViews>
  <sheetFormatPr defaultRowHeight="15" x14ac:dyDescent="0.25"/>
  <cols>
    <col min="1" max="1" width="1.875" style="2" bestFit="1" customWidth="1"/>
    <col min="2" max="2" width="55.875" style="2" bestFit="1" customWidth="1"/>
    <col min="3" max="3" width="9.875" style="2" bestFit="1" customWidth="1"/>
    <col min="4" max="16384" width="9" style="2"/>
  </cols>
  <sheetData>
    <row r="1" spans="1:3" x14ac:dyDescent="0.25">
      <c r="A1" s="90" t="s">
        <v>86</v>
      </c>
      <c r="B1" s="90"/>
      <c r="C1" s="28"/>
    </row>
    <row r="2" spans="1:3" x14ac:dyDescent="0.25">
      <c r="A2" s="19"/>
      <c r="B2" s="20"/>
      <c r="C2" s="20"/>
    </row>
    <row r="3" spans="1:3" x14ac:dyDescent="0.25">
      <c r="B3" s="1" t="s">
        <v>89</v>
      </c>
      <c r="C3" s="20"/>
    </row>
    <row r="4" spans="1:3" x14ac:dyDescent="0.25">
      <c r="B4" s="6" t="s">
        <v>3</v>
      </c>
      <c r="C4" s="4"/>
    </row>
    <row r="5" spans="1:3" ht="15.75" thickBot="1" x14ac:dyDescent="0.3">
      <c r="B5" s="82" t="s">
        <v>98</v>
      </c>
      <c r="C5" s="4"/>
    </row>
    <row r="6" spans="1:3" ht="14.25" customHeight="1" x14ac:dyDescent="0.25">
      <c r="A6" s="84"/>
      <c r="B6" s="86"/>
      <c r="C6" s="88" t="s">
        <v>4</v>
      </c>
    </row>
    <row r="7" spans="1:3" x14ac:dyDescent="0.25">
      <c r="A7" s="85"/>
      <c r="B7" s="87"/>
      <c r="C7" s="89"/>
    </row>
    <row r="8" spans="1:3" x14ac:dyDescent="0.25">
      <c r="A8" s="7">
        <v>1</v>
      </c>
      <c r="B8" s="8" t="s">
        <v>5</v>
      </c>
      <c r="C8" s="9">
        <f>SUM(C9:C10)</f>
        <v>1.48</v>
      </c>
    </row>
    <row r="9" spans="1:3" x14ac:dyDescent="0.25">
      <c r="A9" s="21"/>
      <c r="B9" s="22" t="s">
        <v>6</v>
      </c>
      <c r="C9" s="10">
        <v>0</v>
      </c>
    </row>
    <row r="10" spans="1:3" x14ac:dyDescent="0.25">
      <c r="A10" s="21"/>
      <c r="B10" s="22" t="s">
        <v>7</v>
      </c>
      <c r="C10" s="10">
        <v>1.48</v>
      </c>
    </row>
    <row r="11" spans="1:3" x14ac:dyDescent="0.25">
      <c r="A11" s="21"/>
      <c r="B11" s="22"/>
      <c r="C11" s="11"/>
    </row>
    <row r="12" spans="1:3" x14ac:dyDescent="0.25">
      <c r="A12" s="7">
        <v>2</v>
      </c>
      <c r="B12" s="8" t="s">
        <v>8</v>
      </c>
      <c r="C12" s="9">
        <f>SUM(C13:C14)</f>
        <v>1.8484100000000001</v>
      </c>
    </row>
    <row r="13" spans="1:3" x14ac:dyDescent="0.25">
      <c r="A13" s="21"/>
      <c r="B13" s="23" t="s">
        <v>9</v>
      </c>
      <c r="C13" s="10">
        <v>0</v>
      </c>
    </row>
    <row r="14" spans="1:3" x14ac:dyDescent="0.25">
      <c r="A14" s="21"/>
      <c r="B14" s="23" t="s">
        <v>10</v>
      </c>
      <c r="C14" s="10">
        <v>1.8484100000000001</v>
      </c>
    </row>
    <row r="15" spans="1:3" x14ac:dyDescent="0.25">
      <c r="A15" s="13"/>
      <c r="B15" s="14"/>
      <c r="C15" s="11"/>
    </row>
    <row r="16" spans="1:3" x14ac:dyDescent="0.25">
      <c r="A16" s="7">
        <v>3</v>
      </c>
      <c r="B16" s="8" t="s">
        <v>11</v>
      </c>
      <c r="C16" s="9">
        <f>SUM(C17:C19)</f>
        <v>0</v>
      </c>
    </row>
    <row r="17" spans="1:3" ht="30" x14ac:dyDescent="0.25">
      <c r="A17" s="21" t="s">
        <v>12</v>
      </c>
      <c r="B17" s="24" t="s">
        <v>13</v>
      </c>
      <c r="C17" s="10">
        <v>0</v>
      </c>
    </row>
    <row r="18" spans="1:3" x14ac:dyDescent="0.25">
      <c r="A18" s="21" t="s">
        <v>14</v>
      </c>
      <c r="B18" s="24" t="s">
        <v>15</v>
      </c>
      <c r="C18" s="10">
        <v>0</v>
      </c>
    </row>
    <row r="19" spans="1:3" x14ac:dyDescent="0.25">
      <c r="A19" s="21" t="s">
        <v>16</v>
      </c>
      <c r="B19" s="22" t="s">
        <v>17</v>
      </c>
      <c r="C19" s="10">
        <v>0</v>
      </c>
    </row>
    <row r="20" spans="1:3" x14ac:dyDescent="0.25">
      <c r="A20" s="15"/>
      <c r="B20" s="16"/>
      <c r="C20" s="11"/>
    </row>
    <row r="21" spans="1:3" x14ac:dyDescent="0.25">
      <c r="A21" s="25">
        <v>4</v>
      </c>
      <c r="B21" s="8" t="s">
        <v>18</v>
      </c>
      <c r="C21" s="9">
        <f>SUM(C22:C29)</f>
        <v>0</v>
      </c>
    </row>
    <row r="22" spans="1:3" x14ac:dyDescent="0.25">
      <c r="A22" s="21"/>
      <c r="B22" s="22" t="s">
        <v>19</v>
      </c>
      <c r="C22" s="10">
        <v>0</v>
      </c>
    </row>
    <row r="23" spans="1:3" x14ac:dyDescent="0.25">
      <c r="A23" s="21"/>
      <c r="B23" s="22" t="s">
        <v>20</v>
      </c>
      <c r="C23" s="10">
        <v>0</v>
      </c>
    </row>
    <row r="24" spans="1:3" x14ac:dyDescent="0.25">
      <c r="A24" s="21"/>
      <c r="B24" s="22" t="s">
        <v>21</v>
      </c>
      <c r="C24" s="10"/>
    </row>
    <row r="25" spans="1:3" x14ac:dyDescent="0.25">
      <c r="A25" s="21"/>
      <c r="B25" s="22" t="s">
        <v>22</v>
      </c>
      <c r="C25" s="10"/>
    </row>
    <row r="26" spans="1:3" x14ac:dyDescent="0.25">
      <c r="A26" s="21"/>
      <c r="B26" s="22" t="s">
        <v>23</v>
      </c>
      <c r="C26" s="10">
        <v>0</v>
      </c>
    </row>
    <row r="27" spans="1:3" x14ac:dyDescent="0.25">
      <c r="A27" s="21"/>
      <c r="B27" s="22" t="s">
        <v>24</v>
      </c>
      <c r="C27" s="10">
        <v>0</v>
      </c>
    </row>
    <row r="28" spans="1:3" x14ac:dyDescent="0.25">
      <c r="A28" s="21"/>
      <c r="B28" s="22" t="s">
        <v>25</v>
      </c>
      <c r="C28" s="10">
        <v>0</v>
      </c>
    </row>
    <row r="29" spans="1:3" x14ac:dyDescent="0.25">
      <c r="A29" s="21"/>
      <c r="B29" s="22" t="s">
        <v>26</v>
      </c>
      <c r="C29" s="10">
        <v>0</v>
      </c>
    </row>
    <row r="30" spans="1:3" x14ac:dyDescent="0.25">
      <c r="A30" s="21"/>
      <c r="B30" s="22"/>
      <c r="C30" s="11"/>
    </row>
    <row r="31" spans="1:3" x14ac:dyDescent="0.25">
      <c r="A31" s="21">
        <v>5</v>
      </c>
      <c r="B31" s="8" t="s">
        <v>27</v>
      </c>
      <c r="C31" s="9">
        <f>SUM(C32:C33)</f>
        <v>0</v>
      </c>
    </row>
    <row r="32" spans="1:3" x14ac:dyDescent="0.25">
      <c r="A32" s="21" t="s">
        <v>12</v>
      </c>
      <c r="B32" s="22" t="s">
        <v>28</v>
      </c>
      <c r="C32" s="10"/>
    </row>
    <row r="33" spans="1:3" x14ac:dyDescent="0.25">
      <c r="A33" s="21" t="s">
        <v>14</v>
      </c>
      <c r="B33" s="22" t="s">
        <v>29</v>
      </c>
      <c r="C33" s="10"/>
    </row>
    <row r="34" spans="1:3" x14ac:dyDescent="0.25">
      <c r="A34" s="21"/>
      <c r="B34" s="22"/>
      <c r="C34" s="11"/>
    </row>
    <row r="35" spans="1:3" x14ac:dyDescent="0.25">
      <c r="A35" s="21">
        <v>6</v>
      </c>
      <c r="B35" s="8" t="s">
        <v>30</v>
      </c>
      <c r="C35" s="9">
        <f>C8+C12+C16+C21+C31</f>
        <v>3.3284099999999999</v>
      </c>
    </row>
    <row r="36" spans="1:3" x14ac:dyDescent="0.25">
      <c r="A36" s="21"/>
      <c r="B36" s="22"/>
      <c r="C36" s="11"/>
    </row>
    <row r="37" spans="1:3" x14ac:dyDescent="0.25">
      <c r="A37" s="21">
        <v>7</v>
      </c>
      <c r="B37" s="8" t="s">
        <v>31</v>
      </c>
      <c r="C37" s="11"/>
    </row>
    <row r="38" spans="1:3" ht="30" x14ac:dyDescent="0.25">
      <c r="A38" s="21" t="s">
        <v>12</v>
      </c>
      <c r="B38" s="24" t="s">
        <v>32</v>
      </c>
      <c r="C38" s="17">
        <f>(C21+C17+C33)/C41</f>
        <v>0</v>
      </c>
    </row>
    <row r="39" spans="1:3" x14ac:dyDescent="0.25">
      <c r="A39" s="21" t="s">
        <v>14</v>
      </c>
      <c r="B39" s="22" t="s">
        <v>33</v>
      </c>
      <c r="C39" s="17">
        <f>C35/C42</f>
        <v>4.502688699345919E-5</v>
      </c>
    </row>
    <row r="40" spans="1:3" x14ac:dyDescent="0.25">
      <c r="A40" s="21"/>
      <c r="B40" s="22"/>
      <c r="C40" s="11"/>
    </row>
    <row r="41" spans="1:3" ht="15.75" thickBot="1" x14ac:dyDescent="0.3">
      <c r="A41" s="26"/>
      <c r="B41" s="27" t="s">
        <v>34</v>
      </c>
      <c r="C41" s="83">
        <v>65733</v>
      </c>
    </row>
    <row r="42" spans="1:3" ht="15.75" thickBot="1" x14ac:dyDescent="0.3">
      <c r="A42" s="26"/>
      <c r="B42" s="27" t="s">
        <v>90</v>
      </c>
      <c r="C42" s="10">
        <f>65733/2+82108/2</f>
        <v>73920.5</v>
      </c>
    </row>
  </sheetData>
  <mergeCells count="4">
    <mergeCell ref="A6:A7"/>
    <mergeCell ref="B6:B7"/>
    <mergeCell ref="C6:C7"/>
    <mergeCell ref="A1:B1"/>
  </mergeCells>
  <pageMargins left="0.70866141732283461" right="0.70866141732283461" top="0.3543307086614173" bottom="0.3543307086614173" header="0" footer="0"/>
  <pageSetup paperSize="9" scale="9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2"/>
  <sheetViews>
    <sheetView rightToLeft="1" zoomScaleNormal="100" workbookViewId="0">
      <pane ySplit="7" topLeftCell="A8" activePane="bottomLeft" state="frozen"/>
      <selection pane="bottomLeft" activeCell="B6" sqref="B6:B7"/>
    </sheetView>
  </sheetViews>
  <sheetFormatPr defaultRowHeight="15" x14ac:dyDescent="0.25"/>
  <cols>
    <col min="1" max="1" width="1.875" style="2" bestFit="1" customWidth="1"/>
    <col min="2" max="2" width="55.875" style="2" bestFit="1" customWidth="1"/>
    <col min="3" max="3" width="9.875" style="2" bestFit="1" customWidth="1"/>
    <col min="4" max="16384" width="9" style="2"/>
  </cols>
  <sheetData>
    <row r="1" spans="1:3" x14ac:dyDescent="0.25">
      <c r="A1" s="90" t="s">
        <v>86</v>
      </c>
      <c r="B1" s="90"/>
      <c r="C1" s="28"/>
    </row>
    <row r="2" spans="1:3" x14ac:dyDescent="0.25">
      <c r="A2" s="19"/>
      <c r="B2" s="20"/>
      <c r="C2" s="20"/>
    </row>
    <row r="3" spans="1:3" x14ac:dyDescent="0.25">
      <c r="B3" s="1" t="s">
        <v>89</v>
      </c>
      <c r="C3" s="20"/>
    </row>
    <row r="4" spans="1:3" x14ac:dyDescent="0.25">
      <c r="B4" s="6" t="s">
        <v>3</v>
      </c>
      <c r="C4" s="4"/>
    </row>
    <row r="5" spans="1:3" ht="15.75" thickBot="1" x14ac:dyDescent="0.3">
      <c r="B5" s="82" t="s">
        <v>99</v>
      </c>
      <c r="C5" s="4"/>
    </row>
    <row r="6" spans="1:3" ht="14.25" customHeight="1" x14ac:dyDescent="0.25">
      <c r="A6" s="84"/>
      <c r="B6" s="86"/>
      <c r="C6" s="88" t="s">
        <v>4</v>
      </c>
    </row>
    <row r="7" spans="1:3" x14ac:dyDescent="0.25">
      <c r="A7" s="85"/>
      <c r="B7" s="87"/>
      <c r="C7" s="89"/>
    </row>
    <row r="8" spans="1:3" x14ac:dyDescent="0.25">
      <c r="A8" s="7">
        <v>1</v>
      </c>
      <c r="B8" s="8" t="s">
        <v>5</v>
      </c>
      <c r="C8" s="9">
        <f>SUM(C9:C10)</f>
        <v>24.081310069198686</v>
      </c>
    </row>
    <row r="9" spans="1:3" x14ac:dyDescent="0.25">
      <c r="A9" s="21"/>
      <c r="B9" s="22" t="s">
        <v>6</v>
      </c>
      <c r="C9" s="10">
        <v>1.0744544876718201</v>
      </c>
    </row>
    <row r="10" spans="1:3" x14ac:dyDescent="0.25">
      <c r="A10" s="21"/>
      <c r="B10" s="22" t="s">
        <v>7</v>
      </c>
      <c r="C10" s="10">
        <v>23.006855581526867</v>
      </c>
    </row>
    <row r="11" spans="1:3" x14ac:dyDescent="0.25">
      <c r="A11" s="21"/>
      <c r="B11" s="22"/>
      <c r="C11" s="11"/>
    </row>
    <row r="12" spans="1:3" x14ac:dyDescent="0.25">
      <c r="A12" s="7">
        <v>2</v>
      </c>
      <c r="B12" s="8" t="s">
        <v>8</v>
      </c>
      <c r="C12" s="9">
        <f>SUM(C13:C14)</f>
        <v>6.22075097764486</v>
      </c>
    </row>
    <row r="13" spans="1:3" x14ac:dyDescent="0.25">
      <c r="A13" s="21"/>
      <c r="B13" s="23" t="s">
        <v>9</v>
      </c>
      <c r="C13" s="10">
        <v>0</v>
      </c>
    </row>
    <row r="14" spans="1:3" x14ac:dyDescent="0.25">
      <c r="A14" s="21"/>
      <c r="B14" s="23" t="s">
        <v>10</v>
      </c>
      <c r="C14" s="10">
        <v>6.22075097764486</v>
      </c>
    </row>
    <row r="15" spans="1:3" x14ac:dyDescent="0.25">
      <c r="A15" s="13"/>
      <c r="B15" s="14"/>
      <c r="C15" s="11"/>
    </row>
    <row r="16" spans="1:3" x14ac:dyDescent="0.25">
      <c r="A16" s="7">
        <v>3</v>
      </c>
      <c r="B16" s="8" t="s">
        <v>11</v>
      </c>
      <c r="C16" s="9">
        <f>SUM(C17:C19)</f>
        <v>3.0540599999999998</v>
      </c>
    </row>
    <row r="17" spans="1:3" ht="30" x14ac:dyDescent="0.25">
      <c r="A17" s="21" t="s">
        <v>12</v>
      </c>
      <c r="B17" s="24" t="s">
        <v>13</v>
      </c>
      <c r="C17" s="10">
        <v>3.0540599999999998</v>
      </c>
    </row>
    <row r="18" spans="1:3" x14ac:dyDescent="0.25">
      <c r="A18" s="21" t="s">
        <v>14</v>
      </c>
      <c r="B18" s="24" t="s">
        <v>15</v>
      </c>
      <c r="C18" s="10">
        <v>0</v>
      </c>
    </row>
    <row r="19" spans="1:3" x14ac:dyDescent="0.25">
      <c r="A19" s="21" t="s">
        <v>16</v>
      </c>
      <c r="B19" s="22" t="s">
        <v>17</v>
      </c>
      <c r="C19" s="10">
        <v>0</v>
      </c>
    </row>
    <row r="20" spans="1:3" x14ac:dyDescent="0.25">
      <c r="A20" s="15"/>
      <c r="B20" s="16"/>
      <c r="C20" s="11"/>
    </row>
    <row r="21" spans="1:3" x14ac:dyDescent="0.25">
      <c r="A21" s="25">
        <v>4</v>
      </c>
      <c r="B21" s="8" t="s">
        <v>18</v>
      </c>
      <c r="C21" s="9">
        <f>SUM(C22:C29)</f>
        <v>56.989710000000002</v>
      </c>
    </row>
    <row r="22" spans="1:3" x14ac:dyDescent="0.25">
      <c r="A22" s="21"/>
      <c r="B22" s="22" t="s">
        <v>19</v>
      </c>
      <c r="C22" s="10">
        <v>0</v>
      </c>
    </row>
    <row r="23" spans="1:3" x14ac:dyDescent="0.25">
      <c r="A23" s="21"/>
      <c r="B23" s="22" t="s">
        <v>20</v>
      </c>
      <c r="C23" s="10">
        <v>0</v>
      </c>
    </row>
    <row r="24" spans="1:3" x14ac:dyDescent="0.25">
      <c r="A24" s="21"/>
      <c r="B24" s="22" t="s">
        <v>21</v>
      </c>
      <c r="C24" s="10"/>
    </row>
    <row r="25" spans="1:3" x14ac:dyDescent="0.25">
      <c r="A25" s="21"/>
      <c r="B25" s="22" t="s">
        <v>22</v>
      </c>
      <c r="C25" s="10"/>
    </row>
    <row r="26" spans="1:3" x14ac:dyDescent="0.25">
      <c r="A26" s="21"/>
      <c r="B26" s="22" t="s">
        <v>23</v>
      </c>
      <c r="C26" s="10">
        <v>0</v>
      </c>
    </row>
    <row r="27" spans="1:3" x14ac:dyDescent="0.25">
      <c r="A27" s="21"/>
      <c r="B27" s="22" t="s">
        <v>24</v>
      </c>
      <c r="C27" s="10">
        <v>39.253709999999998</v>
      </c>
    </row>
    <row r="28" spans="1:3" x14ac:dyDescent="0.25">
      <c r="A28" s="21"/>
      <c r="B28" s="22" t="s">
        <v>25</v>
      </c>
      <c r="C28" s="10">
        <v>0</v>
      </c>
    </row>
    <row r="29" spans="1:3" x14ac:dyDescent="0.25">
      <c r="A29" s="21"/>
      <c r="B29" s="22" t="s">
        <v>26</v>
      </c>
      <c r="C29" s="10">
        <v>17.736000000000001</v>
      </c>
    </row>
    <row r="30" spans="1:3" x14ac:dyDescent="0.25">
      <c r="A30" s="21"/>
      <c r="B30" s="22"/>
      <c r="C30" s="11"/>
    </row>
    <row r="31" spans="1:3" x14ac:dyDescent="0.25">
      <c r="A31" s="21">
        <v>5</v>
      </c>
      <c r="B31" s="8" t="s">
        <v>27</v>
      </c>
      <c r="C31" s="9">
        <f>SUM(C32:C33)</f>
        <v>0</v>
      </c>
    </row>
    <row r="32" spans="1:3" x14ac:dyDescent="0.25">
      <c r="A32" s="21" t="s">
        <v>12</v>
      </c>
      <c r="B32" s="22" t="s">
        <v>28</v>
      </c>
      <c r="C32" s="10"/>
    </row>
    <row r="33" spans="1:3" x14ac:dyDescent="0.25">
      <c r="A33" s="21" t="s">
        <v>14</v>
      </c>
      <c r="B33" s="22" t="s">
        <v>29</v>
      </c>
      <c r="C33" s="10"/>
    </row>
    <row r="34" spans="1:3" x14ac:dyDescent="0.25">
      <c r="A34" s="21"/>
      <c r="B34" s="22"/>
      <c r="C34" s="11"/>
    </row>
    <row r="35" spans="1:3" x14ac:dyDescent="0.25">
      <c r="A35" s="21">
        <v>6</v>
      </c>
      <c r="B35" s="8" t="s">
        <v>30</v>
      </c>
      <c r="C35" s="9">
        <f>C8+C12+C16+C21+C31</f>
        <v>90.345831046843557</v>
      </c>
    </row>
    <row r="36" spans="1:3" x14ac:dyDescent="0.25">
      <c r="A36" s="21"/>
      <c r="B36" s="22"/>
      <c r="C36" s="11"/>
    </row>
    <row r="37" spans="1:3" x14ac:dyDescent="0.25">
      <c r="A37" s="21">
        <v>7</v>
      </c>
      <c r="B37" s="8" t="s">
        <v>31</v>
      </c>
      <c r="C37" s="11"/>
    </row>
    <row r="38" spans="1:3" ht="30" x14ac:dyDescent="0.25">
      <c r="A38" s="21" t="s">
        <v>12</v>
      </c>
      <c r="B38" s="24" t="s">
        <v>32</v>
      </c>
      <c r="C38" s="17">
        <f>(C21+C17+C33)/C41</f>
        <v>2.9295503003039632E-4</v>
      </c>
    </row>
    <row r="39" spans="1:3" x14ac:dyDescent="0.25">
      <c r="A39" s="21" t="s">
        <v>14</v>
      </c>
      <c r="B39" s="22" t="s">
        <v>33</v>
      </c>
      <c r="C39" s="17">
        <f>C35/C42</f>
        <v>4.2821886879045008E-4</v>
      </c>
    </row>
    <row r="40" spans="1:3" x14ac:dyDescent="0.25">
      <c r="A40" s="21"/>
      <c r="B40" s="22"/>
      <c r="C40" s="11"/>
    </row>
    <row r="41" spans="1:3" ht="15.75" thickBot="1" x14ac:dyDescent="0.3">
      <c r="A41" s="26"/>
      <c r="B41" s="27" t="s">
        <v>34</v>
      </c>
      <c r="C41" s="83">
        <v>204959</v>
      </c>
    </row>
    <row r="42" spans="1:3" ht="15.75" thickBot="1" x14ac:dyDescent="0.3">
      <c r="A42" s="26"/>
      <c r="B42" s="27" t="s">
        <v>90</v>
      </c>
      <c r="C42" s="10">
        <f>204959/2+217002/2</f>
        <v>210980.5</v>
      </c>
    </row>
  </sheetData>
  <mergeCells count="4">
    <mergeCell ref="A6:A7"/>
    <mergeCell ref="B6:B7"/>
    <mergeCell ref="C6:C7"/>
    <mergeCell ref="A1:B1"/>
  </mergeCells>
  <pageMargins left="0.70866141732283461" right="0.70866141732283461" top="0.3543307086614173" bottom="0.3543307086614173" header="0" footer="0"/>
  <pageSetup paperSize="9" scale="9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rightToLeft="1" workbookViewId="0">
      <pane ySplit="7" topLeftCell="A8" activePane="bottomLeft" state="frozen"/>
      <selection pane="bottomLeft" activeCell="C38" sqref="C38:C39"/>
    </sheetView>
  </sheetViews>
  <sheetFormatPr defaultRowHeight="15" x14ac:dyDescent="0.25"/>
  <cols>
    <col min="1" max="1" width="1.875" style="2" bestFit="1" customWidth="1"/>
    <col min="2" max="2" width="55.875" style="2" bestFit="1" customWidth="1"/>
    <col min="3" max="3" width="9.875" style="2" bestFit="1" customWidth="1"/>
    <col min="4" max="16384" width="9" style="2"/>
  </cols>
  <sheetData>
    <row r="1" spans="1:3" x14ac:dyDescent="0.25">
      <c r="A1" s="90" t="s">
        <v>86</v>
      </c>
      <c r="B1" s="90"/>
      <c r="C1" s="28"/>
    </row>
    <row r="2" spans="1:3" x14ac:dyDescent="0.25">
      <c r="A2" s="19"/>
      <c r="B2" s="20"/>
      <c r="C2" s="20"/>
    </row>
    <row r="3" spans="1:3" x14ac:dyDescent="0.25">
      <c r="B3" s="1" t="s">
        <v>89</v>
      </c>
      <c r="C3" s="20"/>
    </row>
    <row r="4" spans="1:3" x14ac:dyDescent="0.25">
      <c r="B4" s="6" t="s">
        <v>3</v>
      </c>
      <c r="C4" s="4"/>
    </row>
    <row r="5" spans="1:3" ht="15.75" thickBot="1" x14ac:dyDescent="0.3">
      <c r="B5" s="82" t="s">
        <v>97</v>
      </c>
      <c r="C5" s="4"/>
    </row>
    <row r="6" spans="1:3" ht="14.25" customHeight="1" x14ac:dyDescent="0.25">
      <c r="A6" s="84"/>
      <c r="B6" s="86"/>
      <c r="C6" s="88" t="s">
        <v>4</v>
      </c>
    </row>
    <row r="7" spans="1:3" x14ac:dyDescent="0.25">
      <c r="A7" s="85"/>
      <c r="B7" s="87"/>
      <c r="C7" s="89"/>
    </row>
    <row r="8" spans="1:3" x14ac:dyDescent="0.25">
      <c r="A8" s="7">
        <v>1</v>
      </c>
      <c r="B8" s="8" t="s">
        <v>5</v>
      </c>
      <c r="C8" s="9">
        <f>SUM(C9:C10)</f>
        <v>1183.9600867815577</v>
      </c>
    </row>
    <row r="9" spans="1:3" x14ac:dyDescent="0.25">
      <c r="A9" s="21"/>
      <c r="B9" s="22" t="s">
        <v>6</v>
      </c>
      <c r="C9" s="10">
        <v>7.5709837809092893</v>
      </c>
    </row>
    <row r="10" spans="1:3" x14ac:dyDescent="0.25">
      <c r="A10" s="21"/>
      <c r="B10" s="22" t="s">
        <v>7</v>
      </c>
      <c r="C10" s="10">
        <v>1176.3891030006484</v>
      </c>
    </row>
    <row r="11" spans="1:3" x14ac:dyDescent="0.25">
      <c r="A11" s="21"/>
      <c r="B11" s="22"/>
      <c r="C11" s="11"/>
    </row>
    <row r="12" spans="1:3" x14ac:dyDescent="0.25">
      <c r="A12" s="7">
        <v>2</v>
      </c>
      <c r="B12" s="8" t="s">
        <v>8</v>
      </c>
      <c r="C12" s="9">
        <f>SUM(C13:C14)</f>
        <v>437.38293068976463</v>
      </c>
    </row>
    <row r="13" spans="1:3" x14ac:dyDescent="0.25">
      <c r="A13" s="21"/>
      <c r="B13" s="23" t="s">
        <v>9</v>
      </c>
      <c r="C13" s="10">
        <v>0</v>
      </c>
    </row>
    <row r="14" spans="1:3" x14ac:dyDescent="0.25">
      <c r="A14" s="21"/>
      <c r="B14" s="23" t="s">
        <v>10</v>
      </c>
      <c r="C14" s="10">
        <v>437.38293068976463</v>
      </c>
    </row>
    <row r="15" spans="1:3" x14ac:dyDescent="0.25">
      <c r="A15" s="13"/>
      <c r="B15" s="14"/>
      <c r="C15" s="11"/>
    </row>
    <row r="16" spans="1:3" x14ac:dyDescent="0.25">
      <c r="A16" s="7">
        <v>3</v>
      </c>
      <c r="B16" s="8" t="s">
        <v>11</v>
      </c>
      <c r="C16" s="9">
        <f>SUM(C17:C19)</f>
        <v>997.15383096657968</v>
      </c>
    </row>
    <row r="17" spans="1:3" ht="30" x14ac:dyDescent="0.25">
      <c r="A17" s="21" t="s">
        <v>12</v>
      </c>
      <c r="B17" s="24" t="s">
        <v>13</v>
      </c>
      <c r="C17" s="10">
        <v>38.817239999999998</v>
      </c>
    </row>
    <row r="18" spans="1:3" x14ac:dyDescent="0.25">
      <c r="A18" s="21" t="s">
        <v>14</v>
      </c>
      <c r="B18" s="24" t="s">
        <v>15</v>
      </c>
      <c r="C18" s="10">
        <v>0</v>
      </c>
    </row>
    <row r="19" spans="1:3" x14ac:dyDescent="0.25">
      <c r="A19" s="21" t="s">
        <v>16</v>
      </c>
      <c r="B19" s="22" t="s">
        <v>17</v>
      </c>
      <c r="C19" s="10">
        <v>958.33659096657971</v>
      </c>
    </row>
    <row r="20" spans="1:3" x14ac:dyDescent="0.25">
      <c r="A20" s="15"/>
      <c r="B20" s="16"/>
      <c r="C20" s="11"/>
    </row>
    <row r="21" spans="1:3" x14ac:dyDescent="0.25">
      <c r="A21" s="25">
        <v>4</v>
      </c>
      <c r="B21" s="8" t="s">
        <v>18</v>
      </c>
      <c r="C21" s="9">
        <f>SUM(C22:C29)</f>
        <v>2681.2631862950129</v>
      </c>
    </row>
    <row r="22" spans="1:3" x14ac:dyDescent="0.25">
      <c r="A22" s="21"/>
      <c r="B22" s="22" t="s">
        <v>19</v>
      </c>
      <c r="C22" s="10">
        <v>23.532640649727657</v>
      </c>
    </row>
    <row r="23" spans="1:3" x14ac:dyDescent="0.25">
      <c r="A23" s="21"/>
      <c r="B23" s="22" t="s">
        <v>20</v>
      </c>
      <c r="C23" s="10">
        <v>958.26628564528482</v>
      </c>
    </row>
    <row r="24" spans="1:3" x14ac:dyDescent="0.25">
      <c r="A24" s="21"/>
      <c r="B24" s="22" t="s">
        <v>21</v>
      </c>
      <c r="C24" s="10"/>
    </row>
    <row r="25" spans="1:3" x14ac:dyDescent="0.25">
      <c r="A25" s="21"/>
      <c r="B25" s="22" t="s">
        <v>22</v>
      </c>
      <c r="C25" s="10"/>
    </row>
    <row r="26" spans="1:3" x14ac:dyDescent="0.25">
      <c r="A26" s="21"/>
      <c r="B26" s="22" t="s">
        <v>23</v>
      </c>
      <c r="C26" s="10">
        <v>0</v>
      </c>
    </row>
    <row r="27" spans="1:3" x14ac:dyDescent="0.25">
      <c r="A27" s="21"/>
      <c r="B27" s="22" t="s">
        <v>24</v>
      </c>
      <c r="C27" s="10">
        <v>1259.1223700000003</v>
      </c>
    </row>
    <row r="28" spans="1:3" x14ac:dyDescent="0.25">
      <c r="A28" s="21"/>
      <c r="B28" s="22" t="s">
        <v>25</v>
      </c>
      <c r="C28" s="10">
        <v>0</v>
      </c>
    </row>
    <row r="29" spans="1:3" x14ac:dyDescent="0.25">
      <c r="A29" s="21"/>
      <c r="B29" s="22" t="s">
        <v>26</v>
      </c>
      <c r="C29" s="10">
        <v>440.34188999999998</v>
      </c>
    </row>
    <row r="30" spans="1:3" x14ac:dyDescent="0.25">
      <c r="A30" s="21"/>
      <c r="B30" s="22"/>
      <c r="C30" s="11"/>
    </row>
    <row r="31" spans="1:3" x14ac:dyDescent="0.25">
      <c r="A31" s="21">
        <v>5</v>
      </c>
      <c r="B31" s="8" t="s">
        <v>27</v>
      </c>
      <c r="C31" s="9">
        <f>SUM(C32:C33)</f>
        <v>0</v>
      </c>
    </row>
    <row r="32" spans="1:3" x14ac:dyDescent="0.25">
      <c r="A32" s="21" t="s">
        <v>12</v>
      </c>
      <c r="B32" s="22" t="s">
        <v>28</v>
      </c>
      <c r="C32" s="10"/>
    </row>
    <row r="33" spans="1:3" x14ac:dyDescent="0.25">
      <c r="A33" s="21" t="s">
        <v>14</v>
      </c>
      <c r="B33" s="22" t="s">
        <v>29</v>
      </c>
      <c r="C33" s="10"/>
    </row>
    <row r="34" spans="1:3" x14ac:dyDescent="0.25">
      <c r="A34" s="21"/>
      <c r="B34" s="22"/>
      <c r="C34" s="11"/>
    </row>
    <row r="35" spans="1:3" x14ac:dyDescent="0.25">
      <c r="A35" s="21">
        <v>6</v>
      </c>
      <c r="B35" s="8" t="s">
        <v>30</v>
      </c>
      <c r="C35" s="9">
        <f>C8+C12+C16+C21+C31</f>
        <v>5299.7600347329153</v>
      </c>
    </row>
    <row r="36" spans="1:3" x14ac:dyDescent="0.25">
      <c r="A36" s="21"/>
      <c r="B36" s="22"/>
      <c r="C36" s="11"/>
    </row>
    <row r="37" spans="1:3" x14ac:dyDescent="0.25">
      <c r="A37" s="21">
        <v>7</v>
      </c>
      <c r="B37" s="8" t="s">
        <v>31</v>
      </c>
      <c r="C37" s="11"/>
    </row>
    <row r="38" spans="1:3" ht="30" x14ac:dyDescent="0.25">
      <c r="A38" s="21" t="s">
        <v>12</v>
      </c>
      <c r="B38" s="24" t="s">
        <v>32</v>
      </c>
      <c r="C38" s="17">
        <f>(C21+C17+C33)/C41</f>
        <v>9.9539767570354159E-4</v>
      </c>
    </row>
    <row r="39" spans="1:3" x14ac:dyDescent="0.25">
      <c r="A39" s="21" t="s">
        <v>14</v>
      </c>
      <c r="B39" s="22" t="s">
        <v>33</v>
      </c>
      <c r="C39" s="17">
        <f>C35/C42</f>
        <v>1.4284218511360484E-3</v>
      </c>
    </row>
    <row r="40" spans="1:3" x14ac:dyDescent="0.25">
      <c r="A40" s="21"/>
      <c r="B40" s="22"/>
      <c r="C40" s="11"/>
    </row>
    <row r="41" spans="1:3" ht="15.75" thickBot="1" x14ac:dyDescent="0.3">
      <c r="A41" s="26"/>
      <c r="B41" s="27" t="s">
        <v>34</v>
      </c>
      <c r="C41" s="83">
        <v>2732657</v>
      </c>
    </row>
    <row r="42" spans="1:3" ht="15.75" thickBot="1" x14ac:dyDescent="0.3">
      <c r="A42" s="26"/>
      <c r="B42" s="27" t="s">
        <v>90</v>
      </c>
      <c r="C42" s="10">
        <f>2732657/2+4687784/2</f>
        <v>3710220.5</v>
      </c>
    </row>
  </sheetData>
  <mergeCells count="4">
    <mergeCell ref="A6:A7"/>
    <mergeCell ref="B6:B7"/>
    <mergeCell ref="C6:C7"/>
    <mergeCell ref="A1:B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summary xmlns="bfcfe556-96ce-4d01-8fd6-8e85e8b36402" xsi:nil="true"/>
    <product xmlns="bfcfe556-96ce-4d01-8fd6-8e85e8b36402">Yozma</product>
    <_x05ea__x05d0__x05e8__x05d9__x05da_ xmlns="556d651a-f128-4b84-9e10-e5d878421e87">2019-04-07T08:02:40+00:00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F3A438F-F36D-49E3-B642-8142F871F243}"/>
</file>

<file path=customXml/itemProps2.xml><?xml version="1.0" encoding="utf-8"?>
<ds:datastoreItem xmlns:ds="http://schemas.openxmlformats.org/officeDocument/2006/customXml" ds:itemID="{64F66463-D0E9-4FCE-8DAE-615BC9B089E6}"/>
</file>

<file path=customXml/itemProps3.xml><?xml version="1.0" encoding="utf-8"?>
<ds:datastoreItem xmlns:ds="http://schemas.openxmlformats.org/officeDocument/2006/customXml" ds:itemID="{E00C4443-BD16-4E3C-B09E-D0F81393FE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17</vt:i4>
      </vt:variant>
    </vt:vector>
  </HeadingPairs>
  <TitlesOfParts>
    <vt:vector size="17" baseType="lpstr">
      <vt:lpstr>מקפת אישית- נספח 1</vt:lpstr>
      <vt:lpstr>מקפת אישית-נספח 2</vt:lpstr>
      <vt:lpstr>מקפת אישית-נספח 3</vt:lpstr>
      <vt:lpstr>כללי</vt:lpstr>
      <vt:lpstr>הלכה</vt:lpstr>
      <vt:lpstr>מניות</vt:lpstr>
      <vt:lpstr>שקלי טווח קצר</vt:lpstr>
      <vt:lpstr>אג"ח</vt:lpstr>
      <vt:lpstr>בני 50 ומטה</vt:lpstr>
      <vt:lpstr>בני 50 עד 60</vt:lpstr>
      <vt:lpstr>בני 60 ומעלה</vt:lpstr>
      <vt:lpstr>זכאים קיימים</vt:lpstr>
      <vt:lpstr>מקבלי קצבה קיימים-כללי</vt:lpstr>
      <vt:lpstr>מקבלי קצבה קיימים-הלכה</vt:lpstr>
      <vt:lpstr>פנסיונרים-כללי</vt:lpstr>
      <vt:lpstr>פנסיונרים-הלכה</vt:lpstr>
      <vt:lpstr>פנסיונרים-מניות</vt:lpstr>
    </vt:vector>
  </TitlesOfParts>
  <Company>Migdal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גלית פרץ</dc:creator>
  <cp:lastModifiedBy>גלית פרץ</cp:lastModifiedBy>
  <cp:lastPrinted>2019-04-04T12:16:48Z</cp:lastPrinted>
  <dcterms:created xsi:type="dcterms:W3CDTF">2019-04-04T11:47:11Z</dcterms:created>
  <dcterms:modified xsi:type="dcterms:W3CDTF">2019-04-07T06:43:50Z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</Properties>
</file>