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קונצרני'!$B$13:$BD$168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הלוואות!$B$6:$Q$57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N14" i="78" l="1"/>
  <c r="N15" i="78"/>
  <c r="N17" i="78"/>
  <c r="N18" i="78"/>
  <c r="N19" i="78"/>
  <c r="N13" i="78"/>
  <c r="M16" i="78"/>
  <c r="O16" i="78"/>
  <c r="L13" i="62"/>
  <c r="L43" i="62"/>
  <c r="N16" i="78" l="1"/>
  <c r="C11" i="84"/>
  <c r="C25" i="84"/>
  <c r="C10" i="84" l="1"/>
  <c r="C43" i="88" s="1"/>
  <c r="O36" i="78"/>
  <c r="O203" i="78"/>
  <c r="O204" i="78"/>
  <c r="O199" i="78"/>
  <c r="O12" i="78"/>
  <c r="O28" i="78"/>
  <c r="O21" i="78" s="1"/>
  <c r="O197" i="78"/>
  <c r="O11" i="78" l="1"/>
  <c r="O10" i="78" s="1"/>
  <c r="N221" i="62"/>
  <c r="N220" i="62"/>
  <c r="N219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7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2" i="62"/>
  <c r="N81" i="62"/>
  <c r="N80" i="62"/>
  <c r="N79" i="62"/>
  <c r="N78" i="62"/>
  <c r="N77" i="62"/>
  <c r="N76" i="62"/>
  <c r="N75" i="62"/>
  <c r="N74" i="62"/>
  <c r="N72" i="62"/>
  <c r="N71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73" i="62"/>
  <c r="N37" i="62"/>
  <c r="N36" i="62"/>
  <c r="N70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50" i="62"/>
  <c r="N150" i="62" s="1"/>
  <c r="L128" i="62"/>
  <c r="N128" i="62" s="1"/>
  <c r="Q13" i="61"/>
  <c r="Q12" i="61" s="1"/>
  <c r="Q11" i="61" s="1"/>
  <c r="Q170" i="61"/>
  <c r="P11" i="78" l="1"/>
  <c r="P191" i="78"/>
  <c r="P52" i="78"/>
  <c r="P115" i="78"/>
  <c r="P68" i="78"/>
  <c r="P29" i="78"/>
  <c r="P194" i="78"/>
  <c r="P170" i="78"/>
  <c r="P154" i="78"/>
  <c r="P86" i="78"/>
  <c r="P183" i="78"/>
  <c r="P147" i="78"/>
  <c r="P99" i="78"/>
  <c r="P59" i="78"/>
  <c r="P18" i="78"/>
  <c r="P186" i="78"/>
  <c r="P166" i="78"/>
  <c r="P150" i="78"/>
  <c r="P130" i="78"/>
  <c r="P114" i="78"/>
  <c r="P98" i="78"/>
  <c r="P82" i="78"/>
  <c r="P28" i="78"/>
  <c r="P90" i="78"/>
  <c r="P118" i="78"/>
  <c r="P21" i="78"/>
  <c r="P175" i="78"/>
  <c r="P131" i="78"/>
  <c r="P91" i="78"/>
  <c r="P47" i="78"/>
  <c r="P10" i="78"/>
  <c r="P182" i="78"/>
  <c r="P162" i="78"/>
  <c r="P142" i="78"/>
  <c r="P126" i="78"/>
  <c r="P110" i="78"/>
  <c r="P94" i="78"/>
  <c r="P78" i="78"/>
  <c r="P210" i="78"/>
  <c r="P159" i="78"/>
  <c r="P123" i="78"/>
  <c r="P83" i="78"/>
  <c r="P39" i="78"/>
  <c r="P205" i="78"/>
  <c r="P178" i="78"/>
  <c r="P55" i="78"/>
  <c r="P138" i="78"/>
  <c r="P122" i="78"/>
  <c r="P106" i="78"/>
  <c r="P60" i="78"/>
  <c r="P134" i="78"/>
  <c r="P102" i="78"/>
  <c r="P36" i="78"/>
  <c r="P75" i="78"/>
  <c r="P107" i="78"/>
  <c r="P139" i="78"/>
  <c r="P167" i="78"/>
  <c r="P200" i="78"/>
  <c r="P146" i="78"/>
  <c r="P158" i="78"/>
  <c r="P174" i="78"/>
  <c r="P190" i="78"/>
  <c r="P209" i="78"/>
  <c r="P24" i="78"/>
  <c r="P43" i="78"/>
  <c r="P64" i="78"/>
  <c r="P79" i="78"/>
  <c r="P95" i="78"/>
  <c r="P111" i="78"/>
  <c r="P127" i="78"/>
  <c r="P143" i="78"/>
  <c r="P155" i="78"/>
  <c r="P171" i="78"/>
  <c r="P187" i="78"/>
  <c r="P206" i="78"/>
  <c r="P201" i="78"/>
  <c r="P192" i="78"/>
  <c r="P184" i="78"/>
  <c r="P176" i="78"/>
  <c r="P168" i="78"/>
  <c r="P160" i="78"/>
  <c r="P53" i="78"/>
  <c r="P148" i="78"/>
  <c r="P140" i="78"/>
  <c r="P132" i="78"/>
  <c r="P124" i="78"/>
  <c r="P116" i="78"/>
  <c r="P108" i="78"/>
  <c r="P100" i="78"/>
  <c r="P92" i="78"/>
  <c r="P84" i="78"/>
  <c r="P76" i="78"/>
  <c r="P70" i="78"/>
  <c r="P65" i="78"/>
  <c r="P58" i="78"/>
  <c r="P49" i="78"/>
  <c r="P44" i="78"/>
  <c r="P38" i="78"/>
  <c r="P31" i="78"/>
  <c r="P25" i="78"/>
  <c r="P17" i="78"/>
  <c r="P12" i="78"/>
  <c r="P193" i="78"/>
  <c r="P177" i="78"/>
  <c r="P161" i="78"/>
  <c r="P141" i="78"/>
  <c r="P117" i="78"/>
  <c r="P101" i="78"/>
  <c r="P77" i="78"/>
  <c r="P66" i="78"/>
  <c r="P32" i="78"/>
  <c r="P13" i="78"/>
  <c r="P208" i="78"/>
  <c r="P197" i="78"/>
  <c r="P189" i="78"/>
  <c r="P181" i="78"/>
  <c r="P173" i="78"/>
  <c r="P165" i="78"/>
  <c r="P157" i="78"/>
  <c r="P153" i="78"/>
  <c r="P145" i="78"/>
  <c r="P137" i="78"/>
  <c r="P129" i="78"/>
  <c r="P121" i="78"/>
  <c r="P113" i="78"/>
  <c r="P105" i="78"/>
  <c r="P97" i="78"/>
  <c r="P89" i="78"/>
  <c r="P81" i="78"/>
  <c r="P74" i="78"/>
  <c r="P69" i="78"/>
  <c r="P63" i="78"/>
  <c r="P57" i="78"/>
  <c r="P48" i="78"/>
  <c r="P42" i="78"/>
  <c r="P37" i="78"/>
  <c r="P30" i="78"/>
  <c r="P23" i="78"/>
  <c r="P16" i="78"/>
  <c r="P109" i="78"/>
  <c r="P85" i="78"/>
  <c r="P61" i="78"/>
  <c r="P26" i="78"/>
  <c r="P207" i="78"/>
  <c r="P196" i="78"/>
  <c r="P188" i="78"/>
  <c r="P180" i="78"/>
  <c r="P172" i="78"/>
  <c r="P164" i="78"/>
  <c r="P156" i="78"/>
  <c r="P152" i="78"/>
  <c r="P144" i="78"/>
  <c r="P136" i="78"/>
  <c r="P128" i="78"/>
  <c r="P120" i="78"/>
  <c r="P112" i="78"/>
  <c r="P104" i="78"/>
  <c r="P96" i="78"/>
  <c r="P88" i="78"/>
  <c r="P80" i="78"/>
  <c r="P73" i="78"/>
  <c r="P67" i="78"/>
  <c r="P62" i="78"/>
  <c r="P56" i="78"/>
  <c r="P46" i="78"/>
  <c r="P41" i="78"/>
  <c r="P34" i="78"/>
  <c r="P27" i="78"/>
  <c r="P22" i="78"/>
  <c r="P15" i="78"/>
  <c r="P185" i="78"/>
  <c r="P169" i="78"/>
  <c r="P54" i="78"/>
  <c r="P149" i="78"/>
  <c r="P133" i="78"/>
  <c r="P125" i="78"/>
  <c r="P93" i="78"/>
  <c r="P71" i="78"/>
  <c r="P50" i="78"/>
  <c r="P45" i="78"/>
  <c r="P40" i="78"/>
  <c r="P19" i="78"/>
  <c r="P199" i="78"/>
  <c r="P14" i="78"/>
  <c r="P33" i="78"/>
  <c r="P51" i="78"/>
  <c r="P72" i="78"/>
  <c r="P87" i="78"/>
  <c r="P103" i="78"/>
  <c r="P119" i="78"/>
  <c r="P135" i="78"/>
  <c r="P151" i="78"/>
  <c r="P163" i="78"/>
  <c r="P179" i="78"/>
  <c r="P195" i="78"/>
  <c r="P204" i="78"/>
  <c r="P203" i="78"/>
  <c r="S222" i="61"/>
  <c r="O222" i="61"/>
  <c r="S194" i="61"/>
  <c r="O194" i="61"/>
  <c r="S130" i="61"/>
  <c r="S129" i="61"/>
  <c r="S128" i="61"/>
  <c r="S120" i="61"/>
  <c r="S119" i="61"/>
  <c r="S110" i="61"/>
  <c r="S109" i="61"/>
  <c r="S67" i="61"/>
  <c r="S66" i="61"/>
  <c r="O130" i="61"/>
  <c r="O129" i="61"/>
  <c r="O128" i="61"/>
  <c r="O120" i="61"/>
  <c r="O119" i="61"/>
  <c r="O110" i="61"/>
  <c r="O109" i="61"/>
  <c r="O67" i="61"/>
  <c r="O66" i="61"/>
  <c r="J12" i="58" l="1"/>
  <c r="J19" i="58"/>
  <c r="J42" i="58"/>
  <c r="J55" i="58"/>
  <c r="J56" i="58"/>
  <c r="J54" i="58" l="1"/>
  <c r="J41" i="58"/>
  <c r="J11" i="58"/>
  <c r="J10" i="58" l="1"/>
  <c r="K11" i="58" l="1"/>
  <c r="K21" i="58"/>
  <c r="C11" i="88"/>
  <c r="K52" i="58"/>
  <c r="K48" i="58"/>
  <c r="K44" i="58"/>
  <c r="K39" i="58"/>
  <c r="K35" i="58"/>
  <c r="K31" i="58"/>
  <c r="K27" i="58"/>
  <c r="K23" i="58"/>
  <c r="K17" i="58"/>
  <c r="K13" i="58"/>
  <c r="K10" i="58"/>
  <c r="K41" i="58"/>
  <c r="K28" i="58"/>
  <c r="K19" i="58"/>
  <c r="K14" i="58"/>
  <c r="K56" i="58"/>
  <c r="K51" i="58"/>
  <c r="K47" i="58"/>
  <c r="K43" i="58"/>
  <c r="K38" i="58"/>
  <c r="K34" i="58"/>
  <c r="K30" i="58"/>
  <c r="K26" i="58"/>
  <c r="K22" i="58"/>
  <c r="K16" i="58"/>
  <c r="K55" i="58"/>
  <c r="K50" i="58"/>
  <c r="K46" i="58"/>
  <c r="K42" i="58"/>
  <c r="K37" i="58"/>
  <c r="K33" i="58"/>
  <c r="K29" i="58"/>
  <c r="K25" i="58"/>
  <c r="K20" i="58"/>
  <c r="K15" i="58"/>
  <c r="K54" i="58"/>
  <c r="K49" i="58"/>
  <c r="K45" i="58"/>
  <c r="K36" i="58"/>
  <c r="K32" i="58"/>
  <c r="K24" i="58"/>
  <c r="K12" i="58"/>
  <c r="C37" i="88" l="1"/>
  <c r="C35" i="88"/>
  <c r="C34" i="88"/>
  <c r="C33" i="88"/>
  <c r="C31" i="88"/>
  <c r="C29" i="88"/>
  <c r="C28" i="88"/>
  <c r="C27" i="88"/>
  <c r="C26" i="88"/>
  <c r="C24" i="88"/>
  <c r="C22" i="88"/>
  <c r="C21" i="88"/>
  <c r="C19" i="88"/>
  <c r="C18" i="88"/>
  <c r="C17" i="88"/>
  <c r="C16" i="88"/>
  <c r="C15" i="88"/>
  <c r="C13" i="88"/>
  <c r="C23" i="88" l="1"/>
  <c r="C12" i="88"/>
  <c r="C10" i="88" l="1"/>
  <c r="C42" i="88" s="1"/>
  <c r="K11" i="81" l="1"/>
  <c r="K12" i="81"/>
  <c r="K10" i="81"/>
  <c r="I12" i="80"/>
  <c r="O14" i="79"/>
  <c r="O10" i="79"/>
  <c r="I11" i="80"/>
  <c r="O13" i="79"/>
  <c r="I10" i="80"/>
  <c r="O12" i="79"/>
  <c r="I13" i="80"/>
  <c r="O15" i="79"/>
  <c r="O11" i="79"/>
  <c r="Q210" i="78"/>
  <c r="Q206" i="78"/>
  <c r="Q201" i="78"/>
  <c r="Q195" i="78"/>
  <c r="Q191" i="78"/>
  <c r="Q187" i="78"/>
  <c r="Q183" i="78"/>
  <c r="Q179" i="78"/>
  <c r="Q175" i="78"/>
  <c r="Q171" i="78"/>
  <c r="Q167" i="78"/>
  <c r="Q163" i="78"/>
  <c r="Q159" i="78"/>
  <c r="Q155" i="78"/>
  <c r="Q52" i="78"/>
  <c r="Q151" i="78"/>
  <c r="Q147" i="78"/>
  <c r="Q143" i="78"/>
  <c r="Q139" i="78"/>
  <c r="Q135" i="78"/>
  <c r="Q131" i="78"/>
  <c r="Q127" i="78"/>
  <c r="Q123" i="78"/>
  <c r="Q119" i="78"/>
  <c r="Q115" i="78"/>
  <c r="Q111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1" i="78"/>
  <c r="Q47" i="78"/>
  <c r="Q43" i="78"/>
  <c r="Q39" i="78"/>
  <c r="Q34" i="78"/>
  <c r="Q30" i="78"/>
  <c r="Q26" i="78"/>
  <c r="Q22" i="78"/>
  <c r="Q17" i="78"/>
  <c r="Q13" i="78"/>
  <c r="Q209" i="78"/>
  <c r="Q205" i="78"/>
  <c r="Q200" i="78"/>
  <c r="Q194" i="78"/>
  <c r="Q190" i="78"/>
  <c r="Q186" i="78"/>
  <c r="Q182" i="78"/>
  <c r="Q178" i="78"/>
  <c r="Q174" i="78"/>
  <c r="Q170" i="78"/>
  <c r="Q166" i="78"/>
  <c r="Q162" i="78"/>
  <c r="Q158" i="78"/>
  <c r="Q55" i="78"/>
  <c r="Q154" i="78"/>
  <c r="Q150" i="78"/>
  <c r="Q146" i="78"/>
  <c r="Q142" i="78"/>
  <c r="Q138" i="78"/>
  <c r="Q134" i="78"/>
  <c r="Q130" i="78"/>
  <c r="Q126" i="78"/>
  <c r="Q122" i="78"/>
  <c r="Q118" i="78"/>
  <c r="Q114" i="78"/>
  <c r="Q110" i="78"/>
  <c r="Q106" i="78"/>
  <c r="Q102" i="78"/>
  <c r="Q98" i="78"/>
  <c r="Q94" i="78"/>
  <c r="Q203" i="78"/>
  <c r="Q196" i="78"/>
  <c r="Q188" i="78"/>
  <c r="Q180" i="78"/>
  <c r="Q172" i="78"/>
  <c r="Q164" i="78"/>
  <c r="Q156" i="78"/>
  <c r="Q152" i="78"/>
  <c r="Q144" i="78"/>
  <c r="Q136" i="78"/>
  <c r="Q128" i="78"/>
  <c r="Q120" i="78"/>
  <c r="Q112" i="78"/>
  <c r="Q104" i="78"/>
  <c r="Q96" i="78"/>
  <c r="Q89" i="78"/>
  <c r="Q84" i="78"/>
  <c r="Q78" i="78"/>
  <c r="Q73" i="78"/>
  <c r="Q68" i="78"/>
  <c r="Q62" i="78"/>
  <c r="Q57" i="78"/>
  <c r="Q48" i="78"/>
  <c r="Q42" i="78"/>
  <c r="Q37" i="78"/>
  <c r="Q31" i="78"/>
  <c r="Q25" i="78"/>
  <c r="Q19" i="78"/>
  <c r="Q14" i="78"/>
  <c r="Q208" i="78"/>
  <c r="Q199" i="78"/>
  <c r="Q193" i="78"/>
  <c r="Q185" i="78"/>
  <c r="Q177" i="78"/>
  <c r="Q161" i="78"/>
  <c r="Q54" i="78"/>
  <c r="Q125" i="78"/>
  <c r="Q101" i="78"/>
  <c r="Q77" i="78"/>
  <c r="Q61" i="78"/>
  <c r="Q41" i="78"/>
  <c r="Q24" i="78"/>
  <c r="Q207" i="78"/>
  <c r="Q192" i="78"/>
  <c r="Q184" i="78"/>
  <c r="Q176" i="78"/>
  <c r="Q168" i="78"/>
  <c r="Q160" i="78"/>
  <c r="Q53" i="78"/>
  <c r="Q148" i="78"/>
  <c r="Q140" i="78"/>
  <c r="Q132" i="78"/>
  <c r="Q124" i="78"/>
  <c r="Q116" i="78"/>
  <c r="Q108" i="78"/>
  <c r="Q100" i="78"/>
  <c r="Q92" i="78"/>
  <c r="Q86" i="78"/>
  <c r="Q81" i="78"/>
  <c r="Q76" i="78"/>
  <c r="Q70" i="78"/>
  <c r="Q65" i="78"/>
  <c r="Q60" i="78"/>
  <c r="Q50" i="78"/>
  <c r="Q45" i="78"/>
  <c r="Q40" i="78"/>
  <c r="Q33" i="78"/>
  <c r="Q28" i="78"/>
  <c r="Q23" i="78"/>
  <c r="Q16" i="78"/>
  <c r="Q11" i="78"/>
  <c r="Q204" i="78"/>
  <c r="Q197" i="78"/>
  <c r="Q189" i="78"/>
  <c r="Q181" i="78"/>
  <c r="Q173" i="78"/>
  <c r="Q165" i="78"/>
  <c r="Q157" i="78"/>
  <c r="Q153" i="78"/>
  <c r="Q145" i="78"/>
  <c r="Q137" i="78"/>
  <c r="Q129" i="78"/>
  <c r="Q121" i="78"/>
  <c r="Q113" i="78"/>
  <c r="Q105" i="78"/>
  <c r="Q97" i="78"/>
  <c r="Q90" i="78"/>
  <c r="Q85" i="78"/>
  <c r="Q80" i="78"/>
  <c r="Q74" i="78"/>
  <c r="Q69" i="78"/>
  <c r="Q64" i="78"/>
  <c r="Q58" i="78"/>
  <c r="Q49" i="78"/>
  <c r="Q44" i="78"/>
  <c r="Q38" i="78"/>
  <c r="Q32" i="78"/>
  <c r="Q27" i="78"/>
  <c r="Q21" i="78"/>
  <c r="Q15" i="78"/>
  <c r="Q10" i="78"/>
  <c r="Q169" i="78"/>
  <c r="Q149" i="78"/>
  <c r="Q141" i="78"/>
  <c r="Q133" i="78"/>
  <c r="Q117" i="78"/>
  <c r="Q109" i="78"/>
  <c r="Q93" i="78"/>
  <c r="Q88" i="78"/>
  <c r="Q82" i="78"/>
  <c r="Q72" i="78"/>
  <c r="Q66" i="78"/>
  <c r="Q56" i="78"/>
  <c r="Q46" i="78"/>
  <c r="Q36" i="78"/>
  <c r="Q29" i="78"/>
  <c r="Q18" i="78"/>
  <c r="Q12" i="78"/>
  <c r="K78" i="76"/>
  <c r="K73" i="76"/>
  <c r="K69" i="76"/>
  <c r="K65" i="76"/>
  <c r="K61" i="76"/>
  <c r="K57" i="76"/>
  <c r="K53" i="76"/>
  <c r="K49" i="76"/>
  <c r="K45" i="76"/>
  <c r="K40" i="76"/>
  <c r="K36" i="76"/>
  <c r="K32" i="76"/>
  <c r="K28" i="76"/>
  <c r="K24" i="76"/>
  <c r="K20" i="76"/>
  <c r="K16" i="76"/>
  <c r="K12" i="76"/>
  <c r="L11" i="74"/>
  <c r="K54" i="76"/>
  <c r="K37" i="76"/>
  <c r="K25" i="76"/>
  <c r="K13" i="76"/>
  <c r="K77" i="76"/>
  <c r="K72" i="76"/>
  <c r="K68" i="76"/>
  <c r="K64" i="76"/>
  <c r="K60" i="76"/>
  <c r="K56" i="76"/>
  <c r="K52" i="76"/>
  <c r="K48" i="76"/>
  <c r="K44" i="76"/>
  <c r="K39" i="76"/>
  <c r="K35" i="76"/>
  <c r="K31" i="76"/>
  <c r="K27" i="76"/>
  <c r="K23" i="76"/>
  <c r="K19" i="76"/>
  <c r="K15" i="76"/>
  <c r="K11" i="76"/>
  <c r="K50" i="76"/>
  <c r="K29" i="76"/>
  <c r="K17" i="76"/>
  <c r="K75" i="76"/>
  <c r="K71" i="76"/>
  <c r="K67" i="76"/>
  <c r="K63" i="76"/>
  <c r="K59" i="76"/>
  <c r="K55" i="76"/>
  <c r="K51" i="76"/>
  <c r="K47" i="76"/>
  <c r="K42" i="76"/>
  <c r="K38" i="76"/>
  <c r="K34" i="76"/>
  <c r="K30" i="76"/>
  <c r="K26" i="76"/>
  <c r="K22" i="76"/>
  <c r="K18" i="76"/>
  <c r="K14" i="76"/>
  <c r="L13" i="74"/>
  <c r="K74" i="76"/>
  <c r="K70" i="76"/>
  <c r="K66" i="76"/>
  <c r="K62" i="76"/>
  <c r="K58" i="76"/>
  <c r="K46" i="76"/>
  <c r="K41" i="76"/>
  <c r="K33" i="76"/>
  <c r="K21" i="76"/>
  <c r="L12" i="74"/>
  <c r="K83" i="73"/>
  <c r="K79" i="73"/>
  <c r="K75" i="73"/>
  <c r="K71" i="73"/>
  <c r="K67" i="73"/>
  <c r="K63" i="73"/>
  <c r="K59" i="73"/>
  <c r="K55" i="73"/>
  <c r="K51" i="73"/>
  <c r="K47" i="73"/>
  <c r="K43" i="73"/>
  <c r="K39" i="73"/>
  <c r="K35" i="73"/>
  <c r="K30" i="73"/>
  <c r="K24" i="73"/>
  <c r="K20" i="73"/>
  <c r="K14" i="73"/>
  <c r="M15" i="72"/>
  <c r="M11" i="72"/>
  <c r="K77" i="73"/>
  <c r="K69" i="73"/>
  <c r="K57" i="73"/>
  <c r="K49" i="73"/>
  <c r="K41" i="73"/>
  <c r="K27" i="73"/>
  <c r="K17" i="73"/>
  <c r="M13" i="72"/>
  <c r="K84" i="73"/>
  <c r="K76" i="73"/>
  <c r="K68" i="73"/>
  <c r="K60" i="73"/>
  <c r="K48" i="73"/>
  <c r="K40" i="73"/>
  <c r="K31" i="73"/>
  <c r="K21" i="73"/>
  <c r="K11" i="73"/>
  <c r="K82" i="73"/>
  <c r="K78" i="73"/>
  <c r="K74" i="73"/>
  <c r="K70" i="73"/>
  <c r="K66" i="73"/>
  <c r="K62" i="73"/>
  <c r="K58" i="73"/>
  <c r="K54" i="73"/>
  <c r="K50" i="73"/>
  <c r="K46" i="73"/>
  <c r="K42" i="73"/>
  <c r="K38" i="73"/>
  <c r="K34" i="73"/>
  <c r="K28" i="73"/>
  <c r="K23" i="73"/>
  <c r="K19" i="73"/>
  <c r="K13" i="73"/>
  <c r="M14" i="72"/>
  <c r="K81" i="73"/>
  <c r="K73" i="73"/>
  <c r="K65" i="73"/>
  <c r="K61" i="73"/>
  <c r="K53" i="73"/>
  <c r="K45" i="73"/>
  <c r="K37" i="73"/>
  <c r="K32" i="73"/>
  <c r="K22" i="73"/>
  <c r="K12" i="73"/>
  <c r="K80" i="73"/>
  <c r="K72" i="73"/>
  <c r="K64" i="73"/>
  <c r="K56" i="73"/>
  <c r="K52" i="73"/>
  <c r="K44" i="73"/>
  <c r="K36" i="73"/>
  <c r="K26" i="73"/>
  <c r="K16" i="73"/>
  <c r="M12" i="72"/>
  <c r="S41" i="71"/>
  <c r="S36" i="71"/>
  <c r="S31" i="71"/>
  <c r="S27" i="71"/>
  <c r="S22" i="71"/>
  <c r="S18" i="71"/>
  <c r="S14" i="71"/>
  <c r="P135" i="69"/>
  <c r="P131" i="69"/>
  <c r="P127" i="69"/>
  <c r="P123" i="69"/>
  <c r="P119" i="69"/>
  <c r="P115" i="69"/>
  <c r="P111" i="69"/>
  <c r="P107" i="69"/>
  <c r="P103" i="69"/>
  <c r="P99" i="69"/>
  <c r="P95" i="69"/>
  <c r="P91" i="69"/>
  <c r="P87" i="69"/>
  <c r="P83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Q14" i="68"/>
  <c r="K20" i="67"/>
  <c r="K16" i="67"/>
  <c r="K12" i="67"/>
  <c r="L13" i="65"/>
  <c r="O31" i="64"/>
  <c r="O27" i="64"/>
  <c r="O23" i="64"/>
  <c r="O17" i="64"/>
  <c r="O13" i="64"/>
  <c r="N96" i="63"/>
  <c r="N92" i="63"/>
  <c r="N88" i="63"/>
  <c r="N83" i="63"/>
  <c r="N79" i="63"/>
  <c r="N75" i="63"/>
  <c r="N71" i="63"/>
  <c r="N67" i="63"/>
  <c r="N63" i="63"/>
  <c r="N59" i="63"/>
  <c r="N55" i="63"/>
  <c r="N51" i="63"/>
  <c r="N47" i="63"/>
  <c r="N43" i="63"/>
  <c r="N39" i="63"/>
  <c r="N34" i="63"/>
  <c r="N30" i="63"/>
  <c r="N26" i="63"/>
  <c r="N22" i="63"/>
  <c r="N18" i="63"/>
  <c r="N13" i="63"/>
  <c r="O219" i="62"/>
  <c r="O215" i="62"/>
  <c r="O211" i="62"/>
  <c r="O207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S40" i="71"/>
  <c r="S35" i="71"/>
  <c r="S30" i="71"/>
  <c r="S25" i="71"/>
  <c r="S21" i="71"/>
  <c r="S17" i="71"/>
  <c r="S13" i="71"/>
  <c r="P134" i="69"/>
  <c r="P130" i="69"/>
  <c r="P126" i="69"/>
  <c r="P122" i="69"/>
  <c r="P118" i="69"/>
  <c r="P114" i="69"/>
  <c r="P110" i="69"/>
  <c r="P106" i="69"/>
  <c r="P102" i="69"/>
  <c r="P98" i="69"/>
  <c r="P94" i="69"/>
  <c r="P90" i="69"/>
  <c r="P86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Q13" i="68"/>
  <c r="K19" i="67"/>
  <c r="K15" i="67"/>
  <c r="K11" i="67"/>
  <c r="L12" i="65"/>
  <c r="O30" i="64"/>
  <c r="O26" i="64"/>
  <c r="O22" i="64"/>
  <c r="O16" i="64"/>
  <c r="O12" i="64"/>
  <c r="N95" i="63"/>
  <c r="N91" i="63"/>
  <c r="N86" i="63"/>
  <c r="N82" i="63"/>
  <c r="N78" i="63"/>
  <c r="N74" i="63"/>
  <c r="N70" i="63"/>
  <c r="N66" i="63"/>
  <c r="N62" i="63"/>
  <c r="N58" i="63"/>
  <c r="N54" i="63"/>
  <c r="N50" i="63"/>
  <c r="N46" i="63"/>
  <c r="N42" i="63"/>
  <c r="N38" i="63"/>
  <c r="N33" i="63"/>
  <c r="N29" i="63"/>
  <c r="N25" i="63"/>
  <c r="N21" i="63"/>
  <c r="N16" i="63"/>
  <c r="N12" i="63"/>
  <c r="O218" i="62"/>
  <c r="O214" i="62"/>
  <c r="O210" i="62"/>
  <c r="O206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S37" i="71"/>
  <c r="S32" i="71"/>
  <c r="S28" i="71"/>
  <c r="S23" i="71"/>
  <c r="S19" i="71"/>
  <c r="S15" i="71"/>
  <c r="S11" i="71"/>
  <c r="P132" i="69"/>
  <c r="P128" i="69"/>
  <c r="P124" i="69"/>
  <c r="P120" i="69"/>
  <c r="P116" i="69"/>
  <c r="P112" i="69"/>
  <c r="P108" i="69"/>
  <c r="P104" i="69"/>
  <c r="P100" i="69"/>
  <c r="P96" i="69"/>
  <c r="P92" i="69"/>
  <c r="P88" i="69"/>
  <c r="P84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Q11" i="68"/>
  <c r="K17" i="67"/>
  <c r="K13" i="67"/>
  <c r="L14" i="65"/>
  <c r="O19" i="64"/>
  <c r="O28" i="64"/>
  <c r="O24" i="64"/>
  <c r="O20" i="64"/>
  <c r="O14" i="64"/>
  <c r="N97" i="63"/>
  <c r="N93" i="63"/>
  <c r="N89" i="63"/>
  <c r="N84" i="63"/>
  <c r="N80" i="63"/>
  <c r="N76" i="63"/>
  <c r="N72" i="63"/>
  <c r="N68" i="63"/>
  <c r="N64" i="63"/>
  <c r="N60" i="63"/>
  <c r="N56" i="63"/>
  <c r="N52" i="63"/>
  <c r="N48" i="63"/>
  <c r="N44" i="63"/>
  <c r="N40" i="63"/>
  <c r="N36" i="63"/>
  <c r="N31" i="63"/>
  <c r="N27" i="63"/>
  <c r="N23" i="63"/>
  <c r="N19" i="63"/>
  <c r="N14" i="63"/>
  <c r="O220" i="62"/>
  <c r="O216" i="62"/>
  <c r="O212" i="62"/>
  <c r="O208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S39" i="71"/>
  <c r="S20" i="71"/>
  <c r="P129" i="69"/>
  <c r="P113" i="69"/>
  <c r="P97" i="69"/>
  <c r="P80" i="69"/>
  <c r="P64" i="69"/>
  <c r="P48" i="69"/>
  <c r="P32" i="69"/>
  <c r="P16" i="69"/>
  <c r="K14" i="67"/>
  <c r="O25" i="64"/>
  <c r="N94" i="63"/>
  <c r="N77" i="63"/>
  <c r="N61" i="63"/>
  <c r="N45" i="63"/>
  <c r="N28" i="63"/>
  <c r="N11" i="63"/>
  <c r="O221" i="62"/>
  <c r="O205" i="62"/>
  <c r="O189" i="62"/>
  <c r="O173" i="62"/>
  <c r="O157" i="62"/>
  <c r="O153" i="62"/>
  <c r="O148" i="62"/>
  <c r="O144" i="62"/>
  <c r="O140" i="62"/>
  <c r="O136" i="62"/>
  <c r="O132" i="62"/>
  <c r="O128" i="62"/>
  <c r="O123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68" i="62"/>
  <c r="O64" i="62"/>
  <c r="O60" i="62"/>
  <c r="O56" i="62"/>
  <c r="O52" i="62"/>
  <c r="O48" i="62"/>
  <c r="O44" i="62"/>
  <c r="O39" i="62"/>
  <c r="O36" i="62"/>
  <c r="O33" i="62"/>
  <c r="O29" i="62"/>
  <c r="O25" i="62"/>
  <c r="O21" i="62"/>
  <c r="O17" i="62"/>
  <c r="O13" i="62"/>
  <c r="S12" i="71"/>
  <c r="P56" i="69"/>
  <c r="Q12" i="68"/>
  <c r="N69" i="63"/>
  <c r="N20" i="63"/>
  <c r="O197" i="62"/>
  <c r="O146" i="62"/>
  <c r="O134" i="62"/>
  <c r="O125" i="62"/>
  <c r="O113" i="62"/>
  <c r="O97" i="62"/>
  <c r="O85" i="62"/>
  <c r="O71" i="62"/>
  <c r="O58" i="62"/>
  <c r="O46" i="62"/>
  <c r="O35" i="62"/>
  <c r="O19" i="62"/>
  <c r="S34" i="71"/>
  <c r="S16" i="71"/>
  <c r="P125" i="69"/>
  <c r="P109" i="69"/>
  <c r="P93" i="69"/>
  <c r="P76" i="69"/>
  <c r="P60" i="69"/>
  <c r="P44" i="69"/>
  <c r="P28" i="69"/>
  <c r="P12" i="69"/>
  <c r="L15" i="65"/>
  <c r="O21" i="64"/>
  <c r="N90" i="63"/>
  <c r="N73" i="63"/>
  <c r="N57" i="63"/>
  <c r="N41" i="63"/>
  <c r="N24" i="63"/>
  <c r="O217" i="62"/>
  <c r="O201" i="62"/>
  <c r="O185" i="62"/>
  <c r="O169" i="62"/>
  <c r="O156" i="62"/>
  <c r="O152" i="62"/>
  <c r="O147" i="62"/>
  <c r="O143" i="62"/>
  <c r="O139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2" i="62"/>
  <c r="O67" i="62"/>
  <c r="O63" i="62"/>
  <c r="O59" i="62"/>
  <c r="O55" i="62"/>
  <c r="O51" i="62"/>
  <c r="O47" i="62"/>
  <c r="O43" i="62"/>
  <c r="O38" i="62"/>
  <c r="O70" i="62"/>
  <c r="O32" i="62"/>
  <c r="O28" i="62"/>
  <c r="O24" i="62"/>
  <c r="O20" i="62"/>
  <c r="O16" i="62"/>
  <c r="O12" i="62"/>
  <c r="P121" i="69"/>
  <c r="P105" i="69"/>
  <c r="P89" i="69"/>
  <c r="P40" i="69"/>
  <c r="L11" i="65"/>
  <c r="N85" i="63"/>
  <c r="N37" i="63"/>
  <c r="O181" i="62"/>
  <c r="O155" i="62"/>
  <c r="O142" i="62"/>
  <c r="O130" i="62"/>
  <c r="O117" i="62"/>
  <c r="O105" i="62"/>
  <c r="O93" i="62"/>
  <c r="O80" i="62"/>
  <c r="O66" i="62"/>
  <c r="O54" i="62"/>
  <c r="O41" i="62"/>
  <c r="O27" i="62"/>
  <c r="O15" i="62"/>
  <c r="S24" i="71"/>
  <c r="P133" i="69"/>
  <c r="P117" i="69"/>
  <c r="P101" i="69"/>
  <c r="P85" i="69"/>
  <c r="P68" i="69"/>
  <c r="P52" i="69"/>
  <c r="P36" i="69"/>
  <c r="P20" i="69"/>
  <c r="K18" i="67"/>
  <c r="O29" i="64"/>
  <c r="O11" i="64"/>
  <c r="N81" i="63"/>
  <c r="N65" i="63"/>
  <c r="N49" i="63"/>
  <c r="N32" i="63"/>
  <c r="N15" i="63"/>
  <c r="O209" i="62"/>
  <c r="O193" i="62"/>
  <c r="O177" i="62"/>
  <c r="O161" i="62"/>
  <c r="O154" i="62"/>
  <c r="O150" i="62"/>
  <c r="O145" i="62"/>
  <c r="O141" i="62"/>
  <c r="O137" i="62"/>
  <c r="O133" i="62"/>
  <c r="O129" i="62"/>
  <c r="O124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69" i="62"/>
  <c r="O65" i="62"/>
  <c r="O61" i="62"/>
  <c r="O57" i="62"/>
  <c r="O53" i="62"/>
  <c r="O49" i="62"/>
  <c r="O45" i="62"/>
  <c r="O40" i="62"/>
  <c r="O37" i="62"/>
  <c r="O34" i="62"/>
  <c r="O30" i="62"/>
  <c r="O26" i="62"/>
  <c r="O22" i="62"/>
  <c r="O18" i="62"/>
  <c r="O14" i="62"/>
  <c r="S29" i="71"/>
  <c r="P72" i="69"/>
  <c r="P24" i="69"/>
  <c r="O15" i="64"/>
  <c r="N53" i="63"/>
  <c r="O213" i="62"/>
  <c r="O165" i="62"/>
  <c r="O151" i="62"/>
  <c r="O138" i="62"/>
  <c r="O121" i="62"/>
  <c r="O109" i="62"/>
  <c r="O101" i="62"/>
  <c r="O89" i="62"/>
  <c r="O76" i="62"/>
  <c r="O62" i="62"/>
  <c r="O50" i="62"/>
  <c r="O73" i="62"/>
  <c r="O31" i="62"/>
  <c r="O23" i="62"/>
  <c r="O11" i="62"/>
  <c r="L21" i="58"/>
  <c r="U262" i="61"/>
  <c r="U258" i="61"/>
  <c r="U253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8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44" i="59"/>
  <c r="R40" i="59"/>
  <c r="R36" i="59"/>
  <c r="R32" i="59"/>
  <c r="R28" i="59"/>
  <c r="R23" i="59"/>
  <c r="R19" i="59"/>
  <c r="R15" i="59"/>
  <c r="R11" i="59"/>
  <c r="U260" i="61"/>
  <c r="U243" i="61"/>
  <c r="U235" i="61"/>
  <c r="U227" i="61"/>
  <c r="U215" i="61"/>
  <c r="U207" i="61"/>
  <c r="U199" i="61"/>
  <c r="U191" i="61"/>
  <c r="U187" i="61"/>
  <c r="U175" i="61"/>
  <c r="U166" i="61"/>
  <c r="U261" i="61"/>
  <c r="U256" i="61"/>
  <c r="U252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7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43" i="59"/>
  <c r="R39" i="59"/>
  <c r="R35" i="59"/>
  <c r="R31" i="59"/>
  <c r="R27" i="59"/>
  <c r="R22" i="59"/>
  <c r="R18" i="59"/>
  <c r="R14" i="59"/>
  <c r="U255" i="61"/>
  <c r="U251" i="61"/>
  <c r="U247" i="61"/>
  <c r="U239" i="61"/>
  <c r="U231" i="61"/>
  <c r="U223" i="61"/>
  <c r="U219" i="61"/>
  <c r="U211" i="61"/>
  <c r="U203" i="61"/>
  <c r="U195" i="61"/>
  <c r="U183" i="61"/>
  <c r="U179" i="61"/>
  <c r="U171" i="61"/>
  <c r="U162" i="61"/>
  <c r="U259" i="61"/>
  <c r="U242" i="61"/>
  <c r="U226" i="61"/>
  <c r="U210" i="61"/>
  <c r="U194" i="61"/>
  <c r="U178" i="61"/>
  <c r="U161" i="61"/>
  <c r="U153" i="61"/>
  <c r="U145" i="61"/>
  <c r="U137" i="61"/>
  <c r="U129" i="61"/>
  <c r="U121" i="61"/>
  <c r="U113" i="61"/>
  <c r="U105" i="61"/>
  <c r="U97" i="61"/>
  <c r="U89" i="61"/>
  <c r="U81" i="61"/>
  <c r="U73" i="61"/>
  <c r="U65" i="61"/>
  <c r="U57" i="61"/>
  <c r="U49" i="61"/>
  <c r="U41" i="61"/>
  <c r="U33" i="61"/>
  <c r="U25" i="61"/>
  <c r="U17" i="61"/>
  <c r="R37" i="59"/>
  <c r="R29" i="59"/>
  <c r="R20" i="59"/>
  <c r="R12" i="59"/>
  <c r="U218" i="61"/>
  <c r="U170" i="61"/>
  <c r="U157" i="61"/>
  <c r="U141" i="61"/>
  <c r="U125" i="61"/>
  <c r="U109" i="61"/>
  <c r="U93" i="61"/>
  <c r="U77" i="61"/>
  <c r="U61" i="61"/>
  <c r="U37" i="61"/>
  <c r="U21" i="61"/>
  <c r="R41" i="59"/>
  <c r="R24" i="59"/>
  <c r="U230" i="61"/>
  <c r="U198" i="61"/>
  <c r="U182" i="61"/>
  <c r="U146" i="61"/>
  <c r="U138" i="61"/>
  <c r="U122" i="61"/>
  <c r="U98" i="61"/>
  <c r="U74" i="61"/>
  <c r="U58" i="61"/>
  <c r="U42" i="61"/>
  <c r="U26" i="61"/>
  <c r="U18" i="61"/>
  <c r="R21" i="59"/>
  <c r="U254" i="61"/>
  <c r="U238" i="61"/>
  <c r="U222" i="61"/>
  <c r="U206" i="61"/>
  <c r="U190" i="61"/>
  <c r="U174" i="61"/>
  <c r="U158" i="61"/>
  <c r="U150" i="61"/>
  <c r="U142" i="61"/>
  <c r="U134" i="61"/>
  <c r="U126" i="61"/>
  <c r="U118" i="61"/>
  <c r="U110" i="61"/>
  <c r="U102" i="61"/>
  <c r="U94" i="61"/>
  <c r="U86" i="61"/>
  <c r="U78" i="61"/>
  <c r="U70" i="61"/>
  <c r="U62" i="61"/>
  <c r="U54" i="61"/>
  <c r="U46" i="61"/>
  <c r="U38" i="61"/>
  <c r="U30" i="61"/>
  <c r="U22" i="61"/>
  <c r="U14" i="61"/>
  <c r="R42" i="59"/>
  <c r="R34" i="59"/>
  <c r="R25" i="59"/>
  <c r="R17" i="59"/>
  <c r="U250" i="61"/>
  <c r="U234" i="61"/>
  <c r="U202" i="61"/>
  <c r="U186" i="61"/>
  <c r="U149" i="61"/>
  <c r="U133" i="61"/>
  <c r="U117" i="61"/>
  <c r="U101" i="61"/>
  <c r="U85" i="61"/>
  <c r="U69" i="61"/>
  <c r="U53" i="61"/>
  <c r="U45" i="61"/>
  <c r="U29" i="61"/>
  <c r="U13" i="61"/>
  <c r="R33" i="59"/>
  <c r="R16" i="59"/>
  <c r="U246" i="61"/>
  <c r="U214" i="61"/>
  <c r="U165" i="61"/>
  <c r="U154" i="61"/>
  <c r="U130" i="61"/>
  <c r="U114" i="61"/>
  <c r="U106" i="61"/>
  <c r="U90" i="61"/>
  <c r="U82" i="61"/>
  <c r="U66" i="61"/>
  <c r="U50" i="61"/>
  <c r="U34" i="61"/>
  <c r="R38" i="59"/>
  <c r="R30" i="59"/>
  <c r="R13" i="59"/>
  <c r="D12" i="88"/>
  <c r="L52" i="58"/>
  <c r="L48" i="58"/>
  <c r="L44" i="58"/>
  <c r="L39" i="58"/>
  <c r="L35" i="58"/>
  <c r="L31" i="58"/>
  <c r="L27" i="58"/>
  <c r="L23" i="58"/>
  <c r="L17" i="58"/>
  <c r="L13" i="58"/>
  <c r="L10" i="58"/>
  <c r="L56" i="58"/>
  <c r="L51" i="58"/>
  <c r="L47" i="58"/>
  <c r="L43" i="58"/>
  <c r="L38" i="58"/>
  <c r="L34" i="58"/>
  <c r="L30" i="58"/>
  <c r="L26" i="58"/>
  <c r="L22" i="58"/>
  <c r="L16" i="58"/>
  <c r="L55" i="58"/>
  <c r="L50" i="58"/>
  <c r="L46" i="58"/>
  <c r="L42" i="58"/>
  <c r="L37" i="58"/>
  <c r="L33" i="58"/>
  <c r="L29" i="58"/>
  <c r="L25" i="58"/>
  <c r="L20" i="58"/>
  <c r="L15" i="58"/>
  <c r="L12" i="58"/>
  <c r="L54" i="58"/>
  <c r="L49" i="58"/>
  <c r="L45" i="58"/>
  <c r="L41" i="58"/>
  <c r="L36" i="58"/>
  <c r="L32" i="58"/>
  <c r="L28" i="58"/>
  <c r="L24" i="58"/>
  <c r="L19" i="58"/>
  <c r="L14" i="58"/>
  <c r="L11" i="58"/>
  <c r="D10" i="88"/>
  <c r="D34" i="88"/>
  <c r="D29" i="88"/>
  <c r="D15" i="88"/>
  <c r="D16" i="88"/>
  <c r="D38" i="88"/>
  <c r="D18" i="88"/>
  <c r="D23" i="88"/>
  <c r="D17" i="88"/>
  <c r="D37" i="88"/>
  <c r="D21" i="88"/>
  <c r="D13" i="88"/>
  <c r="D11" i="88"/>
  <c r="D35" i="88"/>
  <c r="D22" i="88"/>
  <c r="D19" i="88"/>
  <c r="D27" i="88"/>
  <c r="D28" i="88"/>
  <c r="D33" i="88"/>
  <c r="D24" i="88"/>
  <c r="D26" i="88"/>
  <c r="D42" i="88"/>
  <c r="D31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181231]}"/>
    <s v="{[Medida].[Medida].&amp;[2]}"/>
    <s v="{[Keren].[Keren].[All]}"/>
    <s v="{[Cheshbon KM].[Hie Peilut].[Peilut 5].&amp;[Kod_Peilut_L5_172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  <mdx n="0" f="v">
      <t c="3" si="19">
        <n x="1" s="1"/>
        <n x="29"/>
        <n x="18"/>
      </t>
    </mdx>
  </mdxMetadata>
  <valueMetadata count="3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</valueMetadata>
</metadata>
</file>

<file path=xl/sharedStrings.xml><?xml version="1.0" encoding="utf-8"?>
<sst xmlns="http://schemas.openxmlformats.org/spreadsheetml/2006/main" count="8267" uniqueCount="2265">
  <si>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</si>
  <si>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</si>
  <si>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</si>
  <si>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</si>
  <si>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</si>
  <si>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</si>
  <si>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</si>
  <si>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</si>
  <si>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</si>
  <si>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</si>
  <si>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</si>
  <si>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</si>
  <si>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</si>
  <si>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</si>
  <si>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</si>
  <si>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</si>
  <si>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</si>
  <si>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</si>
  <si>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</si>
  <si>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</si>
  <si>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</si>
  <si>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</si>
  <si>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</si>
  <si>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</si>
  <si>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</si>
  <si>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</si>
  <si>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</si>
  <si>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</si>
  <si>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</si>
  <si>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</si>
  <si>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</si>
  <si>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</si>
  <si>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</si>
  <si>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</si>
  <si>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</si>
  <si>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</si>
  <si>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</si>
  <si>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</si>
  <si>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</si>
  <si>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</si>
  <si>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</si>
  <si>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</si>
  <si>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</si>
  <si>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</si>
  <si>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</si>
  <si>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</si>
  <si>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</si>
  <si>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</si>
  <si>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</si>
  <si>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</si>
  <si>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</si>
  <si>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</si>
  <si>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</si>
  <si>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</si>
  <si>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</si>
  <si>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</si>
  <si>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</si>
  <si>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מירון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</si>
  <si>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</si>
  <si>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</si>
  <si>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</si>
  <si>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</si>
  <si>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</si>
  <si>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</si>
  <si>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</si>
  <si>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</si>
  <si>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</si>
  <si>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</si>
  <si>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</si>
  <si>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</si>
  <si>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</si>
  <si>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</si>
  <si>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</si>
  <si>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</si>
  <si>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</si>
  <si>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</si>
  <si>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</si>
  <si>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</si>
  <si>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</si>
  <si>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</si>
  <si>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</si>
  <si>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</si>
  <si>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</si>
  <si>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</si>
  <si>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</si>
  <si>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</si>
  <si>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</si>
  <si>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</si>
  <si>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</si>
  <si>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</si>
  <si>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</si>
  <si>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</si>
  <si>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</si>
  <si>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</si>
  <si>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</si>
  <si>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</si>
  <si>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</si>
  <si>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</si>
  <si>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</si>
  <si>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</si>
  <si>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</si>
  <si>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</si>
  <si>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</si>
  <si>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</si>
  <si>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</si>
  <si>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</si>
  <si>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</si>
  <si>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</si>
  <si>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</si>
  <si>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</si>
  <si>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</si>
  <si>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</si>
  <si>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</si>
  <si>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</si>
  <si>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</si>
  <si>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</si>
  <si>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</si>
  <si>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</si>
  <si>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</si>
  <si>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</si>
  <si>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</si>
  <si>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</si>
  <si>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</si>
  <si>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</si>
  <si>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</si>
  <si>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</si>
  <si>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</si>
  <si>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</si>
  <si>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</si>
  <si>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</si>
  <si>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</si>
  <si>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</si>
  <si>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</si>
  <si>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</si>
  <si>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</si>
  <si>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</si>
  <si>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</si>
  <si>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</si>
  <si>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</si>
  <si>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</si>
  <si>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</si>
  <si>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</si>
  <si>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</si>
  <si>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</si>
  <si>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</si>
  <si>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</si>
  <si>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</si>
  <si>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</si>
  <si>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</si>
  <si>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</si>
  <si>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</si>
  <si>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</si>
  <si>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</si>
  <si>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</si>
  <si>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</si>
  <si>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</si>
  <si>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</si>
  <si>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</si>
  <si>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</si>
  <si>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</si>
  <si>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</si>
  <si>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</si>
  <si>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</si>
  <si>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</si>
  <si>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</si>
  <si>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</si>
  <si>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</si>
  <si>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</si>
  <si>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</si>
  <si>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</si>
  <si>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</si>
  <si>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</si>
  <si>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</si>
  <si>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</si>
  <si>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</si>
  <si>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</si>
  <si>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</si>
  <si>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</si>
  <si>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</si>
  <si>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</si>
  <si>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</si>
  <si>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</si>
  <si>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</si>
  <si>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</si>
  <si>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</si>
  <si>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</si>
  <si>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</si>
  <si>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</si>
  <si>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</si>
  <si>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</si>
  <si>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</si>
  <si>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</si>
  <si>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</si>
  <si>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</si>
  <si>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</si>
  <si>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</si>
  <si>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</si>
  <si>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</si>
  <si>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</si>
  <si>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</si>
  <si>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</si>
  <si>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</si>
  <si>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</si>
  <si>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</si>
  <si>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</si>
  <si>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</si>
  <si>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</si>
  <si>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</si>
  <si>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</si>
  <si>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</si>
  <si>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</si>
  <si>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</si>
  <si>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</si>
  <si>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</si>
  <si>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</si>
  <si>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</si>
  <si>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</si>
  <si>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</si>
  <si>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</si>
  <si>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</si>
  <si>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</si>
  <si>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</si>
  <si>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</si>
  <si>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</si>
  <si>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</si>
  <si>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</si>
  <si>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</si>
  <si>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</si>
  <si>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</si>
  <si>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</si>
  <si>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</si>
  <si>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</si>
  <si>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</si>
  <si>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</si>
  <si>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</si>
  <si>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</si>
  <si>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</si>
  <si>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</si>
  <si>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</si>
  <si>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</si>
  <si>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</si>
  <si>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</si>
  <si>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</si>
  <si>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</si>
  <si>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</si>
  <si>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</si>
  <si>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</si>
  <si>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</si>
  <si>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</si>
  <si>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</si>
  <si>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</si>
  <si>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</si>
  <si>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</si>
  <si>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</si>
  <si>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</si>
  <si>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</si>
  <si>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</si>
  <si>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</si>
  <si>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</si>
  <si>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</si>
  <si>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</si>
  <si>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</si>
  <si>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</si>
  <si>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</si>
  <si>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</si>
  <si>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</si>
  <si>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</si>
  <si>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</si>
  <si>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</si>
  <si>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יוזמה קרן פנסיה לעצמאים בע"מ</t>
  </si>
  <si>
    <t>יוזמה קרן פנסיה לעצמאים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</si>
  <si>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</si>
  <si>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</si>
  <si>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</si>
  <si>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</si>
  <si>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</si>
  <si>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</si>
  <si>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</si>
  <si>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</si>
  <si>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</si>
  <si>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</si>
  <si>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</si>
  <si>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</si>
  <si>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</si>
  <si>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</si>
  <si>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</si>
  <si>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</si>
  <si>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</si>
  <si>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</si>
  <si>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</si>
  <si>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</si>
  <si>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</si>
  <si>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</si>
  <si>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</si>
  <si>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</si>
  <si>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</si>
  <si>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</si>
  <si>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</si>
  <si>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</si>
  <si>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</si>
  <si>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</si>
  <si>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</si>
  <si>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</si>
  <si>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</si>
  <si>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</si>
  <si>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</si>
  <si>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</si>
  <si>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</si>
  <si>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</si>
  <si>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</si>
  <si>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</si>
  <si>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</si>
  <si>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</si>
  <si>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</si>
  <si>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</si>
  <si>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</si>
  <si>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</si>
  <si>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</si>
  <si>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</si>
  <si>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</si>
  <si>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</si>
  <si>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</si>
  <si>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</si>
  <si>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</si>
  <si>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</si>
  <si>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</si>
  <si>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</si>
  <si>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</si>
  <si>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</si>
  <si>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</si>
  <si>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</si>
  <si>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</si>
  <si>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</si>
  <si>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</si>
  <si>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</si>
  <si>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</si>
  <si>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</si>
  <si>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</si>
  <si>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</si>
  <si>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</si>
  <si>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</si>
  <si>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</si>
  <si>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</si>
  <si>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</si>
  <si>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</si>
  <si>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</si>
  <si>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</si>
  <si>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</si>
  <si>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</si>
  <si>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</si>
  <si>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</si>
  <si>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</si>
  <si>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</si>
  <si>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</si>
  <si>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</si>
  <si>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</si>
  <si>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</si>
  <si>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</si>
  <si>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</si>
  <si>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</si>
  <si>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</si>
  <si>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</si>
  <si>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</si>
  <si>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</si>
  <si>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</si>
  <si>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</si>
  <si>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</si>
  <si>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</si>
  <si>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</si>
  <si>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</si>
  <si>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</si>
  <si>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</si>
  <si>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</si>
  <si>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</si>
  <si>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</si>
  <si>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</si>
  <si>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</si>
  <si>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</si>
  <si>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</si>
  <si>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</si>
  <si>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</si>
  <si>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</si>
  <si>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</si>
  <si>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</si>
  <si>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</si>
  <si>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</si>
  <si>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</si>
  <si>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</si>
  <si>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</si>
  <si>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</si>
  <si>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</si>
  <si>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</si>
  <si>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</si>
  <si>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</si>
  <si>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</si>
  <si>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</si>
  <si>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</si>
  <si>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</si>
  <si>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</si>
  <si>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</si>
  <si>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</si>
  <si>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</si>
  <si>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</si>
  <si>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</si>
  <si>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</si>
  <si>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</si>
  <si>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</si>
  <si>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</si>
  <si>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</si>
  <si>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</si>
  <si>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</si>
  <si>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</si>
  <si>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</si>
  <si>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</si>
  <si>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</si>
  <si>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</si>
  <si>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</si>
  <si>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</si>
  <si>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</si>
  <si>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</si>
  <si>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</si>
  <si>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</si>
  <si>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</si>
  <si>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</si>
  <si>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</si>
  <si>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</si>
  <si>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</si>
  <si>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</si>
  <si>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</si>
  <si>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</si>
  <si>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</si>
  <si>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</si>
  <si>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</si>
  <si>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</si>
  <si>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</si>
  <si>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</si>
  <si>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</si>
  <si>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</si>
  <si>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</si>
  <si>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</si>
  <si>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</si>
  <si>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</si>
  <si>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</si>
  <si>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</si>
  <si>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</si>
  <si>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</si>
  <si>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</si>
  <si>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</si>
  <si>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</si>
  <si>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</si>
  <si>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</si>
  <si>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</si>
  <si>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</si>
  <si>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</si>
  <si>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</si>
  <si>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</si>
  <si>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</si>
  <si>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</si>
  <si>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</si>
  <si>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</si>
  <si>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</si>
  <si>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</si>
  <si>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</si>
  <si>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</si>
  <si>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</si>
  <si>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</si>
  <si>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</si>
  <si>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</si>
  <si>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</si>
  <si>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</si>
  <si>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</si>
  <si>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</si>
  <si>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</si>
  <si>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</si>
  <si>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</si>
  <si>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</si>
  <si>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</si>
  <si>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</si>
  <si>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</si>
  <si>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</si>
  <si>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</si>
  <si>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</si>
  <si>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</si>
  <si>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</si>
  <si>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</si>
  <si>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</si>
  <si>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</si>
  <si>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</si>
  <si>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</si>
  <si>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</si>
  <si>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</si>
  <si>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</si>
  <si>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</si>
  <si>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</si>
  <si>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</si>
  <si>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</si>
  <si>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</si>
  <si>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</si>
  <si>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</si>
  <si>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</si>
  <si>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</si>
  <si>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</si>
  <si>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</si>
  <si>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</si>
  <si>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</si>
  <si>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</si>
  <si>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</si>
  <si>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</si>
  <si>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</si>
  <si>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</si>
  <si>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</si>
  <si>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</si>
  <si>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</si>
  <si>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</si>
  <si>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</si>
  <si>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</si>
  <si>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</si>
  <si>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</si>
  <si>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</si>
  <si>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</si>
  <si>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</si>
  <si>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</si>
  <si>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</si>
  <si>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</si>
  <si>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</si>
  <si>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</si>
  <si>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</si>
  <si>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</si>
  <si>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</si>
  <si>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</si>
  <si>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</si>
  <si>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</si>
  <si>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</si>
  <si>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</si>
  <si>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</si>
  <si>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</si>
  <si>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</si>
  <si>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</si>
  <si>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</si>
  <si>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</si>
  <si>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</si>
  <si>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</si>
  <si>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</si>
  <si>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</si>
  <si>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</si>
  <si>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</si>
  <si>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</si>
  <si>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</si>
  <si>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</si>
  <si>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</si>
  <si>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</si>
  <si>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</si>
  <si>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</si>
  <si>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</si>
  <si>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</si>
  <si>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</si>
  <si>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</si>
  <si>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</si>
  <si>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</si>
  <si>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</si>
  <si>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</si>
  <si>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</si>
  <si>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</si>
  <si>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</si>
  <si>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</si>
  <si>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</si>
  <si>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</si>
  <si>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</si>
  <si>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</si>
  <si>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</si>
  <si>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</si>
  <si>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</si>
  <si>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</si>
  <si>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</si>
  <si>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</si>
  <si>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</si>
  <si>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</si>
  <si>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</si>
  <si>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</si>
  <si>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</si>
  <si>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</si>
  <si>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</si>
  <si>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</si>
  <si>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</si>
  <si>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</si>
  <si>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</si>
  <si>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</si>
  <si>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</si>
  <si>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</si>
  <si>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</si>
  <si>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</si>
  <si>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</si>
  <si>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</si>
  <si>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</si>
  <si>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</si>
  <si>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</si>
  <si>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</si>
  <si>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</si>
  <si>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</si>
  <si>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</si>
  <si>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</si>
  <si>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</si>
  <si>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</si>
  <si>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</si>
  <si>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</si>
  <si>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</si>
  <si>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</si>
  <si>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</si>
  <si>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</si>
  <si>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</si>
  <si>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</si>
  <si>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</si>
  <si>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</si>
  <si>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</si>
  <si>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</si>
  <si>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</si>
  <si>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</si>
  <si>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</si>
  <si>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</si>
  <si>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</si>
  <si>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</si>
  <si>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</si>
  <si>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</si>
  <si>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</si>
  <si>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</si>
  <si>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</si>
  <si>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</si>
  <si>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</si>
  <si>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</si>
  <si>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</si>
  <si>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</si>
  <si>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</si>
  <si>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</si>
  <si>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</si>
  <si>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</si>
  <si>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</si>
  <si>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</si>
  <si>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</si>
  <si>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</si>
  <si>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</si>
  <si>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</si>
  <si>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</si>
  <si>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</si>
  <si>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</si>
  <si>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</si>
  <si>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</si>
  <si>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</si>
  <si>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</si>
  <si>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</si>
  <si>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</si>
  <si>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</si>
  <si>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</si>
  <si>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</si>
  <si>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</si>
  <si>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</si>
  <si>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</si>
  <si>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</si>
  <si>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</si>
  <si>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</si>
  <si>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</si>
  <si>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</si>
  <si>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</si>
  <si>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</si>
  <si>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</si>
  <si>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</si>
  <si>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</si>
  <si>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</si>
  <si>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</si>
  <si>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</si>
  <si>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</si>
  <si>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</si>
  <si>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</si>
  <si>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</si>
  <si>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</si>
  <si>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</si>
  <si>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</si>
  <si>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</si>
  <si>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</si>
  <si>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</si>
  <si>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</si>
  <si>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</si>
  <si>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</si>
  <si>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</si>
  <si>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</si>
  <si>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</si>
  <si>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</si>
  <si>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</si>
  <si>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</si>
  <si>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</si>
  <si>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</si>
  <si>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</si>
  <si>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</si>
  <si>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</si>
  <si>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</si>
  <si>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</si>
  <si>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</si>
  <si>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</si>
  <si>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</si>
  <si>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</si>
  <si>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</si>
  <si>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</si>
  <si>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</si>
  <si>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</si>
  <si>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</si>
  <si>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</si>
  <si>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</si>
  <si>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</si>
  <si>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</si>
  <si>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</si>
  <si>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</si>
  <si>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</si>
  <si>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</si>
  <si>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</si>
  <si>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</si>
  <si>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</si>
  <si>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</si>
  <si>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</si>
  <si>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</si>
  <si>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</si>
  <si>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</si>
  <si>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</si>
  <si>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</si>
  <si>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</si>
  <si>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</si>
  <si>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</si>
  <si>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</si>
  <si>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</si>
  <si>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</si>
  <si>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</si>
  <si>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</si>
  <si>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</si>
  <si>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</si>
  <si>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</si>
  <si>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</si>
  <si>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</si>
  <si>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</si>
  <si>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</si>
  <si>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</si>
  <si>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</si>
  <si>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</si>
  <si>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</si>
  <si>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</si>
  <si>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</si>
  <si>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</si>
  <si>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</si>
  <si>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</si>
  <si>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</si>
  <si>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</si>
  <si>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</si>
  <si>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</si>
  <si>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</si>
  <si>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</si>
  <si>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</si>
  <si>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</si>
  <si>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</si>
  <si>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</si>
  <si>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</si>
  <si>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</si>
  <si>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</si>
  <si>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</si>
  <si>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</si>
  <si>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</si>
  <si>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</si>
  <si>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</si>
  <si>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</si>
  <si>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</si>
  <si>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</si>
  <si>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</si>
  <si>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</si>
  <si>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</si>
  <si>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</si>
  <si>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</si>
  <si>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</si>
  <si>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</si>
  <si>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</si>
  <si>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</si>
  <si>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</si>
  <si>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</si>
  <si>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</si>
  <si>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</si>
  <si>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</si>
  <si>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</si>
  <si>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</si>
  <si>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</si>
  <si>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</si>
  <si>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</si>
  <si>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</si>
  <si>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</si>
  <si>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</si>
  <si>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</si>
  <si>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</si>
  <si>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</si>
  <si>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</si>
  <si>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</si>
  <si>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</si>
  <si>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</si>
  <si>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</si>
  <si>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</si>
  <si>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</si>
  <si>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</si>
  <si>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</si>
  <si>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</si>
  <si>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</si>
  <si>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</si>
  <si>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</si>
  <si>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</si>
  <si>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</si>
  <si>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</si>
  <si>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</si>
  <si>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</si>
  <si>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</si>
  <si>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</si>
  <si>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</si>
  <si>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</si>
  <si>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</si>
  <si>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</si>
  <si>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</si>
  <si>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</si>
  <si>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</si>
  <si>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</si>
  <si>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</si>
  <si>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</si>
  <si>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</si>
  <si>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</si>
  <si>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</si>
  <si>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</si>
  <si>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</si>
  <si>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</si>
  <si>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</si>
  <si>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</si>
  <si>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</si>
  <si>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</si>
  <si>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</si>
  <si>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</si>
  <si>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</si>
  <si>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</si>
  <si>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</si>
  <si>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</si>
  <si>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</si>
  <si>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</si>
  <si>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</si>
  <si>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</si>
  <si>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</si>
  <si>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</si>
  <si>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</si>
  <si>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</si>
  <si>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</si>
  <si>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</si>
  <si>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</si>
  <si>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</si>
  <si>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</si>
  <si>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</si>
  <si>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</si>
  <si>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</si>
  <si>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</si>
  <si>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</si>
  <si>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</si>
  <si>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</si>
  <si>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</si>
  <si>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</si>
  <si>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</si>
  <si>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</si>
  <si>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</si>
  <si>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</si>
  <si>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</si>
  <si>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</si>
  <si>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</si>
  <si>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</si>
  <si>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</si>
  <si>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</si>
  <si>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</si>
  <si>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</si>
  <si>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</si>
  <si>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</si>
  <si>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</si>
  <si>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</si>
  <si>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</si>
  <si>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</si>
  <si>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</si>
  <si>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</si>
  <si>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</si>
  <si>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</si>
  <si>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</si>
  <si>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</si>
  <si>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</si>
  <si>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</si>
  <si>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</si>
  <si>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</si>
  <si>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</si>
  <si>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</si>
  <si>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</si>
  <si>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</si>
  <si>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</si>
  <si>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</si>
  <si>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</si>
  <si>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</si>
  <si>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</si>
  <si>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</si>
  <si>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</si>
  <si>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</si>
  <si>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</si>
  <si>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</si>
  <si>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</si>
  <si>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</si>
  <si>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</si>
  <si>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</si>
  <si>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</si>
  <si>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</si>
  <si>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</si>
  <si>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</si>
  <si>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</si>
  <si>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</si>
  <si>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</si>
  <si>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</si>
  <si>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</si>
  <si>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</si>
  <si>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</si>
  <si>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</si>
  <si>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</si>
  <si>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</si>
  <si>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</si>
  <si>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</si>
  <si>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אופקו הלת</t>
  </si>
  <si>
    <t>1129543</t>
  </si>
  <si>
    <t>2279206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</si>
  <si>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</si>
  <si>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</si>
  <si>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</si>
  <si>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</si>
  <si>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</si>
  <si>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</si>
  <si>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</si>
  <si>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</si>
  <si>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</si>
  <si>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</si>
  <si>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</si>
  <si>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</si>
  <si>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</si>
  <si>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</si>
  <si>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</si>
  <si>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</si>
  <si>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</si>
  <si>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</si>
  <si>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</si>
  <si>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</si>
  <si>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</si>
  <si>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</si>
  <si>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</si>
  <si>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</si>
  <si>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</si>
  <si>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</si>
  <si>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</si>
  <si>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</si>
  <si>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</si>
  <si>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</si>
  <si>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</si>
  <si>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</si>
  <si>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</si>
  <si>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</si>
  <si>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</si>
  <si>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</si>
  <si>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</si>
  <si>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</si>
  <si>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</si>
  <si>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</si>
  <si>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</si>
  <si>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</si>
  <si>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</si>
  <si>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</si>
  <si>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</si>
  <si>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</si>
  <si>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</si>
  <si>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</si>
  <si>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</si>
  <si>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</si>
  <si>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</si>
  <si>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</si>
  <si>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</si>
  <si>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</si>
  <si>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</si>
  <si>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</si>
  <si>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</si>
  <si>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</si>
  <si>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</si>
  <si>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</si>
  <si>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</si>
  <si>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</si>
  <si>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</si>
  <si>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</si>
  <si>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</si>
  <si>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</si>
  <si>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</si>
  <si>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</si>
  <si>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</si>
  <si>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</si>
  <si>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</si>
  <si>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</si>
  <si>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</si>
  <si>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</si>
  <si>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</si>
  <si>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</si>
  <si>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</si>
  <si>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</si>
  <si>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</si>
  <si>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</si>
  <si>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</si>
  <si>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</si>
  <si>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</si>
  <si>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</si>
  <si>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</si>
  <si>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</si>
  <si>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</si>
  <si>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</si>
  <si>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</si>
  <si>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</si>
  <si>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</si>
  <si>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</si>
  <si>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</si>
  <si>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</si>
  <si>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</si>
  <si>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</si>
  <si>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</si>
  <si>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</si>
  <si>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</si>
  <si>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</si>
  <si>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</si>
  <si>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</si>
  <si>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</si>
  <si>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</si>
  <si>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</si>
  <si>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</si>
  <si>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</si>
  <si>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</si>
  <si>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</si>
  <si>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</si>
  <si>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</si>
  <si>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</si>
  <si>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</si>
  <si>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</si>
  <si>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</si>
  <si>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</si>
  <si>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</si>
  <si>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</si>
  <si>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</si>
  <si>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</si>
  <si>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</si>
  <si>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</si>
  <si>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</si>
  <si>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</si>
  <si>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</si>
  <si>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</si>
  <si>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</si>
  <si>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</si>
  <si>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</si>
  <si>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</si>
  <si>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</si>
  <si>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</si>
  <si>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</si>
  <si>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</si>
  <si>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</si>
  <si>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</si>
  <si>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</si>
  <si>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</si>
  <si>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</si>
  <si>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</si>
  <si>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</si>
  <si>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</si>
  <si>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</si>
  <si>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</si>
  <si>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</si>
  <si>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</si>
  <si>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</si>
  <si>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</si>
  <si>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</si>
  <si>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</si>
  <si>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</si>
  <si>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</si>
  <si>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</si>
  <si>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</si>
  <si>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</si>
  <si>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</si>
  <si>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</si>
  <si>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</si>
  <si>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</si>
  <si>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</si>
  <si>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</si>
  <si>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</si>
  <si>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</si>
  <si>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</si>
  <si>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</si>
  <si>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</si>
  <si>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</si>
  <si>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</si>
  <si>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</si>
  <si>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</si>
  <si>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</si>
  <si>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</si>
  <si>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</si>
  <si>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</si>
  <si>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</si>
  <si>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</si>
  <si>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</si>
  <si>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</si>
  <si>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</si>
  <si>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</si>
  <si>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</si>
  <si>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</si>
  <si>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</si>
  <si>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</si>
  <si>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</si>
  <si>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</si>
  <si>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</si>
  <si>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</si>
  <si>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</si>
  <si>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</si>
  <si>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</si>
  <si>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</si>
  <si>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</si>
  <si>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</si>
  <si>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</si>
  <si>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</si>
  <si>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</si>
  <si>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</si>
  <si>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</si>
  <si>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</si>
  <si>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</si>
  <si>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</si>
  <si>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</si>
  <si>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</si>
  <si>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</si>
  <si>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</si>
  <si>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</si>
  <si>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</si>
  <si>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</si>
  <si>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</si>
  <si>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</si>
  <si>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</si>
  <si>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</si>
  <si>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</si>
  <si>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</si>
  <si>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</si>
  <si>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</si>
  <si>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</si>
  <si>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</si>
  <si>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</si>
  <si>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</si>
  <si>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</si>
  <si>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</si>
  <si>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</si>
  <si>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</si>
  <si>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</si>
  <si>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</si>
  <si>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</si>
  <si>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</si>
  <si>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</si>
  <si>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</si>
  <si>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</si>
  <si>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</si>
  <si>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</si>
  <si>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</si>
  <si>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</si>
  <si>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</si>
  <si>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</si>
  <si>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</si>
  <si>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</si>
  <si>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</si>
  <si>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</si>
  <si>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</si>
  <si>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</si>
  <si>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</si>
  <si>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</si>
  <si>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</si>
  <si>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</si>
  <si>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</si>
  <si>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</si>
  <si>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</si>
  <si>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</si>
  <si>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</si>
  <si>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</si>
  <si>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</si>
  <si>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</si>
  <si>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</si>
  <si>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</si>
  <si>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</si>
  <si>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</si>
  <si>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</si>
  <si>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</si>
  <si>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</si>
  <si>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</si>
  <si>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</si>
  <si>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</si>
  <si>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</si>
  <si>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</si>
  <si>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</si>
  <si>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</si>
  <si>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</si>
  <si>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</si>
  <si>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</si>
  <si>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</si>
  <si>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</si>
  <si>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</si>
  <si>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</si>
  <si>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</si>
  <si>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</si>
  <si>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</si>
  <si>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</si>
  <si>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</si>
  <si>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</si>
  <si>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</si>
  <si>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</si>
  <si>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</si>
  <si>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</si>
  <si>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</si>
  <si>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</si>
  <si>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</si>
  <si>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</si>
  <si>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</si>
  <si>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</si>
  <si>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</si>
  <si>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</si>
  <si>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</si>
  <si>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</si>
  <si>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</si>
  <si>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</si>
  <si>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</si>
  <si>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</si>
  <si>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</si>
  <si>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</si>
  <si>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</si>
  <si>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</si>
  <si>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</si>
  <si>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</si>
  <si>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</si>
  <si>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</si>
  <si>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</si>
  <si>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</si>
  <si>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</si>
  <si>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</si>
  <si>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</si>
  <si>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</si>
  <si>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</si>
  <si>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</si>
  <si>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</si>
  <si>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</si>
  <si>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</si>
  <si>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</si>
  <si>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</si>
  <si>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</si>
  <si>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</si>
  <si>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</si>
  <si>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</si>
  <si>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</si>
  <si>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</si>
  <si>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</si>
  <si>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</si>
  <si>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</si>
  <si>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</si>
  <si>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</si>
  <si>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</si>
  <si>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</si>
  <si>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</si>
  <si>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</si>
  <si>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</si>
  <si>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</si>
  <si>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</si>
  <si>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</si>
  <si>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</si>
  <si>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</si>
  <si>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</si>
  <si>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</si>
  <si>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</si>
  <si>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</si>
  <si>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</si>
  <si>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</si>
  <si>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</si>
  <si>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</si>
  <si>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</si>
  <si>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</si>
  <si>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</si>
  <si>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</si>
  <si>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</si>
  <si>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</si>
  <si>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</si>
  <si>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</si>
  <si>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</si>
  <si>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</si>
  <si>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</si>
  <si>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</si>
  <si>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</si>
  <si>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</si>
  <si>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</si>
  <si>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</si>
  <si>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</si>
  <si>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</si>
  <si>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</si>
  <si>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</si>
  <si>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</si>
  <si>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</si>
  <si>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</si>
  <si>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</si>
  <si>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</si>
  <si>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</si>
  <si>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</si>
  <si>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</si>
  <si>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</si>
  <si>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</si>
  <si>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</si>
  <si>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</si>
  <si>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</si>
  <si>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</si>
  <si>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</si>
  <si>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</si>
  <si>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</si>
  <si>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</si>
  <si>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</si>
  <si>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</si>
  <si>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</si>
  <si>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</si>
  <si>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</si>
  <si>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</si>
  <si>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</si>
  <si>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</si>
  <si>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</si>
  <si>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</si>
  <si>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</si>
  <si>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</si>
  <si>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</si>
  <si>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</si>
  <si>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</si>
  <si>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</si>
  <si>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</si>
  <si>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</si>
  <si>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</si>
  <si>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</si>
  <si>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</si>
  <si>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</si>
  <si>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</si>
  <si>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</si>
  <si>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</si>
  <si>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</si>
  <si>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</si>
  <si>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</si>
  <si>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</si>
  <si>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</si>
  <si>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</si>
  <si>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</si>
  <si>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</si>
  <si>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</si>
  <si>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</si>
  <si>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</si>
  <si>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</si>
  <si>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</si>
  <si>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</si>
  <si>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</si>
  <si>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</si>
  <si>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</si>
  <si>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</si>
  <si>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</si>
  <si>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</si>
  <si>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</si>
  <si>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</si>
  <si>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</si>
  <si>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</si>
  <si>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</si>
  <si>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</si>
  <si>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</si>
  <si>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</si>
  <si>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</si>
  <si>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</si>
  <si>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</si>
  <si>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</si>
  <si>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</si>
  <si>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</si>
  <si>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</si>
  <si>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</si>
  <si>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</si>
  <si>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</si>
  <si>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</si>
  <si>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</si>
  <si>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</si>
  <si>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</si>
  <si>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</si>
  <si>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</si>
  <si>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</si>
  <si>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</si>
  <si>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</si>
  <si>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</si>
  <si>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</si>
  <si>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</si>
  <si>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</si>
  <si>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</si>
  <si>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</si>
  <si>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</si>
  <si>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</si>
  <si>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</si>
  <si>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</si>
  <si>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</si>
  <si>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</si>
  <si>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</si>
  <si>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</si>
  <si>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</si>
  <si>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</si>
  <si>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</si>
  <si>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</si>
  <si>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</si>
  <si>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</si>
  <si>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</si>
  <si>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</si>
  <si>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</si>
  <si>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</si>
  <si>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</si>
  <si>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</si>
  <si>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</si>
  <si>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</si>
  <si>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</si>
  <si>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</si>
  <si>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</si>
  <si>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</si>
  <si>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</si>
  <si>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</si>
  <si>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</si>
  <si>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</si>
  <si>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</si>
  <si>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</si>
  <si>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</si>
  <si>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</si>
  <si>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</si>
  <si>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</si>
  <si>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</si>
  <si>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</si>
  <si>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</si>
  <si>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</si>
  <si>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</si>
  <si>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</si>
  <si>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</si>
  <si>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</si>
  <si>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</si>
  <si>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</si>
  <si>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</si>
  <si>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</si>
  <si>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</si>
  <si>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</si>
  <si>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</si>
  <si>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</si>
  <si>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</si>
  <si>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</si>
  <si>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</si>
  <si>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</si>
  <si>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</si>
  <si>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</si>
  <si>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</si>
  <si>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</si>
  <si>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</si>
  <si>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</si>
  <si>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</si>
  <si>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</si>
  <si>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</si>
  <si>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</si>
  <si>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</si>
  <si>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</si>
  <si>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</si>
  <si>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</si>
  <si>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</si>
  <si>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</si>
  <si>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</si>
  <si>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</si>
  <si>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</si>
  <si>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</si>
  <si>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</si>
  <si>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</si>
  <si>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</si>
  <si>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</si>
  <si>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</si>
  <si>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</si>
  <si>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</si>
  <si>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</si>
  <si>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</si>
  <si>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</si>
  <si>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</si>
  <si>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</si>
  <si>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</si>
  <si>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</si>
  <si>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</si>
  <si>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</si>
  <si>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</si>
  <si>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</si>
  <si>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</si>
  <si>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</si>
  <si>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</si>
  <si>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</si>
  <si>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</si>
  <si>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</si>
  <si>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</si>
  <si>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</si>
  <si>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</si>
  <si>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</si>
  <si>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</si>
  <si>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</si>
  <si>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</si>
  <si>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</si>
  <si>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</si>
  <si>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</si>
  <si>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</si>
  <si>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</si>
  <si>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</si>
  <si>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</si>
  <si>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</si>
  <si>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</si>
  <si>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</si>
  <si>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</si>
  <si>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</si>
  <si>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</si>
  <si>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</si>
  <si>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</si>
  <si>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</si>
  <si>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</si>
  <si>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</si>
  <si>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</si>
  <si>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</si>
  <si>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</si>
  <si>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</si>
  <si>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</si>
  <si>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</si>
  <si>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</si>
  <si>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</si>
  <si>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</si>
  <si>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</si>
  <si>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</si>
  <si>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</si>
  <si>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</si>
  <si>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</si>
  <si>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</si>
  <si>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</si>
  <si>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</si>
  <si>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</si>
  <si>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</si>
  <si>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</si>
  <si>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</si>
  <si>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</si>
  <si>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</si>
  <si>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</si>
  <si>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</si>
  <si>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</si>
  <si>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</si>
  <si>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</si>
  <si>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</si>
  <si>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</si>
  <si>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</si>
  <si>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</si>
  <si>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</si>
  <si>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</si>
  <si>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</si>
  <si>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</si>
  <si>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SOURCE STOXX EUROPE 600</t>
  </si>
  <si>
    <t>IE00B60SWW18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</si>
  <si>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</si>
  <si>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</si>
  <si>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</si>
  <si>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</si>
  <si>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</si>
  <si>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</si>
  <si>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</si>
  <si>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</si>
  <si>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</si>
  <si>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</si>
  <si>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</si>
  <si>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</si>
  <si>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</si>
  <si>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</si>
  <si>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MSCI emerging markets</t>
  </si>
  <si>
    <t>US9220428588</t>
  </si>
  <si>
    <t>VANGUARD S&amp;P 500 UCITS ETF</t>
  </si>
  <si>
    <t>IE00B3XXRP09</t>
  </si>
  <si>
    <t>X MSCI CHINA 1C</t>
  </si>
  <si>
    <t>LU0514695690</t>
  </si>
  <si>
    <t>XTRACKERS MSCI EUROPE HEDGED E</t>
  </si>
  <si>
    <t>US2330518539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</si>
  <si>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</si>
  <si>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</si>
  <si>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</si>
  <si>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</si>
  <si>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</si>
  <si>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</si>
  <si>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</si>
  <si>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</si>
  <si>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</si>
  <si>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</si>
  <si>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</si>
  <si>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</si>
  <si>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</si>
  <si>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</si>
  <si>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</si>
  <si>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</si>
  <si>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</si>
  <si>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</si>
  <si>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</si>
  <si>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</si>
  <si>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</si>
  <si>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</si>
  <si>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EURIZON EASYFND BND HI YL Z</t>
  </si>
  <si>
    <t>LU0335991534</t>
  </si>
  <si>
    <t>BB</t>
  </si>
  <si>
    <t>NOMURA US HIGH YLD BD I USD</t>
  </si>
  <si>
    <t>IE00B3RW8498</t>
  </si>
  <si>
    <t>B</t>
  </si>
  <si>
    <t>Pioneer Funds US HY</t>
  </si>
  <si>
    <t>LU0132199406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</si>
  <si>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</si>
  <si>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</si>
  <si>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</si>
  <si>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</si>
  <si>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</si>
  <si>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</si>
  <si>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</si>
  <si>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</si>
  <si>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</si>
  <si>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</si>
  <si>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</si>
  <si>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</si>
  <si>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</si>
  <si>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</si>
  <si>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</si>
  <si>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</si>
  <si>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</si>
  <si>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</si>
  <si>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</si>
  <si>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</si>
  <si>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</si>
  <si>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</si>
  <si>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</si>
  <si>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</si>
  <si>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</si>
  <si>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</si>
  <si>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</si>
  <si>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</si>
  <si>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</si>
  <si>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</si>
  <si>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</si>
  <si>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</si>
  <si>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</si>
  <si>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</si>
  <si>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</si>
  <si>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</si>
  <si>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</si>
  <si>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</si>
  <si>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</si>
  <si>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</si>
  <si>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</si>
  <si>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</si>
  <si>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</si>
  <si>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</si>
  <si>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</si>
  <si>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</si>
  <si>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</si>
  <si>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</si>
  <si>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</si>
  <si>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</si>
  <si>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</si>
  <si>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ערד   4.8%   סדרה  8751  2024</t>
  </si>
  <si>
    <t>8287518</t>
  </si>
  <si>
    <t>ערד 8790 2027 4.8%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</si>
  <si>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</si>
  <si>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</si>
  <si>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</si>
  <si>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</si>
  <si>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</si>
  <si>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</si>
  <si>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</si>
  <si>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</si>
  <si>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</si>
  <si>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</si>
  <si>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</si>
  <si>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</si>
  <si>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</si>
  <si>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</si>
  <si>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</si>
  <si>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</si>
  <si>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</si>
  <si>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</si>
  <si>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</si>
  <si>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</si>
  <si>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</si>
  <si>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</si>
  <si>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</si>
  <si>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</si>
  <si>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</si>
  <si>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</si>
  <si>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</si>
  <si>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</si>
  <si>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</si>
  <si>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</si>
  <si>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</si>
  <si>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</si>
  <si>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</si>
  <si>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</si>
  <si>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</si>
  <si>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</si>
  <si>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</si>
  <si>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</si>
  <si>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</si>
  <si>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</si>
  <si>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</si>
  <si>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</si>
  <si>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</si>
  <si>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</si>
  <si>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</si>
  <si>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</si>
  <si>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</si>
  <si>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</si>
  <si>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</si>
  <si>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</si>
  <si>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</si>
  <si>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</si>
  <si>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</si>
  <si>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</si>
  <si>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</si>
  <si>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</si>
  <si>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</si>
  <si>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</si>
  <si>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8830</t>
  </si>
  <si>
    <t>8830900</t>
  </si>
  <si>
    <t>ערד 8832</t>
  </si>
  <si>
    <t>8831000</t>
  </si>
  <si>
    <t>ערד 8833</t>
  </si>
  <si>
    <t>8833000</t>
  </si>
  <si>
    <t>ערד 8834</t>
  </si>
  <si>
    <t>8834000</t>
  </si>
  <si>
    <t>ערד 8836</t>
  </si>
  <si>
    <t>8836000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</si>
  <si>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</si>
  <si>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</si>
  <si>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</si>
  <si>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</si>
  <si>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</si>
  <si>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</si>
  <si>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</si>
  <si>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</si>
  <si>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</si>
  <si>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</si>
  <si>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</si>
  <si>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</si>
  <si>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</si>
  <si>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</si>
  <si>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</si>
  <si>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</si>
  <si>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</si>
  <si>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</si>
  <si>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</si>
  <si>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</si>
  <si>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</si>
  <si>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</si>
  <si>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</si>
  <si>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</si>
  <si>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</si>
  <si>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</si>
  <si>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</si>
  <si>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</si>
  <si>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</si>
  <si>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</si>
  <si>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</si>
  <si>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</si>
  <si>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</si>
  <si>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</si>
  <si>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</si>
  <si>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</si>
  <si>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</si>
  <si>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</si>
  <si>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</si>
  <si>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</si>
  <si>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</si>
  <si>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</si>
  <si>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</si>
  <si>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</si>
  <si>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8861</t>
  </si>
  <si>
    <t>88610000</t>
  </si>
  <si>
    <t>ערד 8862</t>
  </si>
  <si>
    <t>88620000</t>
  </si>
  <si>
    <t>ערד 8863</t>
  </si>
  <si>
    <t>88630000</t>
  </si>
  <si>
    <t>ערד 8865</t>
  </si>
  <si>
    <t>88650000</t>
  </si>
  <si>
    <t>ערד 8866</t>
  </si>
  <si>
    <t>88660000</t>
  </si>
  <si>
    <t>ערד 8867</t>
  </si>
  <si>
    <t>88670000</t>
  </si>
  <si>
    <t>ערד סדרה 2024  8760  4.8%</t>
  </si>
  <si>
    <t>8287609</t>
  </si>
  <si>
    <t>ערד סדרה 8789 2027 4.8%</t>
  </si>
  <si>
    <t>ערד סדרה 8810 2029 4.8%</t>
  </si>
  <si>
    <t>71121438</t>
  </si>
  <si>
    <t>מירון  8353 פד 2022.</t>
  </si>
  <si>
    <t>1183530</t>
  </si>
  <si>
    <t>מירון  8354 פד 2022.</t>
  </si>
  <si>
    <t>1183540</t>
  </si>
  <si>
    <t>מירון  8355 פד 2022.</t>
  </si>
  <si>
    <t>1183550</t>
  </si>
  <si>
    <t>מירון  8356 פד 2022.</t>
  </si>
  <si>
    <t>1183560</t>
  </si>
  <si>
    <t>מירון  8357 פד 2022.</t>
  </si>
  <si>
    <t>1183570</t>
  </si>
  <si>
    <t>מירון  8358 פד 2022.</t>
  </si>
  <si>
    <t>1183580</t>
  </si>
  <si>
    <t>מירון  8359 פד 2022.</t>
  </si>
  <si>
    <t>1183590</t>
  </si>
  <si>
    <t>מירון  8360 פד 2022.</t>
  </si>
  <si>
    <t>1183600</t>
  </si>
  <si>
    <t>מירון 8316 פד 2019.</t>
  </si>
  <si>
    <t>1100853</t>
  </si>
  <si>
    <t>מירון 8317 פד2019.</t>
  </si>
  <si>
    <t>1100911</t>
  </si>
  <si>
    <t>מירון 8318 פד 2019.</t>
  </si>
  <si>
    <t>1101075</t>
  </si>
  <si>
    <t>מירון 8319 ד 2019.</t>
  </si>
  <si>
    <t>1183190</t>
  </si>
  <si>
    <t>מירון 8320 ד 2019.</t>
  </si>
  <si>
    <t>1183200</t>
  </si>
  <si>
    <t>מירון 8324 ד 2019.</t>
  </si>
  <si>
    <t>1183210</t>
  </si>
  <si>
    <t>מירון 8325 ד 2019.</t>
  </si>
  <si>
    <t>1183220</t>
  </si>
  <si>
    <t>מירון 8326 פד 2019.</t>
  </si>
  <si>
    <t>1183230</t>
  </si>
  <si>
    <t>מירון 8327 פד 2019.</t>
  </si>
  <si>
    <t>1183240</t>
  </si>
  <si>
    <t>מירון 8328 פד 2020.</t>
  </si>
  <si>
    <t>1183280</t>
  </si>
  <si>
    <t>מירון 8329 פד 2020.</t>
  </si>
  <si>
    <t>1183290</t>
  </si>
  <si>
    <t>מירון 8330 פד 2020.</t>
  </si>
  <si>
    <t>1183300</t>
  </si>
  <si>
    <t>מירון 8331 פד 2020.</t>
  </si>
  <si>
    <t>1183310</t>
  </si>
  <si>
    <t>מירון 8332 פד 2020.</t>
  </si>
  <si>
    <t>1183320</t>
  </si>
  <si>
    <t>מירון 8333  פד 2020.</t>
  </si>
  <si>
    <t>1183330</t>
  </si>
  <si>
    <t>מירון 8334 פד 2020.</t>
  </si>
  <si>
    <t>1183340</t>
  </si>
  <si>
    <t>מירון 8335פד 2020.</t>
  </si>
  <si>
    <t>1183350</t>
  </si>
  <si>
    <t>מירון 8336 פד 2020.</t>
  </si>
  <si>
    <t>1183360</t>
  </si>
  <si>
    <t>מירון 8337 פד 2020.</t>
  </si>
  <si>
    <t>1183370</t>
  </si>
  <si>
    <t>מירון 8339 פד 2021.</t>
  </si>
  <si>
    <t>1183380</t>
  </si>
  <si>
    <t>מירון 8340 פד 2021.</t>
  </si>
  <si>
    <t>1183390</t>
  </si>
  <si>
    <t>מירון 8341 פד 2021.</t>
  </si>
  <si>
    <t>1183400</t>
  </si>
  <si>
    <t>מירון 8342 פד 2021.</t>
  </si>
  <si>
    <t>1183410</t>
  </si>
  <si>
    <t>מירון 8343 פד 2021.</t>
  </si>
  <si>
    <t>1183420</t>
  </si>
  <si>
    <t>מירון 8344 פד 2021.</t>
  </si>
  <si>
    <t>1183430</t>
  </si>
  <si>
    <t>מירון 8345 פד 2021.</t>
  </si>
  <si>
    <t>1183440</t>
  </si>
  <si>
    <t>מירון 8346 פד 2021.</t>
  </si>
  <si>
    <t>1183450</t>
  </si>
  <si>
    <t>מירון 8347 פד 2021.</t>
  </si>
  <si>
    <t>1183460</t>
  </si>
  <si>
    <t>מירון 8348 פד 2021.</t>
  </si>
  <si>
    <t>1183470</t>
  </si>
  <si>
    <t>מירון 8349 פד 2021.</t>
  </si>
  <si>
    <t>1183480</t>
  </si>
  <si>
    <t>מירון 8350 פד 2021.</t>
  </si>
  <si>
    <t>1183500</t>
  </si>
  <si>
    <t>מירון 8351 פד 2021.</t>
  </si>
  <si>
    <t>1101076</t>
  </si>
  <si>
    <t>מירון 8352פד 2022.</t>
  </si>
  <si>
    <t>1183520</t>
  </si>
  <si>
    <t>מירון 8361 פד 2022.</t>
  </si>
  <si>
    <t>1183610</t>
  </si>
  <si>
    <t>מירון 8362 פד 2022.</t>
  </si>
  <si>
    <t>1183620</t>
  </si>
  <si>
    <t>מירון 8363 פד 2022.</t>
  </si>
  <si>
    <t>1183630</t>
  </si>
  <si>
    <t>מירון 8364 פד 2023.</t>
  </si>
  <si>
    <t>1183640</t>
  </si>
  <si>
    <t>מירון 8365 פד 2023.</t>
  </si>
  <si>
    <t>1183650</t>
  </si>
  <si>
    <t>מירון 8366 פד 2023.</t>
  </si>
  <si>
    <t>1183660</t>
  </si>
  <si>
    <t>מירון 8367 פד 2023.</t>
  </si>
  <si>
    <t>1183670</t>
  </si>
  <si>
    <t>מירון 8369 פד 2023.</t>
  </si>
  <si>
    <t>1183680</t>
  </si>
  <si>
    <t>מירון 8370 פד 2023.</t>
  </si>
  <si>
    <t>1183690</t>
  </si>
  <si>
    <t>מירון 8371 פד 2023.</t>
  </si>
  <si>
    <t>1183700</t>
  </si>
  <si>
    <t>מירון 8372 פד 2023.</t>
  </si>
  <si>
    <t>1183710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</si>
  <si>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</si>
  <si>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</si>
  <si>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</si>
  <si>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</si>
  <si>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</si>
  <si>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</si>
  <si>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</si>
  <si>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</si>
  <si>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</si>
  <si>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</si>
  <si>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</si>
  <si>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</si>
  <si>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</si>
  <si>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</si>
  <si>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</si>
  <si>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</si>
  <si>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</si>
  <si>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</si>
  <si>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</si>
  <si>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קניון אבנת ל.ס סדרה א 5.3%</t>
  </si>
  <si>
    <t>1094820</t>
  </si>
  <si>
    <t>513698365</t>
  </si>
  <si>
    <t>שטרהון נדחה פועלים ג ל.ס 5.75%</t>
  </si>
  <si>
    <t>6620280</t>
  </si>
  <si>
    <t>אספיסי אל עד 6.7%   סדרה 2</t>
  </si>
  <si>
    <t>1092774</t>
  </si>
  <si>
    <t>אספיסי אל עד 6.7%   סדרה 3</t>
  </si>
  <si>
    <t>1093939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</si>
  <si>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</si>
  <si>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</si>
  <si>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</si>
  <si>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</si>
  <si>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</si>
  <si>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</si>
  <si>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</si>
  <si>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</si>
  <si>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</si>
  <si>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</si>
  <si>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</si>
  <si>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</si>
  <si>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</si>
  <si>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</si>
  <si>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</si>
  <si>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</si>
  <si>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</si>
  <si>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</si>
  <si>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</si>
  <si>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</si>
  <si>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</si>
  <si>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</si>
  <si>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</si>
  <si>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</si>
  <si>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BBB-</t>
  </si>
  <si>
    <t>FITCH</t>
  </si>
  <si>
    <t>אלון דלק מניה לא סחירה</t>
  </si>
  <si>
    <t>צים מניה</t>
  </si>
  <si>
    <t>347283</t>
  </si>
  <si>
    <t>סה"כ קרנות השקעה</t>
  </si>
  <si>
    <t>סה"כ קרנות השקעה בישראל</t>
  </si>
  <si>
    <t>Orbimed Israel Partners II LP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</si>
  <si>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</si>
  <si>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</si>
  <si>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</si>
  <si>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</si>
  <si>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</si>
  <si>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 ACCESS</t>
  </si>
  <si>
    <t>קרנות גידור</t>
  </si>
  <si>
    <t>EDEN ROCK STR (u bank(</t>
  </si>
  <si>
    <t>vgg293041056</t>
  </si>
  <si>
    <t>JP Morgan IIF   עמיתים</t>
  </si>
  <si>
    <t>Co Invest Antlia BSREP III</t>
  </si>
  <si>
    <t>Waterton Residential P V XIII</t>
  </si>
  <si>
    <t xml:space="preserve">  PGCO IV Co mingled Fund SCSP</t>
  </si>
  <si>
    <t xml:space="preserve"> ICG SDP III</t>
  </si>
  <si>
    <t>ACE IV*</t>
  </si>
  <si>
    <t>ADLS</t>
  </si>
  <si>
    <t>Apollo Natural Resources Partners II LP</t>
  </si>
  <si>
    <t>Ares PCS LP*</t>
  </si>
  <si>
    <t>CDL II</t>
  </si>
  <si>
    <t>co investment Anesthesia</t>
  </si>
  <si>
    <t>Copenhagen Infrastructure III</t>
  </si>
  <si>
    <t>CRECH V</t>
  </si>
  <si>
    <t>Crescent MPVIIC LP</t>
  </si>
  <si>
    <t>Dover Street IX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</si>
  <si>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</si>
  <si>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</si>
  <si>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</si>
  <si>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</si>
  <si>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</si>
  <si>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</si>
  <si>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</si>
  <si>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</si>
  <si>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</si>
  <si>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</si>
  <si>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</si>
  <si>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</si>
  <si>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</si>
  <si>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Kartesia Credit Opportunities IV SCS</t>
  </si>
  <si>
    <t>KELSO INVESTMENT ASSOCIATES X   HARB B</t>
  </si>
  <si>
    <t>LS POWER FUND IV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</si>
  <si>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</si>
  <si>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</si>
  <si>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</si>
  <si>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</si>
  <si>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</si>
  <si>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</si>
  <si>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</si>
  <si>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</si>
  <si>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ORCC</t>
  </si>
  <si>
    <t>Pamlico capital IV</t>
  </si>
  <si>
    <t>Pantheon Global Secondary Fund VI</t>
  </si>
  <si>
    <t>Patria Private Equity Fund VI</t>
  </si>
  <si>
    <t>Permira CSIII LP</t>
  </si>
  <si>
    <t>project Celtics</t>
  </si>
  <si>
    <t>Senior Loan Fund I A SLP</t>
  </si>
  <si>
    <t>TDL IV</t>
  </si>
  <si>
    <t>Thoma Bravo Fund XII A  L P</t>
  </si>
  <si>
    <t>Thoma Bravo Harbourvest B</t>
  </si>
  <si>
    <t>VESTCOM</t>
  </si>
  <si>
    <t>Warburg Pincus China LP</t>
  </si>
  <si>
    <t>WestView IV harbourvest</t>
  </si>
  <si>
    <t>windjammer V har A</t>
  </si>
  <si>
    <t>REDHILL WARRANT</t>
  </si>
  <si>
    <t>52290</t>
  </si>
  <si>
    <t>₪ / מט"ח</t>
  </si>
  <si>
    <t>פורוורד ש"ח-מט"ח</t>
  </si>
  <si>
    <t>10000326</t>
  </si>
  <si>
    <t>10003730</t>
  </si>
  <si>
    <t>10003738</t>
  </si>
  <si>
    <t>10003491</t>
  </si>
  <si>
    <t>10003723</t>
  </si>
  <si>
    <t>10003706</t>
  </si>
  <si>
    <t>10000277</t>
  </si>
  <si>
    <t>10003718</t>
  </si>
  <si>
    <t>10003661</t>
  </si>
  <si>
    <t>10000343</t>
  </si>
  <si>
    <t>10003686</t>
  </si>
  <si>
    <t>10000285</t>
  </si>
  <si>
    <t>10003649</t>
  </si>
  <si>
    <t>10003725</t>
  </si>
  <si>
    <t>10003688</t>
  </si>
  <si>
    <t>10000274</t>
  </si>
  <si>
    <t>10000328</t>
  </si>
  <si>
    <t>10003732</t>
  </si>
  <si>
    <t>10003489</t>
  </si>
  <si>
    <t>10003664</t>
  </si>
  <si>
    <t>10003734</t>
  </si>
  <si>
    <t>10003759</t>
  </si>
  <si>
    <t>10003761</t>
  </si>
  <si>
    <t>10000345</t>
  </si>
  <si>
    <t>10000346</t>
  </si>
  <si>
    <t>10003780</t>
  </si>
  <si>
    <t>10003782</t>
  </si>
  <si>
    <t>10003786</t>
  </si>
  <si>
    <t>10003784</t>
  </si>
  <si>
    <t>פורוורד מט"ח-מט"ח</t>
  </si>
  <si>
    <t>10003695</t>
  </si>
  <si>
    <t>10000333</t>
  </si>
  <si>
    <t>10003709</t>
  </si>
  <si>
    <t>10003757</t>
  </si>
  <si>
    <t>10003744</t>
  </si>
  <si>
    <t>10003726</t>
  </si>
  <si>
    <t>10003753</t>
  </si>
  <si>
    <t>10003736</t>
  </si>
  <si>
    <t>10003668</t>
  </si>
  <si>
    <t>10003751</t>
  </si>
  <si>
    <t>10003721</t>
  </si>
  <si>
    <t>10003675</t>
  </si>
  <si>
    <t>10003698</t>
  </si>
  <si>
    <t>10003696</t>
  </si>
  <si>
    <t>10003748</t>
  </si>
  <si>
    <t>10003714</t>
  </si>
  <si>
    <t>10000336</t>
  </si>
  <si>
    <t>10003716</t>
  </si>
  <si>
    <t>10003672</t>
  </si>
  <si>
    <t>10003755</t>
  </si>
  <si>
    <t>10003746</t>
  </si>
  <si>
    <t>10003693</t>
  </si>
  <si>
    <t>10000335</t>
  </si>
  <si>
    <t>10000344</t>
  </si>
  <si>
    <t>10003763</t>
  </si>
  <si>
    <t>10003764</t>
  </si>
  <si>
    <t>10003767</t>
  </si>
  <si>
    <t>10003766</t>
  </si>
  <si>
    <t>10003769</t>
  </si>
  <si>
    <t>10003774</t>
  </si>
  <si>
    <t>10003777</t>
  </si>
  <si>
    <t>496761</t>
  </si>
  <si>
    <t/>
  </si>
  <si>
    <t>דולר ניו-זילנד</t>
  </si>
  <si>
    <t>כתר נורבגי</t>
  </si>
  <si>
    <t>רובל רוסי</t>
  </si>
  <si>
    <t>בנק דיסקונט לישראל בע"מ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</si>
  <si>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</si>
  <si>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</si>
  <si>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</si>
  <si>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</si>
  <si>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</si>
  <si>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</si>
  <si>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30011000</t>
  </si>
  <si>
    <t>יו בנק</t>
  </si>
  <si>
    <t>30026000</t>
  </si>
  <si>
    <t>31012000</t>
  </si>
  <si>
    <t>31212000</t>
  </si>
  <si>
    <t>30312000</t>
  </si>
  <si>
    <t>30910000</t>
  </si>
  <si>
    <t>34010000</t>
  </si>
  <si>
    <t>32010000</t>
  </si>
  <si>
    <t>30210000</t>
  </si>
  <si>
    <t>30310000</t>
  </si>
  <si>
    <t>31710000</t>
  </si>
  <si>
    <t>31110000</t>
  </si>
  <si>
    <t>31210000</t>
  </si>
  <si>
    <t>34020000</t>
  </si>
  <si>
    <t>30311000</t>
  </si>
  <si>
    <t>32526000</t>
  </si>
  <si>
    <t>31226000</t>
  </si>
  <si>
    <t>30326000</t>
  </si>
  <si>
    <t>32026000</t>
  </si>
  <si>
    <t>30226000</t>
  </si>
  <si>
    <t>31726000</t>
  </si>
  <si>
    <t>UBS</t>
  </si>
  <si>
    <t>31091000</t>
  </si>
  <si>
    <t>Aa3</t>
  </si>
  <si>
    <t>MOODY'S</t>
  </si>
  <si>
    <t>34091000</t>
  </si>
  <si>
    <t>31191000</t>
  </si>
  <si>
    <t>30791000</t>
  </si>
  <si>
    <t>31291000</t>
  </si>
  <si>
    <t>32091000</t>
  </si>
  <si>
    <t>30891000</t>
  </si>
  <si>
    <t>31791000</t>
  </si>
  <si>
    <t>32691000</t>
  </si>
  <si>
    <t>30291000</t>
  </si>
  <si>
    <t>מ.בטחון סחיר לאומי</t>
  </si>
  <si>
    <t>75001121</t>
  </si>
  <si>
    <t>דירוג פנימי</t>
  </si>
  <si>
    <t>פק מרווח בטחון לאומי</t>
  </si>
  <si>
    <t>75001127</t>
  </si>
  <si>
    <t>לא</t>
  </si>
  <si>
    <t>339903091</t>
  </si>
  <si>
    <t>AA</t>
  </si>
  <si>
    <t>339903317</t>
  </si>
  <si>
    <t>339900102</t>
  </si>
  <si>
    <t>הלוואות לקרן יוזמה - מדד מחירים לצרכן0891</t>
  </si>
  <si>
    <t>333360213</t>
  </si>
  <si>
    <t>339900180</t>
  </si>
  <si>
    <t>339900228</t>
  </si>
  <si>
    <t>339900306</t>
  </si>
  <si>
    <t>כן</t>
  </si>
  <si>
    <t>AA-</t>
  </si>
  <si>
    <t>A+</t>
  </si>
  <si>
    <t>A</t>
  </si>
  <si>
    <t>D</t>
  </si>
  <si>
    <t>A-</t>
  </si>
  <si>
    <t>פועלים 11.2.18</t>
  </si>
  <si>
    <t>501502</t>
  </si>
  <si>
    <t>פועלים 3.1.18</t>
  </si>
  <si>
    <t>494677</t>
  </si>
  <si>
    <t>פועלים 5.3.18</t>
  </si>
  <si>
    <t>505051</t>
  </si>
  <si>
    <t>נדלן פאואר סנטר נכסים</t>
  </si>
  <si>
    <t>השכרה</t>
  </si>
  <si>
    <t>א.ת. פולג, נתניה</t>
  </si>
  <si>
    <t>קרדן אן.וי אגח ב חש 2/18</t>
  </si>
  <si>
    <t>1143270</t>
  </si>
  <si>
    <t>עמית א'</t>
  </si>
  <si>
    <t>עמית ב'</t>
  </si>
  <si>
    <t>עמית ג'</t>
  </si>
  <si>
    <t>עמית ד'</t>
  </si>
  <si>
    <t>עמית ה'</t>
  </si>
  <si>
    <t>עמית ו'</t>
  </si>
  <si>
    <t>סה"כ יתרות התחייבות להשקעה</t>
  </si>
  <si>
    <t>גורם 111</t>
  </si>
  <si>
    <t>גורם 80</t>
  </si>
  <si>
    <t>גורם 98</t>
  </si>
  <si>
    <t>גורם 105</t>
  </si>
  <si>
    <t>גורם 47</t>
  </si>
  <si>
    <t>גורם 67</t>
  </si>
  <si>
    <t>גורם 43</t>
  </si>
  <si>
    <t>גורם 113</t>
  </si>
  <si>
    <t>גורם 104</t>
  </si>
  <si>
    <t>Orbimed  II</t>
  </si>
  <si>
    <t>Vintage fund of funds ISRAEL V</t>
  </si>
  <si>
    <t>סה"כ בחו"ל</t>
  </si>
  <si>
    <t>ACE IV</t>
  </si>
  <si>
    <t xml:space="preserve">ADLS </t>
  </si>
  <si>
    <t>ADLS  co-inv</t>
  </si>
  <si>
    <t>Apollo Fund IX</t>
  </si>
  <si>
    <t>apollo natural pesources partners II</t>
  </si>
  <si>
    <t>ARES private credit solutions</t>
  </si>
  <si>
    <t>Astorg VII</t>
  </si>
  <si>
    <t>Blackstone Real Estate Partners IX</t>
  </si>
  <si>
    <t>Bluebay SLFI</t>
  </si>
  <si>
    <t>Brookfield Capital Partners V</t>
  </si>
  <si>
    <t>brookfield III</t>
  </si>
  <si>
    <t>Court Square IV</t>
  </si>
  <si>
    <t>Crescent mezzanine VII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</si>
  <si>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</si>
  <si>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</si>
  <si>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</si>
  <si>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</si>
  <si>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</si>
  <si>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ICG SDP III</t>
  </si>
  <si>
    <t>IFM GIF</t>
  </si>
  <si>
    <t>incline</t>
  </si>
  <si>
    <t>KELSO INVESTMENT ASSOCIATES X - HARB B</t>
  </si>
  <si>
    <t>Migdal-HarbourVes project Draco</t>
  </si>
  <si>
    <t>Migdal-HarbourVest 2016 Fund L.P. (Tranche B)</t>
  </si>
  <si>
    <t>Migdal-HarbourVest Project Saxa</t>
  </si>
  <si>
    <t>OWL ROCK</t>
  </si>
  <si>
    <t>Patria VI</t>
  </si>
  <si>
    <t>Permira</t>
  </si>
  <si>
    <t>PGCO IV Co-mingled Fund SCSP</t>
  </si>
  <si>
    <t>SVB</t>
  </si>
  <si>
    <t>SVB IX</t>
  </si>
  <si>
    <t xml:space="preserve">TDLIV </t>
  </si>
  <si>
    <t>THOMA BRAVO</t>
  </si>
  <si>
    <t>Thoma Bravo Fund XIII</t>
  </si>
  <si>
    <t>TPG ASIA VII L.P</t>
  </si>
  <si>
    <t>Vintage Fund of Funds (access) V</t>
  </si>
  <si>
    <t>Warburg Pincus China I</t>
  </si>
  <si>
    <t>waterton</t>
  </si>
  <si>
    <t>פורוורד ריבית</t>
  </si>
  <si>
    <t>מובטחות משכנתא- גורם 01</t>
  </si>
  <si>
    <t>בבטחונות אחרים - גורם 80</t>
  </si>
  <si>
    <t>בבטחונות אחרים - גורם 114</t>
  </si>
  <si>
    <t>בבטחונות אחרים-גורם 28*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</si>
  <si>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</si>
  <si>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</si>
  <si>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</si>
  <si>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</si>
  <si>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41</t>
  </si>
  <si>
    <t>בבטחונות אחרים - גורם 41</t>
  </si>
  <si>
    <t>בבטחונות אחרים-גורם 75</t>
  </si>
  <si>
    <t>בבטחונות אחרים - גורם 69</t>
  </si>
  <si>
    <t>בבטחונות אחרים-גורם 26</t>
  </si>
  <si>
    <t>בבטחונות אחרים גורם 26</t>
  </si>
  <si>
    <t>בבטחונות אחרים - גורם 37</t>
  </si>
  <si>
    <t>בבטחונות אחרים-גורם 35</t>
  </si>
  <si>
    <t>בבטחונות אחרים-גורם 63</t>
  </si>
  <si>
    <t>בבטחונות אחרים - גורם 89</t>
  </si>
  <si>
    <t>בבטחונות אחרים-גורם 61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</si>
  <si>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</si>
  <si>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</si>
  <si>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</si>
  <si>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</si>
  <si>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</si>
  <si>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אחרים-גורם 43</t>
  </si>
  <si>
    <t>בבטחונות אחרים - גורם 43</t>
  </si>
  <si>
    <t>בבטחונות אחרים - גורם 96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</si>
  <si>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</si>
  <si>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</si>
  <si>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</si>
  <si>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</si>
  <si>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</si>
  <si>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</si>
  <si>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</si>
  <si>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</si>
  <si>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67</t>
  </si>
  <si>
    <t>בבטחונות אחרים-גורם 103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</si>
  <si>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</si>
  <si>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</si>
  <si>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</si>
  <si>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</si>
  <si>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בשיעבוד כלי רכב - גורם 68</t>
  </si>
  <si>
    <t>בשיעבוד כלי רכב-גורם 01</t>
  </si>
  <si>
    <t>בבטחונות אחרים - גורם 115*</t>
  </si>
  <si>
    <t>בבטחונות אחרים-גורם 84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</si>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</sst>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8" fontId="28" fillId="0" borderId="0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9" fontId="5" fillId="0" borderId="31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67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4" fontId="28" fillId="0" borderId="0" xfId="13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14" fontId="0" fillId="0" borderId="0" xfId="0" applyNumberFormat="1" applyFill="1" applyBorder="1" applyAlignment="1">
      <alignment readingOrder="1"/>
    </xf>
    <xf numFmtId="10" fontId="28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readingOrder="2"/>
    </xf>
    <xf numFmtId="0" fontId="29" fillId="0" borderId="0" xfId="0" applyFont="1" applyFill="1" applyAlignment="1">
      <alignment horizontal="center"/>
    </xf>
    <xf numFmtId="10" fontId="3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2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D13" sqref="D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57" t="s">
        <v>192</v>
      </c>
      <c r="C1" s="78" t="s" vm="1">
        <v>268</v>
      </c>
    </row>
    <row r="2" spans="1:23">
      <c r="B2" s="57" t="s">
        <v>191</v>
      </c>
      <c r="C2" s="78" t="s">
        <v>269</v>
      </c>
    </row>
    <row r="3" spans="1:23">
      <c r="B3" s="57" t="s">
        <v>193</v>
      </c>
      <c r="C3" s="78" t="s">
        <v>270</v>
      </c>
    </row>
    <row r="4" spans="1:23">
      <c r="B4" s="57" t="s">
        <v>194</v>
      </c>
      <c r="C4" s="78">
        <v>414</v>
      </c>
    </row>
    <row r="6" spans="1:23" ht="26.25" customHeight="1">
      <c r="B6" s="153" t="s">
        <v>208</v>
      </c>
      <c r="C6" s="154"/>
      <c r="D6" s="155"/>
    </row>
    <row r="7" spans="1:23" s="10" customFormat="1">
      <c r="B7" s="23"/>
      <c r="C7" s="24" t="s">
        <v>125</v>
      </c>
      <c r="D7" s="25" t="s">
        <v>123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3"/>
      <c r="C8" s="26" t="s">
        <v>255</v>
      </c>
      <c r="D8" s="27" t="s">
        <v>20</v>
      </c>
    </row>
    <row r="9" spans="1:23" s="11" customFormat="1" ht="18" customHeight="1">
      <c r="B9" s="37"/>
      <c r="C9" s="20" t="s">
        <v>1</v>
      </c>
      <c r="D9" s="28" t="s">
        <v>2</v>
      </c>
    </row>
    <row r="10" spans="1:23" s="11" customFormat="1" ht="18" customHeight="1">
      <c r="B10" s="67" t="s">
        <v>207</v>
      </c>
      <c r="C10" s="115">
        <f>C11+C12+C23+C33+C34+C35+C37</f>
        <v>1779114.872685944</v>
      </c>
      <c r="D10" s="137">
        <f>C10/$C$42</f>
        <v>1</v>
      </c>
    </row>
    <row r="11" spans="1:23">
      <c r="A11" s="45" t="s">
        <v>156</v>
      </c>
      <c r="B11" s="29" t="s">
        <v>209</v>
      </c>
      <c r="C11" s="115">
        <f>מזומנים!J10</f>
        <v>93476.749318423987</v>
      </c>
      <c r="D11" s="137">
        <f t="shared" ref="D11:D13" si="0">C11/$C$42</f>
        <v>5.2541154454687565E-2</v>
      </c>
    </row>
    <row r="12" spans="1:23">
      <c r="B12" s="29" t="s">
        <v>210</v>
      </c>
      <c r="C12" s="115">
        <f>SUM(C13:C22)</f>
        <v>835012.86723118799</v>
      </c>
      <c r="D12" s="137">
        <f t="shared" si="0"/>
        <v>0.46934173844017302</v>
      </c>
    </row>
    <row r="13" spans="1:23">
      <c r="A13" s="55" t="s">
        <v>156</v>
      </c>
      <c r="B13" s="30" t="s">
        <v>80</v>
      </c>
      <c r="C13" s="115">
        <f>'תעודות התחייבות ממשלתיות'!O11</f>
        <v>301732.77051806502</v>
      </c>
      <c r="D13" s="137">
        <f t="shared" si="0"/>
        <v>0.16959712672320965</v>
      </c>
    </row>
    <row r="14" spans="1:23">
      <c r="A14" s="55" t="s">
        <v>156</v>
      </c>
      <c r="B14" s="30" t="s">
        <v>81</v>
      </c>
      <c r="C14" s="115" t="s" vm="2">
        <v>2082</v>
      </c>
      <c r="D14" s="137" t="s" vm="3">
        <v>2082</v>
      </c>
    </row>
    <row r="15" spans="1:23">
      <c r="A15" s="55" t="s">
        <v>156</v>
      </c>
      <c r="B15" s="30" t="s">
        <v>82</v>
      </c>
      <c r="C15" s="115">
        <f>'אג"ח קונצרני'!R11</f>
        <v>269124.13912264304</v>
      </c>
      <c r="D15" s="137">
        <f t="shared" ref="D15:D19" si="1">C15/$C$42</f>
        <v>0.15126855677190995</v>
      </c>
    </row>
    <row r="16" spans="1:23">
      <c r="A16" s="55" t="s">
        <v>156</v>
      </c>
      <c r="B16" s="30" t="s">
        <v>83</v>
      </c>
      <c r="C16" s="115">
        <f>מניות!L11</f>
        <v>122106.65125261407</v>
      </c>
      <c r="D16" s="137">
        <f t="shared" si="1"/>
        <v>6.8633371080906475E-2</v>
      </c>
    </row>
    <row r="17" spans="1:4">
      <c r="A17" s="55" t="s">
        <v>156</v>
      </c>
      <c r="B17" s="30" t="s">
        <v>84</v>
      </c>
      <c r="C17" s="115">
        <f>'תעודות סל'!K11</f>
        <v>115544.60972536603</v>
      </c>
      <c r="D17" s="137">
        <f t="shared" si="1"/>
        <v>6.4944996806714006E-2</v>
      </c>
    </row>
    <row r="18" spans="1:4">
      <c r="A18" s="55" t="s">
        <v>156</v>
      </c>
      <c r="B18" s="30" t="s">
        <v>85</v>
      </c>
      <c r="C18" s="115">
        <f>'קרנות נאמנות'!L11</f>
        <v>26042.956999999897</v>
      </c>
      <c r="D18" s="137">
        <f t="shared" si="1"/>
        <v>1.4638153724544294E-2</v>
      </c>
    </row>
    <row r="19" spans="1:4">
      <c r="A19" s="55" t="s">
        <v>156</v>
      </c>
      <c r="B19" s="30" t="s">
        <v>86</v>
      </c>
      <c r="C19" s="115">
        <f>'כתבי אופציה'!I11</f>
        <v>2.2695956049999997</v>
      </c>
      <c r="D19" s="137">
        <f t="shared" si="1"/>
        <v>1.2756880625552712E-6</v>
      </c>
    </row>
    <row r="20" spans="1:4">
      <c r="A20" s="55" t="s">
        <v>156</v>
      </c>
      <c r="B20" s="30" t="s">
        <v>87</v>
      </c>
      <c r="C20" s="115" t="s" vm="4">
        <v>2082</v>
      </c>
      <c r="D20" s="137" t="s" vm="5">
        <v>2082</v>
      </c>
    </row>
    <row r="21" spans="1:4">
      <c r="A21" s="55" t="s">
        <v>156</v>
      </c>
      <c r="B21" s="30" t="s">
        <v>88</v>
      </c>
      <c r="C21" s="115">
        <f>'חוזים עתידיים'!I11</f>
        <v>-3756.3454600000005</v>
      </c>
      <c r="D21" s="137">
        <f t="shared" ref="D21:D24" si="2">C21/$C$42</f>
        <v>-2.1113563366085605E-3</v>
      </c>
    </row>
    <row r="22" spans="1:4">
      <c r="A22" s="55" t="s">
        <v>156</v>
      </c>
      <c r="B22" s="30" t="s">
        <v>89</v>
      </c>
      <c r="C22" s="115">
        <f>'מוצרים מובנים'!N11</f>
        <v>4215.8154768949998</v>
      </c>
      <c r="D22" s="137">
        <f t="shared" si="2"/>
        <v>2.3696139814346835E-3</v>
      </c>
    </row>
    <row r="23" spans="1:4">
      <c r="B23" s="29" t="s">
        <v>211</v>
      </c>
      <c r="C23" s="115">
        <f>SUM(C24:C32)</f>
        <v>744078.26095000014</v>
      </c>
      <c r="D23" s="137">
        <f t="shared" si="2"/>
        <v>0.41822946476000128</v>
      </c>
    </row>
    <row r="24" spans="1:4">
      <c r="A24" s="55" t="s">
        <v>156</v>
      </c>
      <c r="B24" s="30" t="s">
        <v>90</v>
      </c>
      <c r="C24" s="115">
        <f>'לא סחיר- תעודות התחייבות ממשלתי'!M11</f>
        <v>675620.53307000012</v>
      </c>
      <c r="D24" s="137">
        <f t="shared" si="2"/>
        <v>0.37975093314239478</v>
      </c>
    </row>
    <row r="25" spans="1:4">
      <c r="A25" s="55" t="s">
        <v>156</v>
      </c>
      <c r="B25" s="30" t="s">
        <v>91</v>
      </c>
      <c r="C25" s="115" t="s" vm="6">
        <v>2082</v>
      </c>
      <c r="D25" s="137" t="s" vm="7">
        <v>2082</v>
      </c>
    </row>
    <row r="26" spans="1:4">
      <c r="A26" s="55" t="s">
        <v>156</v>
      </c>
      <c r="B26" s="30" t="s">
        <v>82</v>
      </c>
      <c r="C26" s="115">
        <f>'לא סחיר - אג"ח קונצרני'!P11</f>
        <v>31597.867620000005</v>
      </c>
      <c r="D26" s="137">
        <f t="shared" ref="D26:D29" si="3">C26/$C$42</f>
        <v>1.776044262521197E-2</v>
      </c>
    </row>
    <row r="27" spans="1:4">
      <c r="A27" s="55" t="s">
        <v>156</v>
      </c>
      <c r="B27" s="30" t="s">
        <v>92</v>
      </c>
      <c r="C27" s="115">
        <f>'לא סחיר - מניות'!J11</f>
        <v>133.16163</v>
      </c>
      <c r="D27" s="137">
        <f t="shared" si="3"/>
        <v>7.4847123164658184E-5</v>
      </c>
    </row>
    <row r="28" spans="1:4">
      <c r="A28" s="55" t="s">
        <v>156</v>
      </c>
      <c r="B28" s="30" t="s">
        <v>93</v>
      </c>
      <c r="C28" s="115">
        <f>'לא סחיר - קרנות השקעה'!H11</f>
        <v>41883.98098</v>
      </c>
      <c r="D28" s="137">
        <f t="shared" si="3"/>
        <v>2.354203296427252E-2</v>
      </c>
    </row>
    <row r="29" spans="1:4">
      <c r="A29" s="55" t="s">
        <v>156</v>
      </c>
      <c r="B29" s="30" t="s">
        <v>94</v>
      </c>
      <c r="C29" s="115">
        <f>'לא סחיר - כתבי אופציה'!I11</f>
        <v>0.13658000000000001</v>
      </c>
      <c r="D29" s="137">
        <f t="shared" si="3"/>
        <v>7.676851118320656E-8</v>
      </c>
    </row>
    <row r="30" spans="1:4">
      <c r="A30" s="55" t="s">
        <v>156</v>
      </c>
      <c r="B30" s="30" t="s">
        <v>234</v>
      </c>
      <c r="C30" s="115" t="s" vm="8">
        <v>2082</v>
      </c>
      <c r="D30" s="137" t="s" vm="9">
        <v>2082</v>
      </c>
    </row>
    <row r="31" spans="1:4">
      <c r="A31" s="55" t="s">
        <v>156</v>
      </c>
      <c r="B31" s="30" t="s">
        <v>119</v>
      </c>
      <c r="C31" s="115">
        <f>'לא סחיר - חוזים עתידיים'!I11</f>
        <v>-5157.4189300000016</v>
      </c>
      <c r="D31" s="137">
        <f>C31/$C$42</f>
        <v>-2.8988678635538611E-3</v>
      </c>
    </row>
    <row r="32" spans="1:4">
      <c r="A32" s="55" t="s">
        <v>156</v>
      </c>
      <c r="B32" s="30" t="s">
        <v>95</v>
      </c>
      <c r="C32" s="115" t="s" vm="10">
        <v>2082</v>
      </c>
      <c r="D32" s="137" t="s" vm="11">
        <v>2082</v>
      </c>
    </row>
    <row r="33" spans="1:4">
      <c r="A33" s="55" t="s">
        <v>156</v>
      </c>
      <c r="B33" s="29" t="s">
        <v>212</v>
      </c>
      <c r="C33" s="115">
        <f>הלוואות!O10</f>
        <v>92799.504740000019</v>
      </c>
      <c r="D33" s="137">
        <f t="shared" ref="D33:D35" si="4">C33/$C$42</f>
        <v>5.2160490682594242E-2</v>
      </c>
    </row>
    <row r="34" spans="1:4">
      <c r="A34" s="55" t="s">
        <v>156</v>
      </c>
      <c r="B34" s="29" t="s">
        <v>213</v>
      </c>
      <c r="C34" s="115">
        <f>'פקדונות מעל 3 חודשים'!M10</f>
        <v>11246.690269999999</v>
      </c>
      <c r="D34" s="137">
        <f t="shared" si="4"/>
        <v>6.3215087697068044E-3</v>
      </c>
    </row>
    <row r="35" spans="1:4">
      <c r="A35" s="55" t="s">
        <v>156</v>
      </c>
      <c r="B35" s="29" t="s">
        <v>214</v>
      </c>
      <c r="C35" s="115">
        <f>'זכויות מקרקעין'!G10</f>
        <v>2449.9754199999998</v>
      </c>
      <c r="D35" s="137">
        <f t="shared" si="4"/>
        <v>1.3770754534254736E-3</v>
      </c>
    </row>
    <row r="36" spans="1:4">
      <c r="A36" s="55" t="s">
        <v>156</v>
      </c>
      <c r="B36" s="56" t="s">
        <v>215</v>
      </c>
      <c r="C36" s="115" t="s" vm="12">
        <v>2082</v>
      </c>
      <c r="D36" s="137" t="s" vm="13">
        <v>2082</v>
      </c>
    </row>
    <row r="37" spans="1:4">
      <c r="A37" s="55" t="s">
        <v>156</v>
      </c>
      <c r="B37" s="29" t="s">
        <v>216</v>
      </c>
      <c r="C37" s="115">
        <f>'השקעות אחרות '!I10</f>
        <v>50.824756332</v>
      </c>
      <c r="D37" s="137">
        <f t="shared" ref="D37:D38" si="5">C37/$C$42</f>
        <v>2.8567439411750553E-5</v>
      </c>
    </row>
    <row r="38" spans="1:4">
      <c r="A38" s="55"/>
      <c r="B38" s="68" t="s">
        <v>218</v>
      </c>
      <c r="C38" s="115">
        <v>0</v>
      </c>
      <c r="D38" s="137">
        <f t="shared" si="5"/>
        <v>0</v>
      </c>
    </row>
    <row r="39" spans="1:4">
      <c r="A39" s="55" t="s">
        <v>156</v>
      </c>
      <c r="B39" s="69" t="s">
        <v>219</v>
      </c>
      <c r="C39" s="115" t="s" vm="14">
        <v>2082</v>
      </c>
      <c r="D39" s="137" t="s" vm="15">
        <v>2082</v>
      </c>
    </row>
    <row r="40" spans="1:4">
      <c r="A40" s="55" t="s">
        <v>156</v>
      </c>
      <c r="B40" s="69" t="s">
        <v>253</v>
      </c>
      <c r="C40" s="115" t="s" vm="16">
        <v>2082</v>
      </c>
      <c r="D40" s="137" t="s" vm="17">
        <v>2082</v>
      </c>
    </row>
    <row r="41" spans="1:4">
      <c r="A41" s="55" t="s">
        <v>156</v>
      </c>
      <c r="B41" s="69" t="s">
        <v>220</v>
      </c>
      <c r="C41" s="115" t="s" vm="18">
        <v>2082</v>
      </c>
      <c r="D41" s="137" t="s" vm="19">
        <v>2082</v>
      </c>
    </row>
    <row r="42" spans="1:4">
      <c r="B42" s="69" t="s">
        <v>96</v>
      </c>
      <c r="C42" s="115">
        <f>C38+C10</f>
        <v>1779114.872685944</v>
      </c>
      <c r="D42" s="137">
        <f>C42/$C$42</f>
        <v>1</v>
      </c>
    </row>
    <row r="43" spans="1:4">
      <c r="A43" s="55" t="s">
        <v>156</v>
      </c>
      <c r="B43" s="69" t="s">
        <v>217</v>
      </c>
      <c r="C43" s="115">
        <f>'יתרת התחייבות להשקעה'!C10</f>
        <v>116163.24469204858</v>
      </c>
      <c r="D43" s="116"/>
    </row>
    <row r="44" spans="1:4">
      <c r="B44" s="6" t="s">
        <v>124</v>
      </c>
    </row>
    <row r="45" spans="1:4">
      <c r="C45" s="75" t="s">
        <v>199</v>
      </c>
      <c r="D45" s="36" t="s">
        <v>118</v>
      </c>
    </row>
    <row r="46" spans="1:4">
      <c r="C46" s="76" t="s">
        <v>1</v>
      </c>
      <c r="D46" s="25" t="s">
        <v>2</v>
      </c>
    </row>
    <row r="47" spans="1:4">
      <c r="C47" s="117" t="s">
        <v>180</v>
      </c>
      <c r="D47" s="118" vm="20">
        <v>2.6452</v>
      </c>
    </row>
    <row r="48" spans="1:4">
      <c r="C48" s="117" t="s">
        <v>189</v>
      </c>
      <c r="D48" s="118">
        <v>0.96568071730392657</v>
      </c>
    </row>
    <row r="49" spans="2:4">
      <c r="C49" s="117" t="s">
        <v>185</v>
      </c>
      <c r="D49" s="118" vm="21">
        <v>2.7517</v>
      </c>
    </row>
    <row r="50" spans="2:4">
      <c r="B50" s="12"/>
      <c r="C50" s="117" t="s">
        <v>1288</v>
      </c>
      <c r="D50" s="118" vm="22">
        <v>3.8071999999999999</v>
      </c>
    </row>
    <row r="51" spans="2:4">
      <c r="C51" s="117" t="s">
        <v>178</v>
      </c>
      <c r="D51" s="118" vm="23">
        <v>4.2915999999999999</v>
      </c>
    </row>
    <row r="52" spans="2:4">
      <c r="C52" s="117" t="s">
        <v>179</v>
      </c>
      <c r="D52" s="118" vm="24">
        <v>4.7934000000000001</v>
      </c>
    </row>
    <row r="53" spans="2:4">
      <c r="C53" s="117" t="s">
        <v>181</v>
      </c>
      <c r="D53" s="118">
        <v>0.47864732325296283</v>
      </c>
    </row>
    <row r="54" spans="2:4">
      <c r="C54" s="117" t="s">
        <v>186</v>
      </c>
      <c r="D54" s="118" vm="25">
        <v>3.4113000000000002</v>
      </c>
    </row>
    <row r="55" spans="2:4">
      <c r="C55" s="117" t="s">
        <v>187</v>
      </c>
      <c r="D55" s="118">
        <v>0.19088362617774382</v>
      </c>
    </row>
    <row r="56" spans="2:4">
      <c r="C56" s="117" t="s">
        <v>184</v>
      </c>
      <c r="D56" s="118" vm="26">
        <v>0.5746</v>
      </c>
    </row>
    <row r="57" spans="2:4">
      <c r="C57" s="117" t="s">
        <v>2083</v>
      </c>
      <c r="D57" s="118">
        <v>2.5160324000000003</v>
      </c>
    </row>
    <row r="58" spans="2:4">
      <c r="C58" s="117" t="s">
        <v>183</v>
      </c>
      <c r="D58" s="118" vm="27">
        <v>0.41889999999999999</v>
      </c>
    </row>
    <row r="59" spans="2:4">
      <c r="C59" s="117" t="s">
        <v>176</v>
      </c>
      <c r="D59" s="118" vm="28">
        <v>3.7480000000000002</v>
      </c>
    </row>
    <row r="60" spans="2:4">
      <c r="C60" s="117" t="s">
        <v>190</v>
      </c>
      <c r="D60" s="118" vm="29">
        <v>0.26100000000000001</v>
      </c>
    </row>
    <row r="61" spans="2:4">
      <c r="C61" s="117" t="s">
        <v>2084</v>
      </c>
      <c r="D61" s="118" vm="30">
        <v>0.43149999999999999</v>
      </c>
    </row>
    <row r="62" spans="2:4">
      <c r="C62" s="117" t="s">
        <v>2085</v>
      </c>
      <c r="D62" s="118">
        <v>5.3951501227871679E-2</v>
      </c>
    </row>
    <row r="63" spans="2:4">
      <c r="C63" s="117" t="s">
        <v>177</v>
      </c>
      <c r="D63" s="118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disablePrompts="1"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31.2851562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192</v>
      </c>
      <c r="C1" s="78" t="s" vm="1">
        <v>268</v>
      </c>
    </row>
    <row r="2" spans="2:60">
      <c r="B2" s="57" t="s">
        <v>191</v>
      </c>
      <c r="C2" s="78" t="s">
        <v>269</v>
      </c>
    </row>
    <row r="3" spans="2:60">
      <c r="B3" s="57" t="s">
        <v>193</v>
      </c>
      <c r="C3" s="78" t="s">
        <v>270</v>
      </c>
    </row>
    <row r="4" spans="2:60">
      <c r="B4" s="57" t="s">
        <v>194</v>
      </c>
      <c r="C4" s="78">
        <v>414</v>
      </c>
    </row>
    <row r="6" spans="2:60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60" ht="26.25" customHeight="1">
      <c r="B7" s="167" t="s">
        <v>107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  <c r="BH7" s="3"/>
    </row>
    <row r="8" spans="2:60" s="3" customFormat="1" ht="78.75">
      <c r="B8" s="23" t="s">
        <v>131</v>
      </c>
      <c r="C8" s="31" t="s">
        <v>49</v>
      </c>
      <c r="D8" s="31" t="s">
        <v>134</v>
      </c>
      <c r="E8" s="31" t="s">
        <v>72</v>
      </c>
      <c r="F8" s="31" t="s">
        <v>116</v>
      </c>
      <c r="G8" s="31" t="s">
        <v>252</v>
      </c>
      <c r="H8" s="31" t="s">
        <v>251</v>
      </c>
      <c r="I8" s="31" t="s">
        <v>69</v>
      </c>
      <c r="J8" s="31" t="s">
        <v>66</v>
      </c>
      <c r="K8" s="31" t="s">
        <v>195</v>
      </c>
      <c r="L8" s="31" t="s">
        <v>197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259</v>
      </c>
      <c r="H9" s="17"/>
      <c r="I9" s="17" t="s">
        <v>255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6" t="s">
        <v>52</v>
      </c>
      <c r="C11" s="122"/>
      <c r="D11" s="122"/>
      <c r="E11" s="122"/>
      <c r="F11" s="122"/>
      <c r="G11" s="123"/>
      <c r="H11" s="125"/>
      <c r="I11" s="123">
        <v>2.2695956049999997</v>
      </c>
      <c r="J11" s="122"/>
      <c r="K11" s="124">
        <v>1</v>
      </c>
      <c r="L11" s="124">
        <f>I11/'סכום נכסי הקרן'!$C$42</f>
        <v>1.2756880625552712E-6</v>
      </c>
      <c r="M11" s="138"/>
      <c r="N11" s="138"/>
      <c r="O11" s="138"/>
      <c r="P11" s="138"/>
      <c r="Q11" s="138"/>
      <c r="BC11" s="100"/>
      <c r="BD11" s="3"/>
      <c r="BE11" s="100"/>
      <c r="BG11" s="100"/>
    </row>
    <row r="12" spans="2:60" s="4" customFormat="1" ht="18" customHeight="1">
      <c r="B12" s="127" t="s">
        <v>26</v>
      </c>
      <c r="C12" s="122"/>
      <c r="D12" s="122"/>
      <c r="E12" s="122"/>
      <c r="F12" s="122"/>
      <c r="G12" s="123"/>
      <c r="H12" s="125"/>
      <c r="I12" s="123">
        <v>2.2695956050000001</v>
      </c>
      <c r="J12" s="122"/>
      <c r="K12" s="124">
        <v>1.0000000000000002</v>
      </c>
      <c r="L12" s="124">
        <f>I12/'סכום נכסי הקרן'!$C$42</f>
        <v>1.2756880625552714E-6</v>
      </c>
      <c r="M12" s="138"/>
      <c r="N12" s="138"/>
      <c r="O12" s="138"/>
      <c r="P12" s="138"/>
      <c r="Q12" s="138"/>
      <c r="BC12" s="100"/>
      <c r="BD12" s="3"/>
      <c r="BE12" s="100"/>
      <c r="BG12" s="100"/>
    </row>
    <row r="13" spans="2:60">
      <c r="B13" s="103" t="s">
        <v>1633</v>
      </c>
      <c r="C13" s="82"/>
      <c r="D13" s="82"/>
      <c r="E13" s="82"/>
      <c r="F13" s="82"/>
      <c r="G13" s="91"/>
      <c r="H13" s="93"/>
      <c r="I13" s="91">
        <v>2.2695956050000001</v>
      </c>
      <c r="J13" s="82"/>
      <c r="K13" s="92">
        <v>1.0000000000000002</v>
      </c>
      <c r="L13" s="92">
        <f>I13/'סכום נכסי הקרן'!$C$42</f>
        <v>1.2756880625552714E-6</v>
      </c>
      <c r="M13" s="139"/>
      <c r="N13" s="139"/>
      <c r="O13" s="139"/>
      <c r="P13" s="139"/>
      <c r="Q13" s="139"/>
      <c r="BD13" s="3"/>
    </row>
    <row r="14" spans="2:60" ht="20.25">
      <c r="B14" s="87" t="s">
        <v>1634</v>
      </c>
      <c r="C14" s="84" t="s">
        <v>1635</v>
      </c>
      <c r="D14" s="97" t="s">
        <v>135</v>
      </c>
      <c r="E14" s="97" t="s">
        <v>1119</v>
      </c>
      <c r="F14" s="97" t="s">
        <v>177</v>
      </c>
      <c r="G14" s="94">
        <v>6244.2691210000012</v>
      </c>
      <c r="H14" s="96">
        <v>34.799999999999997</v>
      </c>
      <c r="I14" s="94">
        <v>2.1730056759999998</v>
      </c>
      <c r="J14" s="95">
        <v>9.6988532128474152E-4</v>
      </c>
      <c r="K14" s="95">
        <v>0.95744178884237841</v>
      </c>
      <c r="L14" s="95">
        <f>I14/'סכום נכסי הקרן'!$C$42</f>
        <v>1.2213970606177867E-6</v>
      </c>
      <c r="M14" s="139"/>
      <c r="N14" s="139"/>
      <c r="O14" s="139"/>
      <c r="P14" s="139"/>
      <c r="Q14" s="139"/>
      <c r="BD14" s="4"/>
    </row>
    <row r="15" spans="2:60">
      <c r="B15" s="87" t="s">
        <v>1636</v>
      </c>
      <c r="C15" s="84" t="s">
        <v>1637</v>
      </c>
      <c r="D15" s="97" t="s">
        <v>135</v>
      </c>
      <c r="E15" s="97" t="s">
        <v>203</v>
      </c>
      <c r="F15" s="97" t="s">
        <v>177</v>
      </c>
      <c r="G15" s="94">
        <v>1665.3436040000001</v>
      </c>
      <c r="H15" s="96">
        <v>5.8</v>
      </c>
      <c r="I15" s="94">
        <v>9.6589928999999991E-2</v>
      </c>
      <c r="J15" s="95">
        <v>1.3884099641422274E-3</v>
      </c>
      <c r="K15" s="95">
        <v>4.2558211157621623E-2</v>
      </c>
      <c r="L15" s="95">
        <f>I15/'סכום נכסי הקרן'!$C$42</f>
        <v>5.4291001937484456E-8</v>
      </c>
      <c r="M15" s="139"/>
      <c r="N15" s="139"/>
      <c r="O15" s="139"/>
      <c r="P15" s="139"/>
      <c r="Q15" s="139"/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  <c r="M16" s="139"/>
      <c r="N16" s="139"/>
      <c r="O16" s="139"/>
      <c r="P16" s="139"/>
      <c r="Q16" s="139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39"/>
      <c r="N17" s="139"/>
      <c r="O17" s="139"/>
      <c r="P17" s="139"/>
      <c r="Q17" s="139"/>
    </row>
    <row r="18" spans="2:5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56" ht="20.25">
      <c r="B19" s="99" t="s">
        <v>267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BC19" s="4"/>
    </row>
    <row r="20" spans="2:56">
      <c r="B20" s="99" t="s">
        <v>127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BD20" s="3"/>
    </row>
    <row r="21" spans="2:56">
      <c r="B21" s="99" t="s">
        <v>250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6">
      <c r="B22" s="99" t="s">
        <v>258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192</v>
      </c>
      <c r="C1" s="78" t="s" vm="1">
        <v>268</v>
      </c>
    </row>
    <row r="2" spans="2:61">
      <c r="B2" s="57" t="s">
        <v>191</v>
      </c>
      <c r="C2" s="78" t="s">
        <v>269</v>
      </c>
    </row>
    <row r="3" spans="2:61">
      <c r="B3" s="57" t="s">
        <v>193</v>
      </c>
      <c r="C3" s="78" t="s">
        <v>270</v>
      </c>
    </row>
    <row r="4" spans="2:61">
      <c r="B4" s="57" t="s">
        <v>194</v>
      </c>
      <c r="C4" s="78">
        <v>414</v>
      </c>
    </row>
    <row r="6" spans="2:61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61" ht="26.25" customHeight="1">
      <c r="B7" s="167" t="s">
        <v>108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  <c r="BI7" s="3"/>
    </row>
    <row r="8" spans="2:61" s="3" customFormat="1" ht="78.75">
      <c r="B8" s="23" t="s">
        <v>131</v>
      </c>
      <c r="C8" s="31" t="s">
        <v>49</v>
      </c>
      <c r="D8" s="31" t="s">
        <v>134</v>
      </c>
      <c r="E8" s="31" t="s">
        <v>72</v>
      </c>
      <c r="F8" s="31" t="s">
        <v>116</v>
      </c>
      <c r="G8" s="31" t="s">
        <v>252</v>
      </c>
      <c r="H8" s="31" t="s">
        <v>251</v>
      </c>
      <c r="I8" s="31" t="s">
        <v>69</v>
      </c>
      <c r="J8" s="31" t="s">
        <v>66</v>
      </c>
      <c r="K8" s="31" t="s">
        <v>195</v>
      </c>
      <c r="L8" s="32" t="s">
        <v>197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259</v>
      </c>
      <c r="H9" s="17"/>
      <c r="I9" s="17" t="s">
        <v>255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BD11" s="1"/>
      <c r="BE11" s="3"/>
      <c r="BF11" s="1"/>
      <c r="BH11" s="1"/>
    </row>
    <row r="12" spans="2:61">
      <c r="B12" s="99" t="s">
        <v>267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BE12" s="3"/>
    </row>
    <row r="13" spans="2:61" ht="20.25">
      <c r="B13" s="99" t="s">
        <v>127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BE13" s="4"/>
    </row>
    <row r="14" spans="2:61">
      <c r="B14" s="99" t="s">
        <v>250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61">
      <c r="B15" s="99" t="s">
        <v>258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6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5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56" ht="20.2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BD18" s="4"/>
    </row>
    <row r="19" spans="2:5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BD21" s="3"/>
    </row>
    <row r="22" spans="2:5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S19" sqref="S19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31.2851562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192</v>
      </c>
      <c r="C1" s="78" t="s" vm="1">
        <v>268</v>
      </c>
    </row>
    <row r="2" spans="1:60">
      <c r="B2" s="57" t="s">
        <v>191</v>
      </c>
      <c r="C2" s="78" t="s">
        <v>269</v>
      </c>
    </row>
    <row r="3" spans="1:60">
      <c r="B3" s="57" t="s">
        <v>193</v>
      </c>
      <c r="C3" s="78" t="s">
        <v>270</v>
      </c>
    </row>
    <row r="4" spans="1:60">
      <c r="B4" s="57" t="s">
        <v>194</v>
      </c>
      <c r="C4" s="78">
        <v>414</v>
      </c>
    </row>
    <row r="6" spans="1:60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9"/>
      <c r="BD6" s="1" t="s">
        <v>135</v>
      </c>
      <c r="BF6" s="1" t="s">
        <v>200</v>
      </c>
      <c r="BH6" s="3" t="s">
        <v>177</v>
      </c>
    </row>
    <row r="7" spans="1:60" ht="26.25" customHeight="1">
      <c r="B7" s="167" t="s">
        <v>109</v>
      </c>
      <c r="C7" s="168"/>
      <c r="D7" s="168"/>
      <c r="E7" s="168"/>
      <c r="F7" s="168"/>
      <c r="G7" s="168"/>
      <c r="H7" s="168"/>
      <c r="I7" s="168"/>
      <c r="J7" s="168"/>
      <c r="K7" s="169"/>
      <c r="BD7" s="3" t="s">
        <v>137</v>
      </c>
      <c r="BF7" s="1" t="s">
        <v>157</v>
      </c>
      <c r="BH7" s="3" t="s">
        <v>176</v>
      </c>
    </row>
    <row r="8" spans="1:60" s="3" customFormat="1" ht="78.75">
      <c r="A8" s="2"/>
      <c r="B8" s="23" t="s">
        <v>131</v>
      </c>
      <c r="C8" s="31" t="s">
        <v>49</v>
      </c>
      <c r="D8" s="31" t="s">
        <v>134</v>
      </c>
      <c r="E8" s="31" t="s">
        <v>72</v>
      </c>
      <c r="F8" s="31" t="s">
        <v>116</v>
      </c>
      <c r="G8" s="31" t="s">
        <v>252</v>
      </c>
      <c r="H8" s="31" t="s">
        <v>251</v>
      </c>
      <c r="I8" s="31" t="s">
        <v>69</v>
      </c>
      <c r="J8" s="31" t="s">
        <v>195</v>
      </c>
      <c r="K8" s="31" t="s">
        <v>197</v>
      </c>
      <c r="BC8" s="1" t="s">
        <v>150</v>
      </c>
      <c r="BD8" s="1" t="s">
        <v>151</v>
      </c>
      <c r="BE8" s="1" t="s">
        <v>158</v>
      </c>
      <c r="BG8" s="4" t="s">
        <v>178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259</v>
      </c>
      <c r="H9" s="17"/>
      <c r="I9" s="17" t="s">
        <v>255</v>
      </c>
      <c r="J9" s="33" t="s">
        <v>20</v>
      </c>
      <c r="K9" s="58" t="s">
        <v>20</v>
      </c>
      <c r="BC9" s="1" t="s">
        <v>147</v>
      </c>
      <c r="BE9" s="1" t="s">
        <v>159</v>
      </c>
      <c r="BG9" s="4" t="s">
        <v>179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143</v>
      </c>
      <c r="BD10" s="3"/>
      <c r="BE10" s="1" t="s">
        <v>201</v>
      </c>
      <c r="BG10" s="1" t="s">
        <v>185</v>
      </c>
    </row>
    <row r="11" spans="1:60" s="4" customFormat="1" ht="18" customHeight="1">
      <c r="A11" s="114"/>
      <c r="B11" s="126" t="s">
        <v>53</v>
      </c>
      <c r="C11" s="122"/>
      <c r="D11" s="122"/>
      <c r="E11" s="122"/>
      <c r="F11" s="122"/>
      <c r="G11" s="123"/>
      <c r="H11" s="125"/>
      <c r="I11" s="123">
        <v>-3756.3454600000005</v>
      </c>
      <c r="J11" s="124">
        <v>1</v>
      </c>
      <c r="K11" s="124">
        <f>I11/'סכום נכסי הקרן'!$C$42</f>
        <v>-2.1113563366085605E-3</v>
      </c>
      <c r="L11" s="143"/>
      <c r="M11" s="143"/>
      <c r="N11" s="3"/>
      <c r="O11" s="3"/>
      <c r="BC11" s="100" t="s">
        <v>142</v>
      </c>
      <c r="BD11" s="3"/>
      <c r="BE11" s="100" t="s">
        <v>160</v>
      </c>
      <c r="BG11" s="100" t="s">
        <v>180</v>
      </c>
    </row>
    <row r="12" spans="1:60" s="100" customFormat="1" ht="20.25">
      <c r="A12" s="114"/>
      <c r="B12" s="127" t="s">
        <v>248</v>
      </c>
      <c r="C12" s="122"/>
      <c r="D12" s="122"/>
      <c r="E12" s="122"/>
      <c r="F12" s="122"/>
      <c r="G12" s="123"/>
      <c r="H12" s="125"/>
      <c r="I12" s="123">
        <v>-3756.3454600000005</v>
      </c>
      <c r="J12" s="124">
        <v>1</v>
      </c>
      <c r="K12" s="124">
        <f>I12/'סכום נכסי הקרן'!$C$42</f>
        <v>-2.1113563366085605E-3</v>
      </c>
      <c r="L12" s="143"/>
      <c r="M12" s="143"/>
      <c r="N12" s="3"/>
      <c r="O12" s="3"/>
      <c r="BC12" s="100" t="s">
        <v>140</v>
      </c>
      <c r="BD12" s="4"/>
      <c r="BE12" s="100" t="s">
        <v>161</v>
      </c>
      <c r="BG12" s="100" t="s">
        <v>181</v>
      </c>
    </row>
    <row r="13" spans="1:60">
      <c r="B13" s="83" t="s">
        <v>1638</v>
      </c>
      <c r="C13" s="84" t="s">
        <v>1639</v>
      </c>
      <c r="D13" s="97" t="s">
        <v>28</v>
      </c>
      <c r="E13" s="97" t="s">
        <v>1640</v>
      </c>
      <c r="F13" s="97" t="s">
        <v>176</v>
      </c>
      <c r="G13" s="94">
        <v>9</v>
      </c>
      <c r="H13" s="96">
        <v>134900</v>
      </c>
      <c r="I13" s="94">
        <v>-113.04792999999999</v>
      </c>
      <c r="J13" s="95">
        <v>3.0095189913656124E-2</v>
      </c>
      <c r="K13" s="95">
        <f>I13/'סכום נכסי הקרן'!$C$42</f>
        <v>-6.3541669925635901E-5</v>
      </c>
      <c r="L13" s="143"/>
      <c r="M13" s="143"/>
      <c r="P13" s="1"/>
      <c r="BC13" s="1" t="s">
        <v>144</v>
      </c>
      <c r="BE13" s="1" t="s">
        <v>162</v>
      </c>
      <c r="BG13" s="1" t="s">
        <v>182</v>
      </c>
    </row>
    <row r="14" spans="1:60">
      <c r="B14" s="83" t="s">
        <v>1641</v>
      </c>
      <c r="C14" s="84" t="s">
        <v>1642</v>
      </c>
      <c r="D14" s="97" t="s">
        <v>28</v>
      </c>
      <c r="E14" s="97" t="s">
        <v>1640</v>
      </c>
      <c r="F14" s="97" t="s">
        <v>178</v>
      </c>
      <c r="G14" s="94">
        <v>23</v>
      </c>
      <c r="H14" s="96">
        <v>297400</v>
      </c>
      <c r="I14" s="94">
        <v>-37.726080000000003</v>
      </c>
      <c r="J14" s="95">
        <v>1.0043293515394614E-2</v>
      </c>
      <c r="K14" s="95">
        <f>I14/'סכום נכסי הקרן'!$C$42</f>
        <v>-2.1204971404148085E-5</v>
      </c>
      <c r="L14" s="143"/>
      <c r="M14" s="143"/>
      <c r="P14" s="1"/>
      <c r="BC14" s="1" t="s">
        <v>141</v>
      </c>
      <c r="BE14" s="1" t="s">
        <v>163</v>
      </c>
      <c r="BG14" s="1" t="s">
        <v>184</v>
      </c>
    </row>
    <row r="15" spans="1:60">
      <c r="B15" s="83" t="s">
        <v>1643</v>
      </c>
      <c r="C15" s="84" t="s">
        <v>1644</v>
      </c>
      <c r="D15" s="97" t="s">
        <v>28</v>
      </c>
      <c r="E15" s="97" t="s">
        <v>1640</v>
      </c>
      <c r="F15" s="97" t="s">
        <v>179</v>
      </c>
      <c r="G15" s="94">
        <v>12</v>
      </c>
      <c r="H15" s="96">
        <v>665900</v>
      </c>
      <c r="I15" s="94">
        <v>-70.056060000000002</v>
      </c>
      <c r="J15" s="95">
        <v>1.8650057814437546E-2</v>
      </c>
      <c r="K15" s="95">
        <f>I15/'סכום נכסי הקרן'!$C$42</f>
        <v>-3.9376917744628716E-5</v>
      </c>
      <c r="L15" s="143"/>
      <c r="M15" s="143"/>
      <c r="P15" s="1"/>
      <c r="BC15" s="1" t="s">
        <v>152</v>
      </c>
      <c r="BE15" s="1" t="s">
        <v>202</v>
      </c>
      <c r="BG15" s="1" t="s">
        <v>186</v>
      </c>
    </row>
    <row r="16" spans="1:60" ht="20.25">
      <c r="B16" s="83" t="s">
        <v>1645</v>
      </c>
      <c r="C16" s="84" t="s">
        <v>1646</v>
      </c>
      <c r="D16" s="97" t="s">
        <v>28</v>
      </c>
      <c r="E16" s="97" t="s">
        <v>1640</v>
      </c>
      <c r="F16" s="97" t="s">
        <v>176</v>
      </c>
      <c r="G16" s="94">
        <v>198</v>
      </c>
      <c r="H16" s="96">
        <v>250525</v>
      </c>
      <c r="I16" s="94">
        <v>-3436.6673100000003</v>
      </c>
      <c r="J16" s="95">
        <v>0.9148964988965631</v>
      </c>
      <c r="K16" s="95">
        <f>I16/'סכום נכסי הקרן'!$C$42</f>
        <v>-1.9316725202862455E-3</v>
      </c>
      <c r="L16" s="143"/>
      <c r="M16" s="143"/>
      <c r="P16" s="1"/>
      <c r="BC16" s="4" t="s">
        <v>138</v>
      </c>
      <c r="BD16" s="1" t="s">
        <v>153</v>
      </c>
      <c r="BE16" s="1" t="s">
        <v>164</v>
      </c>
      <c r="BG16" s="1" t="s">
        <v>187</v>
      </c>
    </row>
    <row r="17" spans="2:60">
      <c r="B17" s="83" t="s">
        <v>1647</v>
      </c>
      <c r="C17" s="84" t="s">
        <v>1648</v>
      </c>
      <c r="D17" s="97" t="s">
        <v>28</v>
      </c>
      <c r="E17" s="97" t="s">
        <v>1640</v>
      </c>
      <c r="F17" s="97" t="s">
        <v>180</v>
      </c>
      <c r="G17" s="94">
        <v>3</v>
      </c>
      <c r="H17" s="96">
        <v>556100</v>
      </c>
      <c r="I17" s="94">
        <v>3.7198099999999998</v>
      </c>
      <c r="J17" s="95">
        <v>-9.9027366881213291E-4</v>
      </c>
      <c r="K17" s="95">
        <f>I17/'סכום נכסי הקרן'!$C$42</f>
        <v>2.0908205856231041E-6</v>
      </c>
      <c r="L17" s="143"/>
      <c r="M17" s="143"/>
      <c r="P17" s="1"/>
      <c r="BC17" s="1" t="s">
        <v>148</v>
      </c>
      <c r="BE17" s="1" t="s">
        <v>165</v>
      </c>
      <c r="BG17" s="1" t="s">
        <v>188</v>
      </c>
    </row>
    <row r="18" spans="2:60">
      <c r="B18" s="83" t="s">
        <v>1649</v>
      </c>
      <c r="C18" s="84" t="s">
        <v>1650</v>
      </c>
      <c r="D18" s="97" t="s">
        <v>28</v>
      </c>
      <c r="E18" s="97" t="s">
        <v>1640</v>
      </c>
      <c r="F18" s="97" t="s">
        <v>178</v>
      </c>
      <c r="G18" s="94">
        <v>10</v>
      </c>
      <c r="H18" s="96">
        <v>11920</v>
      </c>
      <c r="I18" s="94">
        <v>-1.28748</v>
      </c>
      <c r="J18" s="95">
        <v>3.4274802829237114E-4</v>
      </c>
      <c r="K18" s="95">
        <f>I18/'סכום נכסי הקרן'!$C$42</f>
        <v>-7.2366322139518803E-7</v>
      </c>
      <c r="L18" s="143"/>
      <c r="M18" s="143"/>
      <c r="BD18" s="1" t="s">
        <v>136</v>
      </c>
      <c r="BF18" s="1" t="s">
        <v>166</v>
      </c>
      <c r="BH18" s="1" t="s">
        <v>28</v>
      </c>
    </row>
    <row r="19" spans="2:60">
      <c r="B19" s="83" t="s">
        <v>1651</v>
      </c>
      <c r="C19" s="84" t="s">
        <v>1652</v>
      </c>
      <c r="D19" s="97" t="s">
        <v>28</v>
      </c>
      <c r="E19" s="97" t="s">
        <v>1640</v>
      </c>
      <c r="F19" s="97" t="s">
        <v>178</v>
      </c>
      <c r="G19" s="94">
        <v>11</v>
      </c>
      <c r="H19" s="96">
        <v>11600</v>
      </c>
      <c r="I19" s="94">
        <v>-40.559269999999998</v>
      </c>
      <c r="J19" s="95">
        <v>1.0797534580325846E-2</v>
      </c>
      <c r="K19" s="95">
        <f>I19/'סכום נכסי הקרן'!$C$42</f>
        <v>-2.2797443055921028E-5</v>
      </c>
      <c r="L19" s="143"/>
      <c r="M19" s="143"/>
      <c r="BD19" s="1" t="s">
        <v>149</v>
      </c>
      <c r="BF19" s="1" t="s">
        <v>167</v>
      </c>
    </row>
    <row r="20" spans="2:60">
      <c r="B20" s="83" t="s">
        <v>1653</v>
      </c>
      <c r="C20" s="84" t="s">
        <v>1654</v>
      </c>
      <c r="D20" s="97" t="s">
        <v>28</v>
      </c>
      <c r="E20" s="97" t="s">
        <v>1640</v>
      </c>
      <c r="F20" s="97" t="s">
        <v>186</v>
      </c>
      <c r="G20" s="94">
        <v>2</v>
      </c>
      <c r="H20" s="96">
        <v>149350</v>
      </c>
      <c r="I20" s="94">
        <v>-60.721139999999998</v>
      </c>
      <c r="J20" s="95">
        <v>1.616495092014247E-2</v>
      </c>
      <c r="K20" s="95">
        <f>I20/'סכום נכסי הקרן'!$C$42</f>
        <v>-3.4129971556209187E-5</v>
      </c>
      <c r="L20" s="143"/>
      <c r="M20" s="143"/>
      <c r="BD20" s="1" t="s">
        <v>154</v>
      </c>
      <c r="BF20" s="1" t="s">
        <v>168</v>
      </c>
    </row>
    <row r="21" spans="2:60">
      <c r="B21" s="106"/>
      <c r="C21" s="84"/>
      <c r="D21" s="84"/>
      <c r="E21" s="84"/>
      <c r="F21" s="84"/>
      <c r="G21" s="94"/>
      <c r="H21" s="96"/>
      <c r="I21" s="84"/>
      <c r="J21" s="95"/>
      <c r="K21" s="84"/>
      <c r="L21" s="143"/>
      <c r="M21" s="143"/>
      <c r="BD21" s="1" t="s">
        <v>139</v>
      </c>
      <c r="BE21" s="1" t="s">
        <v>155</v>
      </c>
      <c r="BF21" s="1" t="s">
        <v>169</v>
      </c>
    </row>
    <row r="22" spans="2:6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43"/>
      <c r="M22" s="143"/>
      <c r="BD22" s="1" t="s">
        <v>145</v>
      </c>
      <c r="BF22" s="1" t="s">
        <v>170</v>
      </c>
    </row>
    <row r="23" spans="2:6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43"/>
      <c r="M23" s="143"/>
      <c r="BD23" s="1" t="s">
        <v>28</v>
      </c>
      <c r="BE23" s="1" t="s">
        <v>146</v>
      </c>
      <c r="BF23" s="1" t="s">
        <v>203</v>
      </c>
    </row>
    <row r="24" spans="2:60">
      <c r="B24" s="99" t="s">
        <v>267</v>
      </c>
      <c r="C24" s="102"/>
      <c r="D24" s="102"/>
      <c r="E24" s="102"/>
      <c r="F24" s="102"/>
      <c r="G24" s="102"/>
      <c r="H24" s="102"/>
      <c r="I24" s="102"/>
      <c r="J24" s="102"/>
      <c r="K24" s="102"/>
      <c r="BF24" s="1" t="s">
        <v>206</v>
      </c>
    </row>
    <row r="25" spans="2:60">
      <c r="B25" s="99" t="s">
        <v>127</v>
      </c>
      <c r="C25" s="102"/>
      <c r="D25" s="102"/>
      <c r="E25" s="102"/>
      <c r="F25" s="102"/>
      <c r="G25" s="102"/>
      <c r="H25" s="102"/>
      <c r="I25" s="102"/>
      <c r="J25" s="102"/>
      <c r="K25" s="102"/>
      <c r="BF25" s="1" t="s">
        <v>171</v>
      </c>
    </row>
    <row r="26" spans="2:60">
      <c r="B26" s="99" t="s">
        <v>250</v>
      </c>
      <c r="C26" s="102"/>
      <c r="D26" s="102"/>
      <c r="E26" s="102"/>
      <c r="F26" s="102"/>
      <c r="G26" s="102"/>
      <c r="H26" s="102"/>
      <c r="I26" s="102"/>
      <c r="J26" s="102"/>
      <c r="K26" s="102"/>
      <c r="BF26" s="1" t="s">
        <v>172</v>
      </c>
    </row>
    <row r="27" spans="2:60">
      <c r="B27" s="99" t="s">
        <v>258</v>
      </c>
      <c r="C27" s="102"/>
      <c r="D27" s="102"/>
      <c r="E27" s="102"/>
      <c r="F27" s="102"/>
      <c r="G27" s="102"/>
      <c r="H27" s="102"/>
      <c r="I27" s="102"/>
      <c r="J27" s="102"/>
      <c r="K27" s="102"/>
      <c r="BF27" s="1" t="s">
        <v>205</v>
      </c>
    </row>
    <row r="28" spans="2:6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BF28" s="1" t="s">
        <v>173</v>
      </c>
    </row>
    <row r="29" spans="2:6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BF29" s="1" t="s">
        <v>174</v>
      </c>
    </row>
    <row r="30" spans="2:6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BF30" s="1" t="s">
        <v>204</v>
      </c>
    </row>
    <row r="31" spans="2:6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BF31" s="1" t="s">
        <v>28</v>
      </c>
    </row>
    <row r="32" spans="2:60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workbookViewId="0">
      <selection activeCell="I22" sqref="I22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31.2851562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9.57031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192</v>
      </c>
      <c r="C1" s="78" t="s" vm="1">
        <v>268</v>
      </c>
    </row>
    <row r="2" spans="2:81">
      <c r="B2" s="57" t="s">
        <v>191</v>
      </c>
      <c r="C2" s="78" t="s">
        <v>269</v>
      </c>
    </row>
    <row r="3" spans="2:81">
      <c r="B3" s="57" t="s">
        <v>193</v>
      </c>
      <c r="C3" s="78" t="s">
        <v>270</v>
      </c>
      <c r="E3" s="2"/>
    </row>
    <row r="4" spans="2:81">
      <c r="B4" s="57" t="s">
        <v>194</v>
      </c>
      <c r="C4" s="78">
        <v>414</v>
      </c>
    </row>
    <row r="6" spans="2:81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</row>
    <row r="7" spans="2:81" ht="26.25" customHeight="1">
      <c r="B7" s="167" t="s">
        <v>110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2:81" s="3" customFormat="1" ht="47.25">
      <c r="B8" s="23" t="s">
        <v>131</v>
      </c>
      <c r="C8" s="31" t="s">
        <v>49</v>
      </c>
      <c r="D8" s="14" t="s">
        <v>56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252</v>
      </c>
      <c r="M8" s="31" t="s">
        <v>251</v>
      </c>
      <c r="N8" s="31" t="s">
        <v>69</v>
      </c>
      <c r="O8" s="31" t="s">
        <v>66</v>
      </c>
      <c r="P8" s="31" t="s">
        <v>195</v>
      </c>
      <c r="Q8" s="32" t="s">
        <v>197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259</v>
      </c>
      <c r="M9" s="33"/>
      <c r="N9" s="33" t="s">
        <v>255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6" t="s">
        <v>55</v>
      </c>
      <c r="C11" s="122"/>
      <c r="D11" s="122"/>
      <c r="E11" s="122"/>
      <c r="F11" s="122"/>
      <c r="G11" s="122"/>
      <c r="H11" s="123">
        <v>3.7999999999997631</v>
      </c>
      <c r="I11" s="122"/>
      <c r="J11" s="122"/>
      <c r="K11" s="128">
        <v>7.2999999999991709E-3</v>
      </c>
      <c r="L11" s="123"/>
      <c r="M11" s="122"/>
      <c r="N11" s="123">
        <v>4215.8154768949998</v>
      </c>
      <c r="O11" s="122"/>
      <c r="P11" s="124">
        <v>1</v>
      </c>
      <c r="Q11" s="124">
        <f>N11/'סכום נכסי הקרן'!$C$42</f>
        <v>2.3696139814346835E-3</v>
      </c>
      <c r="R11" s="140"/>
      <c r="S11" s="140"/>
      <c r="T11" s="100"/>
      <c r="U11" s="100"/>
      <c r="V11" s="100"/>
      <c r="W11" s="100"/>
      <c r="X11" s="100"/>
      <c r="CC11" s="100"/>
    </row>
    <row r="12" spans="2:81" s="100" customFormat="1" ht="21.75" customHeight="1">
      <c r="B12" s="127" t="s">
        <v>246</v>
      </c>
      <c r="C12" s="122"/>
      <c r="D12" s="122"/>
      <c r="E12" s="122"/>
      <c r="F12" s="122"/>
      <c r="G12" s="122"/>
      <c r="H12" s="123">
        <v>3.7999999999997631</v>
      </c>
      <c r="I12" s="122"/>
      <c r="J12" s="122"/>
      <c r="K12" s="128">
        <v>7.2999999999991709E-3</v>
      </c>
      <c r="L12" s="123"/>
      <c r="M12" s="122"/>
      <c r="N12" s="123">
        <v>4215.8154768949998</v>
      </c>
      <c r="O12" s="122"/>
      <c r="P12" s="124">
        <v>1</v>
      </c>
      <c r="Q12" s="124">
        <f>N12/'סכום נכסי הקרן'!$C$42</f>
        <v>2.3696139814346835E-3</v>
      </c>
      <c r="R12" s="140"/>
      <c r="S12" s="140"/>
    </row>
    <row r="13" spans="2:81" s="100" customFormat="1">
      <c r="B13" s="121" t="s">
        <v>54</v>
      </c>
      <c r="C13" s="122"/>
      <c r="D13" s="122"/>
      <c r="E13" s="122"/>
      <c r="F13" s="122"/>
      <c r="G13" s="122"/>
      <c r="H13" s="123">
        <v>3.7999999999997631</v>
      </c>
      <c r="I13" s="122"/>
      <c r="J13" s="122"/>
      <c r="K13" s="128">
        <v>7.2999999999991709E-3</v>
      </c>
      <c r="L13" s="123"/>
      <c r="M13" s="122"/>
      <c r="N13" s="123">
        <v>4215.8154768949998</v>
      </c>
      <c r="O13" s="122"/>
      <c r="P13" s="124">
        <v>1</v>
      </c>
      <c r="Q13" s="124">
        <f>N13/'סכום נכסי הקרן'!$C$42</f>
        <v>2.3696139814346835E-3</v>
      </c>
      <c r="R13" s="140"/>
      <c r="S13" s="140"/>
    </row>
    <row r="14" spans="2:81">
      <c r="B14" s="87" t="s">
        <v>1655</v>
      </c>
      <c r="C14" s="84" t="s">
        <v>1656</v>
      </c>
      <c r="D14" s="97" t="s">
        <v>1657</v>
      </c>
      <c r="E14" s="84" t="s">
        <v>331</v>
      </c>
      <c r="F14" s="84" t="s">
        <v>380</v>
      </c>
      <c r="G14" s="84"/>
      <c r="H14" s="94">
        <v>3.7999999999997631</v>
      </c>
      <c r="I14" s="97" t="s">
        <v>177</v>
      </c>
      <c r="J14" s="98">
        <v>6.1999999999999998E-3</v>
      </c>
      <c r="K14" s="98">
        <v>7.2999999999991709E-3</v>
      </c>
      <c r="L14" s="94">
        <v>4179040.0138630001</v>
      </c>
      <c r="M14" s="107">
        <v>100.88</v>
      </c>
      <c r="N14" s="94">
        <v>4215.8154768949998</v>
      </c>
      <c r="O14" s="95">
        <v>8.8656001753649417E-4</v>
      </c>
      <c r="P14" s="95">
        <v>1</v>
      </c>
      <c r="Q14" s="95">
        <f>N14/'סכום נכסי הקרן'!$C$42</f>
        <v>2.3696139814346835E-3</v>
      </c>
      <c r="R14" s="139"/>
      <c r="S14" s="139"/>
    </row>
    <row r="15" spans="2:8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94"/>
      <c r="M15" s="84"/>
      <c r="N15" s="84"/>
      <c r="O15" s="84"/>
      <c r="P15" s="95"/>
      <c r="Q15" s="84"/>
      <c r="R15" s="139"/>
      <c r="S15" s="139"/>
    </row>
    <row r="16" spans="2:8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39"/>
      <c r="S16" s="139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39"/>
      <c r="S17" s="139"/>
    </row>
    <row r="18" spans="2:19">
      <c r="B18" s="99" t="s">
        <v>267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9">
      <c r="B19" s="99" t="s">
        <v>127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9">
      <c r="B20" s="99" t="s">
        <v>250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9">
      <c r="B21" s="99" t="s">
        <v>258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41"/>
  <sheetViews>
    <sheetView rightToLeft="1" zoomScale="90" zoomScaleNormal="90" workbookViewId="0">
      <selection activeCell="F20" sqref="F20"/>
    </sheetView>
  </sheetViews>
  <sheetFormatPr defaultColWidth="9.140625" defaultRowHeight="18"/>
  <cols>
    <col min="1" max="1" width="3" style="1" customWidth="1"/>
    <col min="2" max="2" width="34.85546875" style="2" bestFit="1" customWidth="1"/>
    <col min="3" max="3" width="31.28515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192</v>
      </c>
      <c r="C1" s="78" t="s" vm="1">
        <v>268</v>
      </c>
    </row>
    <row r="2" spans="2:72">
      <c r="B2" s="57" t="s">
        <v>191</v>
      </c>
      <c r="C2" s="78" t="s">
        <v>269</v>
      </c>
    </row>
    <row r="3" spans="2:72">
      <c r="B3" s="57" t="s">
        <v>193</v>
      </c>
      <c r="C3" s="78" t="s">
        <v>270</v>
      </c>
    </row>
    <row r="4" spans="2:72">
      <c r="B4" s="57" t="s">
        <v>194</v>
      </c>
      <c r="C4" s="78">
        <v>414</v>
      </c>
    </row>
    <row r="6" spans="2:72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2:72" ht="26.25" customHeight="1">
      <c r="B7" s="167" t="s">
        <v>101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9"/>
    </row>
    <row r="8" spans="2:72" s="3" customFormat="1" ht="78.75">
      <c r="B8" s="23" t="s">
        <v>131</v>
      </c>
      <c r="C8" s="31" t="s">
        <v>49</v>
      </c>
      <c r="D8" s="31" t="s">
        <v>15</v>
      </c>
      <c r="E8" s="31" t="s">
        <v>73</v>
      </c>
      <c r="F8" s="31" t="s">
        <v>117</v>
      </c>
      <c r="G8" s="31" t="s">
        <v>18</v>
      </c>
      <c r="H8" s="31" t="s">
        <v>116</v>
      </c>
      <c r="I8" s="31" t="s">
        <v>17</v>
      </c>
      <c r="J8" s="31" t="s">
        <v>19</v>
      </c>
      <c r="K8" s="31" t="s">
        <v>252</v>
      </c>
      <c r="L8" s="31" t="s">
        <v>251</v>
      </c>
      <c r="M8" s="31" t="s">
        <v>125</v>
      </c>
      <c r="N8" s="31" t="s">
        <v>66</v>
      </c>
      <c r="O8" s="31" t="s">
        <v>195</v>
      </c>
      <c r="P8" s="32" t="s">
        <v>197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259</v>
      </c>
      <c r="L9" s="33"/>
      <c r="M9" s="33" t="s">
        <v>255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138" customFormat="1" ht="18" customHeight="1">
      <c r="B11" s="79" t="s">
        <v>27</v>
      </c>
      <c r="C11" s="80"/>
      <c r="D11" s="80"/>
      <c r="E11" s="80"/>
      <c r="F11" s="80"/>
      <c r="G11" s="88">
        <v>8.0773030152313101</v>
      </c>
      <c r="H11" s="80"/>
      <c r="I11" s="80"/>
      <c r="J11" s="104">
        <v>6.6156730087255956E-3</v>
      </c>
      <c r="K11" s="88"/>
      <c r="L11" s="80"/>
      <c r="M11" s="88">
        <v>675620.53307000012</v>
      </c>
      <c r="N11" s="80"/>
      <c r="O11" s="89">
        <v>1</v>
      </c>
      <c r="P11" s="89">
        <f>M11/'סכום נכסי הקרן'!$C$42</f>
        <v>0.37975093314239478</v>
      </c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BT11" s="139"/>
    </row>
    <row r="12" spans="2:72" s="139" customFormat="1" ht="21.75" customHeight="1">
      <c r="B12" s="81" t="s">
        <v>246</v>
      </c>
      <c r="C12" s="82"/>
      <c r="D12" s="82"/>
      <c r="E12" s="82"/>
      <c r="F12" s="82"/>
      <c r="G12" s="91">
        <v>8.077303015231319</v>
      </c>
      <c r="H12" s="82"/>
      <c r="I12" s="82"/>
      <c r="J12" s="105">
        <v>6.6156730087256E-3</v>
      </c>
      <c r="K12" s="91"/>
      <c r="L12" s="82"/>
      <c r="M12" s="91">
        <v>675620.53306999966</v>
      </c>
      <c r="N12" s="82"/>
      <c r="O12" s="92">
        <v>0.99999999999999933</v>
      </c>
      <c r="P12" s="92">
        <f>M12/'סכום נכסי הקרן'!$C$42</f>
        <v>0.37975093314239455</v>
      </c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2:72" s="139" customFormat="1">
      <c r="B13" s="103" t="s">
        <v>78</v>
      </c>
      <c r="C13" s="82"/>
      <c r="D13" s="82"/>
      <c r="E13" s="82"/>
      <c r="F13" s="82"/>
      <c r="G13" s="91">
        <v>9.0921581009841912</v>
      </c>
      <c r="H13" s="82"/>
      <c r="I13" s="82"/>
      <c r="J13" s="105">
        <v>8.2565907484140125E-3</v>
      </c>
      <c r="K13" s="91"/>
      <c r="L13" s="82"/>
      <c r="M13" s="91">
        <v>581759.52890999976</v>
      </c>
      <c r="N13" s="82"/>
      <c r="O13" s="92">
        <v>0.86107437597626191</v>
      </c>
      <c r="P13" s="92">
        <f>M13/'סכום נכסי הקרן'!$C$42</f>
        <v>0.32699379778199072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2:72" s="139" customFormat="1">
      <c r="B14" s="87" t="s">
        <v>1658</v>
      </c>
      <c r="C14" s="84" t="s">
        <v>1659</v>
      </c>
      <c r="D14" s="84" t="s">
        <v>273</v>
      </c>
      <c r="E14" s="84"/>
      <c r="F14" s="108">
        <v>39845</v>
      </c>
      <c r="G14" s="94">
        <v>4.5699999999999994</v>
      </c>
      <c r="H14" s="97" t="s">
        <v>177</v>
      </c>
      <c r="I14" s="98">
        <v>4.8000000000000001E-2</v>
      </c>
      <c r="J14" s="98">
        <v>1E-3</v>
      </c>
      <c r="K14" s="94">
        <v>2149000</v>
      </c>
      <c r="L14" s="107">
        <v>142.0223</v>
      </c>
      <c r="M14" s="94">
        <v>3052.0588700000003</v>
      </c>
      <c r="N14" s="84"/>
      <c r="O14" s="95">
        <v>4.5174157986755279E-3</v>
      </c>
      <c r="P14" s="95">
        <f>M14/'סכום נכסי הקרן'!$C$42</f>
        <v>1.7154928649392282E-3</v>
      </c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2:72" s="139" customFormat="1">
      <c r="B15" s="87" t="s">
        <v>1660</v>
      </c>
      <c r="C15" s="84">
        <v>8790</v>
      </c>
      <c r="D15" s="84" t="s">
        <v>273</v>
      </c>
      <c r="E15" s="84"/>
      <c r="F15" s="108">
        <v>41030</v>
      </c>
      <c r="G15" s="94">
        <v>7.15</v>
      </c>
      <c r="H15" s="97" t="s">
        <v>177</v>
      </c>
      <c r="I15" s="98">
        <v>4.8000000000000001E-2</v>
      </c>
      <c r="J15" s="98">
        <v>5.7000000000000002E-3</v>
      </c>
      <c r="K15" s="94">
        <v>127000</v>
      </c>
      <c r="L15" s="107">
        <v>139.52289999999999</v>
      </c>
      <c r="M15" s="94">
        <v>177.19404999999998</v>
      </c>
      <c r="N15" s="84"/>
      <c r="O15" s="95">
        <v>2.6226859801734465E-4</v>
      </c>
      <c r="P15" s="95">
        <f>M15/'סכום נכסי הקרן'!$C$42</f>
        <v>9.9596744831034265E-5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2:72" s="139" customFormat="1">
      <c r="B16" s="87" t="s">
        <v>1661</v>
      </c>
      <c r="C16" s="84" t="s">
        <v>1662</v>
      </c>
      <c r="D16" s="84" t="s">
        <v>273</v>
      </c>
      <c r="E16" s="84"/>
      <c r="F16" s="108">
        <v>41184</v>
      </c>
      <c r="G16" s="94">
        <v>7.4400000000000013</v>
      </c>
      <c r="H16" s="97" t="s">
        <v>177</v>
      </c>
      <c r="I16" s="98">
        <v>4.8000000000000001E-2</v>
      </c>
      <c r="J16" s="98">
        <v>6.0999999999999995E-3</v>
      </c>
      <c r="K16" s="94">
        <v>46226000</v>
      </c>
      <c r="L16" s="107">
        <v>138.7998</v>
      </c>
      <c r="M16" s="94">
        <v>64161.577859999998</v>
      </c>
      <c r="N16" s="84"/>
      <c r="O16" s="95">
        <v>9.4966885580655233E-2</v>
      </c>
      <c r="P16" s="95">
        <f>M16/'סכום נכסי הקרן'!$C$42</f>
        <v>3.6063763416880862E-2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2:39" s="139" customFormat="1">
      <c r="B17" s="87" t="s">
        <v>1663</v>
      </c>
      <c r="C17" s="84" t="s">
        <v>1664</v>
      </c>
      <c r="D17" s="84" t="s">
        <v>273</v>
      </c>
      <c r="E17" s="84"/>
      <c r="F17" s="108">
        <v>41214</v>
      </c>
      <c r="G17" s="94">
        <v>7.5200000000000014</v>
      </c>
      <c r="H17" s="97" t="s">
        <v>177</v>
      </c>
      <c r="I17" s="98">
        <v>4.8000000000000001E-2</v>
      </c>
      <c r="J17" s="98">
        <v>6.1999999999999998E-3</v>
      </c>
      <c r="K17" s="94">
        <v>9256000</v>
      </c>
      <c r="L17" s="107">
        <v>138.63560000000001</v>
      </c>
      <c r="M17" s="94">
        <v>12832.110980000001</v>
      </c>
      <c r="N17" s="84"/>
      <c r="O17" s="95">
        <v>1.8993074295257519E-2</v>
      </c>
      <c r="P17" s="95">
        <f>M17/'סכום נכסי הקרן'!$C$42</f>
        <v>7.2126376868668751E-3</v>
      </c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2:39" s="139" customFormat="1">
      <c r="B18" s="87" t="s">
        <v>1665</v>
      </c>
      <c r="C18" s="84" t="s">
        <v>1666</v>
      </c>
      <c r="D18" s="84" t="s">
        <v>273</v>
      </c>
      <c r="E18" s="84"/>
      <c r="F18" s="108">
        <v>41245</v>
      </c>
      <c r="G18" s="94">
        <v>7.6000000000000014</v>
      </c>
      <c r="H18" s="97" t="s">
        <v>177</v>
      </c>
      <c r="I18" s="98">
        <v>4.8000000000000001E-2</v>
      </c>
      <c r="J18" s="98">
        <v>6.3000000000000009E-3</v>
      </c>
      <c r="K18" s="94">
        <v>7479000</v>
      </c>
      <c r="L18" s="107">
        <v>138.73509999999999</v>
      </c>
      <c r="M18" s="94">
        <v>10376.00028</v>
      </c>
      <c r="N18" s="84"/>
      <c r="O18" s="95">
        <v>1.5357733775277308E-2</v>
      </c>
      <c r="P18" s="95">
        <f>M18/'סכום נכסי הקרן'!$C$42</f>
        <v>5.8321137321140316E-3</v>
      </c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2:39" s="139" customFormat="1">
      <c r="B19" s="87" t="s">
        <v>1667</v>
      </c>
      <c r="C19" s="84" t="s">
        <v>1668</v>
      </c>
      <c r="D19" s="84" t="s">
        <v>273</v>
      </c>
      <c r="E19" s="84"/>
      <c r="F19" s="108">
        <v>41275</v>
      </c>
      <c r="G19" s="94">
        <v>7.5600000000000005</v>
      </c>
      <c r="H19" s="97" t="s">
        <v>177</v>
      </c>
      <c r="I19" s="98">
        <v>4.8000000000000001E-2</v>
      </c>
      <c r="J19" s="98">
        <v>6.4000000000000003E-3</v>
      </c>
      <c r="K19" s="94">
        <v>2668000</v>
      </c>
      <c r="L19" s="107">
        <v>141.66890000000001</v>
      </c>
      <c r="M19" s="94">
        <v>3779.7251499999998</v>
      </c>
      <c r="N19" s="84"/>
      <c r="O19" s="95">
        <v>5.5944497909574155E-3</v>
      </c>
      <c r="P19" s="95">
        <f>M19/'סכום נכסי הקרן'!$C$42</f>
        <v>2.1244975285343538E-3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2:39" s="139" customFormat="1">
      <c r="B20" s="87" t="s">
        <v>1669</v>
      </c>
      <c r="C20" s="84" t="s">
        <v>1670</v>
      </c>
      <c r="D20" s="84" t="s">
        <v>273</v>
      </c>
      <c r="E20" s="84"/>
      <c r="F20" s="108">
        <v>41306</v>
      </c>
      <c r="G20" s="94">
        <v>7.6400000000000015</v>
      </c>
      <c r="H20" s="97" t="s">
        <v>177</v>
      </c>
      <c r="I20" s="98">
        <v>4.8000000000000001E-2</v>
      </c>
      <c r="J20" s="98">
        <v>6.5000000000000006E-3</v>
      </c>
      <c r="K20" s="94">
        <v>6540000</v>
      </c>
      <c r="L20" s="107">
        <v>141.23490000000001</v>
      </c>
      <c r="M20" s="94">
        <v>9236.7606199999991</v>
      </c>
      <c r="N20" s="84"/>
      <c r="O20" s="95">
        <v>1.3671521464909343E-2</v>
      </c>
      <c r="P20" s="95">
        <f>M20/'סכום נכסי הקרן'!$C$42</f>
        <v>5.1917730337756032E-3</v>
      </c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2:39" s="139" customFormat="1">
      <c r="B21" s="87" t="s">
        <v>1671</v>
      </c>
      <c r="C21" s="84" t="s">
        <v>1672</v>
      </c>
      <c r="D21" s="84" t="s">
        <v>273</v>
      </c>
      <c r="E21" s="84"/>
      <c r="F21" s="108">
        <v>41334</v>
      </c>
      <c r="G21" s="94">
        <v>7.72</v>
      </c>
      <c r="H21" s="97" t="s">
        <v>177</v>
      </c>
      <c r="I21" s="98">
        <v>4.8000000000000001E-2</v>
      </c>
      <c r="J21" s="98">
        <v>6.4999999999999988E-3</v>
      </c>
      <c r="K21" s="94">
        <v>7467000</v>
      </c>
      <c r="L21" s="107">
        <v>141.3194</v>
      </c>
      <c r="M21" s="94">
        <v>10552.31782</v>
      </c>
      <c r="N21" s="84"/>
      <c r="O21" s="95">
        <v>1.561870503261731E-2</v>
      </c>
      <c r="P21" s="95">
        <f>M21/'סכום נכסי הקרן'!$C$42</f>
        <v>5.9312178106122404E-3</v>
      </c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2:39" s="139" customFormat="1">
      <c r="B22" s="87" t="s">
        <v>1673</v>
      </c>
      <c r="C22" s="84" t="s">
        <v>1674</v>
      </c>
      <c r="D22" s="84" t="s">
        <v>273</v>
      </c>
      <c r="E22" s="84"/>
      <c r="F22" s="108">
        <v>41366</v>
      </c>
      <c r="G22" s="94">
        <v>7.8</v>
      </c>
      <c r="H22" s="97" t="s">
        <v>177</v>
      </c>
      <c r="I22" s="98">
        <v>4.8000000000000001E-2</v>
      </c>
      <c r="J22" s="98">
        <v>6.5999999999999991E-3</v>
      </c>
      <c r="K22" s="94">
        <v>5534000</v>
      </c>
      <c r="L22" s="107">
        <v>141.13980000000001</v>
      </c>
      <c r="M22" s="94">
        <v>7810.6780099999996</v>
      </c>
      <c r="N22" s="84"/>
      <c r="O22" s="95">
        <v>1.1560746939570508E-2</v>
      </c>
      <c r="P22" s="95">
        <f>M22/'סכום נכסי הקרן'!$C$42</f>
        <v>4.3902044381249851E-3</v>
      </c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2:39" s="139" customFormat="1">
      <c r="B23" s="87" t="s">
        <v>1675</v>
      </c>
      <c r="C23" s="84">
        <v>2704</v>
      </c>
      <c r="D23" s="84" t="s">
        <v>273</v>
      </c>
      <c r="E23" s="84"/>
      <c r="F23" s="108">
        <v>41395</v>
      </c>
      <c r="G23" s="94">
        <v>7.88</v>
      </c>
      <c r="H23" s="97" t="s">
        <v>177</v>
      </c>
      <c r="I23" s="98">
        <v>4.8000000000000001E-2</v>
      </c>
      <c r="J23" s="98">
        <v>6.7000000000000011E-3</v>
      </c>
      <c r="K23" s="94">
        <v>12467000</v>
      </c>
      <c r="L23" s="107">
        <v>140.6934</v>
      </c>
      <c r="M23" s="94">
        <v>17540.248359999998</v>
      </c>
      <c r="N23" s="84"/>
      <c r="O23" s="95">
        <v>2.596168633344759E-2</v>
      </c>
      <c r="P23" s="95">
        <f>M23/'סכום נכסי הקרן'!$C$42</f>
        <v>9.8589746110768796E-3</v>
      </c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2:39" s="139" customFormat="1">
      <c r="B24" s="87" t="s">
        <v>1676</v>
      </c>
      <c r="C24" s="84" t="s">
        <v>1677</v>
      </c>
      <c r="D24" s="84" t="s">
        <v>273</v>
      </c>
      <c r="E24" s="84"/>
      <c r="F24" s="108">
        <v>41427</v>
      </c>
      <c r="G24" s="94">
        <v>7.9700000000000006</v>
      </c>
      <c r="H24" s="97" t="s">
        <v>177</v>
      </c>
      <c r="I24" s="98">
        <v>4.8000000000000001E-2</v>
      </c>
      <c r="J24" s="98">
        <v>6.8000000000000014E-3</v>
      </c>
      <c r="K24" s="94">
        <v>5845000</v>
      </c>
      <c r="L24" s="107">
        <v>139.95949999999999</v>
      </c>
      <c r="M24" s="94">
        <v>8180.6330199999993</v>
      </c>
      <c r="N24" s="84"/>
      <c r="O24" s="95">
        <v>1.2108325042797975E-2</v>
      </c>
      <c r="P24" s="95">
        <f>M24/'סכום נכסי הקרן'!$C$42</f>
        <v>4.5981477337939582E-3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2:39" s="139" customFormat="1">
      <c r="B25" s="87" t="s">
        <v>1678</v>
      </c>
      <c r="C25" s="84">
        <v>8805</v>
      </c>
      <c r="D25" s="84" t="s">
        <v>273</v>
      </c>
      <c r="E25" s="84"/>
      <c r="F25" s="108">
        <v>41487</v>
      </c>
      <c r="G25" s="94">
        <v>8</v>
      </c>
      <c r="H25" s="97" t="s">
        <v>177</v>
      </c>
      <c r="I25" s="98">
        <v>4.8000000000000001E-2</v>
      </c>
      <c r="J25" s="98">
        <v>6.9999999999999984E-3</v>
      </c>
      <c r="K25" s="94">
        <v>5553000</v>
      </c>
      <c r="L25" s="107">
        <v>140.7825</v>
      </c>
      <c r="M25" s="94">
        <v>7817.6536100000003</v>
      </c>
      <c r="N25" s="84"/>
      <c r="O25" s="95">
        <v>1.1571071670182682E-2</v>
      </c>
      <c r="P25" s="95">
        <f>M25/'סכום נכסי הקרן'!$C$42</f>
        <v>4.3941252642094022E-3</v>
      </c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2:39" s="139" customFormat="1">
      <c r="B26" s="87" t="s">
        <v>1679</v>
      </c>
      <c r="C26" s="84" t="s">
        <v>1680</v>
      </c>
      <c r="D26" s="84" t="s">
        <v>273</v>
      </c>
      <c r="E26" s="84"/>
      <c r="F26" s="108">
        <v>41548</v>
      </c>
      <c r="G26" s="94">
        <v>8.1600000000000019</v>
      </c>
      <c r="H26" s="97" t="s">
        <v>177</v>
      </c>
      <c r="I26" s="98">
        <v>4.8000000000000001E-2</v>
      </c>
      <c r="J26" s="98">
        <v>7.1000000000000021E-3</v>
      </c>
      <c r="K26" s="94">
        <v>11661000</v>
      </c>
      <c r="L26" s="107">
        <v>139.74809999999999</v>
      </c>
      <c r="M26" s="94">
        <v>16296.02592</v>
      </c>
      <c r="N26" s="84"/>
      <c r="O26" s="95">
        <v>2.4120086827366438E-2</v>
      </c>
      <c r="P26" s="95">
        <f>M26/'סכום נכסי הקרן'!$C$42</f>
        <v>9.1596254801679898E-3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spans="2:39" s="139" customFormat="1">
      <c r="B27" s="87" t="s">
        <v>1681</v>
      </c>
      <c r="C27" s="84" t="s">
        <v>1682</v>
      </c>
      <c r="D27" s="84" t="s">
        <v>273</v>
      </c>
      <c r="E27" s="84"/>
      <c r="F27" s="108">
        <v>41579</v>
      </c>
      <c r="G27" s="94">
        <v>8.24</v>
      </c>
      <c r="H27" s="97" t="s">
        <v>177</v>
      </c>
      <c r="I27" s="98">
        <v>4.8000000000000001E-2</v>
      </c>
      <c r="J27" s="98">
        <v>7.2000000000000007E-3</v>
      </c>
      <c r="K27" s="94">
        <v>7967000</v>
      </c>
      <c r="L27" s="107">
        <v>139.56809999999999</v>
      </c>
      <c r="M27" s="94">
        <v>11119.388580000001</v>
      </c>
      <c r="N27" s="84"/>
      <c r="O27" s="95">
        <v>1.6458038256288367E-2</v>
      </c>
      <c r="P27" s="95">
        <f>M27/'סכום נכסי הקרן'!$C$42</f>
        <v>6.2499553855187391E-3</v>
      </c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2:39" s="139" customFormat="1">
      <c r="B28" s="87" t="s">
        <v>1683</v>
      </c>
      <c r="C28" s="84" t="s">
        <v>1684</v>
      </c>
      <c r="D28" s="84" t="s">
        <v>273</v>
      </c>
      <c r="E28" s="84"/>
      <c r="F28" s="108">
        <v>41609</v>
      </c>
      <c r="G28" s="94">
        <v>8.33</v>
      </c>
      <c r="H28" s="97" t="s">
        <v>177</v>
      </c>
      <c r="I28" s="98">
        <v>4.8000000000000001E-2</v>
      </c>
      <c r="J28" s="98">
        <v>7.3000000000000009E-3</v>
      </c>
      <c r="K28" s="94">
        <v>8915000</v>
      </c>
      <c r="L28" s="107">
        <v>139.26689999999999</v>
      </c>
      <c r="M28" s="94">
        <v>12415.644839999999</v>
      </c>
      <c r="N28" s="84"/>
      <c r="O28" s="95">
        <v>1.8376654101354303E-2</v>
      </c>
      <c r="P28" s="95">
        <f>M28/'סכום נכסי הקרן'!$C$42</f>
        <v>6.9785515430243134E-3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spans="2:39" s="139" customFormat="1">
      <c r="B29" s="87" t="s">
        <v>1685</v>
      </c>
      <c r="C29" s="84" t="s">
        <v>1686</v>
      </c>
      <c r="D29" s="84" t="s">
        <v>273</v>
      </c>
      <c r="E29" s="84"/>
      <c r="F29" s="108">
        <v>41672</v>
      </c>
      <c r="G29" s="94">
        <v>8.35</v>
      </c>
      <c r="H29" s="97" t="s">
        <v>177</v>
      </c>
      <c r="I29" s="98">
        <v>4.8000000000000001E-2</v>
      </c>
      <c r="J29" s="98">
        <v>7.5000000000000015E-3</v>
      </c>
      <c r="K29" s="94">
        <v>4268000</v>
      </c>
      <c r="L29" s="107">
        <v>141.42320000000001</v>
      </c>
      <c r="M29" s="94">
        <v>6035.9441399999996</v>
      </c>
      <c r="N29" s="84"/>
      <c r="O29" s="95">
        <v>8.9339264343741061E-3</v>
      </c>
      <c r="P29" s="95">
        <f>M29/'סכום נכסי הקרן'!$C$42</f>
        <v>3.392666900079075E-3</v>
      </c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spans="2:39" s="139" customFormat="1">
      <c r="B30" s="87" t="s">
        <v>1687</v>
      </c>
      <c r="C30" s="84" t="s">
        <v>1688</v>
      </c>
      <c r="D30" s="84" t="s">
        <v>273</v>
      </c>
      <c r="E30" s="84"/>
      <c r="F30" s="108">
        <v>41700</v>
      </c>
      <c r="G30" s="94">
        <v>8.43</v>
      </c>
      <c r="H30" s="97" t="s">
        <v>177</v>
      </c>
      <c r="I30" s="98">
        <v>4.8000000000000001E-2</v>
      </c>
      <c r="J30" s="98">
        <v>7.5999999999999991E-3</v>
      </c>
      <c r="K30" s="94">
        <v>10985000</v>
      </c>
      <c r="L30" s="107">
        <v>142.0804</v>
      </c>
      <c r="M30" s="94">
        <v>15607.535390000001</v>
      </c>
      <c r="N30" s="84"/>
      <c r="O30" s="95">
        <v>2.3101037677288778E-2</v>
      </c>
      <c r="P30" s="95">
        <f>M30/'סכום נכסי הקרן'!$C$42</f>
        <v>8.772640614508033E-3</v>
      </c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</row>
    <row r="31" spans="2:39" s="139" customFormat="1">
      <c r="B31" s="87" t="s">
        <v>1689</v>
      </c>
      <c r="C31" s="84" t="s">
        <v>1690</v>
      </c>
      <c r="D31" s="84" t="s">
        <v>273</v>
      </c>
      <c r="E31" s="84"/>
      <c r="F31" s="108">
        <v>41730</v>
      </c>
      <c r="G31" s="94">
        <v>8.5200000000000014</v>
      </c>
      <c r="H31" s="97" t="s">
        <v>177</v>
      </c>
      <c r="I31" s="98">
        <v>4.8000000000000001E-2</v>
      </c>
      <c r="J31" s="98">
        <v>7.6E-3</v>
      </c>
      <c r="K31" s="94">
        <v>7723000</v>
      </c>
      <c r="L31" s="107">
        <v>142.17490000000001</v>
      </c>
      <c r="M31" s="94">
        <v>10980.16368</v>
      </c>
      <c r="N31" s="84"/>
      <c r="O31" s="95">
        <v>1.6251968586724938E-2</v>
      </c>
      <c r="P31" s="95">
        <f>M31/'סכום נכסי הקרן'!$C$42</f>
        <v>6.1717002362096825E-3</v>
      </c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</row>
    <row r="32" spans="2:39" s="139" customFormat="1">
      <c r="B32" s="87" t="s">
        <v>1691</v>
      </c>
      <c r="C32" s="84" t="s">
        <v>1692</v>
      </c>
      <c r="D32" s="84" t="s">
        <v>273</v>
      </c>
      <c r="E32" s="84"/>
      <c r="F32" s="108">
        <v>41760</v>
      </c>
      <c r="G32" s="94">
        <v>8.6000000000000014</v>
      </c>
      <c r="H32" s="97" t="s">
        <v>177</v>
      </c>
      <c r="I32" s="98">
        <v>4.8000000000000001E-2</v>
      </c>
      <c r="J32" s="98">
        <v>7.7000000000000002E-3</v>
      </c>
      <c r="K32" s="94">
        <v>4952000</v>
      </c>
      <c r="L32" s="107">
        <v>141.57320000000001</v>
      </c>
      <c r="M32" s="94">
        <v>7010.7066699999996</v>
      </c>
      <c r="N32" s="84"/>
      <c r="O32" s="95">
        <v>1.0376692724455178E-2</v>
      </c>
      <c r="P32" s="95">
        <f>M32/'סכום נכסי הקרן'!$C$42</f>
        <v>3.9405587450437526E-3</v>
      </c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</row>
    <row r="33" spans="2:39" s="139" customFormat="1">
      <c r="B33" s="87" t="s">
        <v>1693</v>
      </c>
      <c r="C33" s="84" t="s">
        <v>1694</v>
      </c>
      <c r="D33" s="84" t="s">
        <v>273</v>
      </c>
      <c r="E33" s="84"/>
      <c r="F33" s="108">
        <v>41791</v>
      </c>
      <c r="G33" s="94">
        <v>8.68</v>
      </c>
      <c r="H33" s="97" t="s">
        <v>177</v>
      </c>
      <c r="I33" s="98">
        <v>4.8000000000000001E-2</v>
      </c>
      <c r="J33" s="98">
        <v>7.7999999999999988E-3</v>
      </c>
      <c r="K33" s="94">
        <v>6765000</v>
      </c>
      <c r="L33" s="107">
        <v>141.24510000000001</v>
      </c>
      <c r="M33" s="94">
        <v>9555.2276899999997</v>
      </c>
      <c r="N33" s="84"/>
      <c r="O33" s="95">
        <v>1.4142891197491174E-2</v>
      </c>
      <c r="P33" s="95">
        <f>M33/'סכום נכסי הקרן'!$C$42</f>
        <v>5.370776129578635E-3</v>
      </c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</row>
    <row r="34" spans="2:39" s="139" customFormat="1">
      <c r="B34" s="87" t="s">
        <v>1695</v>
      </c>
      <c r="C34" s="84" t="s">
        <v>1696</v>
      </c>
      <c r="D34" s="84" t="s">
        <v>273</v>
      </c>
      <c r="E34" s="84"/>
      <c r="F34" s="108">
        <v>41821</v>
      </c>
      <c r="G34" s="94">
        <v>8.61</v>
      </c>
      <c r="H34" s="97" t="s">
        <v>177</v>
      </c>
      <c r="I34" s="98">
        <v>4.8000000000000001E-2</v>
      </c>
      <c r="J34" s="98">
        <v>7.9000000000000008E-3</v>
      </c>
      <c r="K34" s="94">
        <v>4917000</v>
      </c>
      <c r="L34" s="107">
        <v>140.9203</v>
      </c>
      <c r="M34" s="94">
        <v>7047.5099800000007</v>
      </c>
      <c r="N34" s="84"/>
      <c r="O34" s="95">
        <v>1.0431166068882364E-2</v>
      </c>
      <c r="P34" s="95">
        <f>M34/'סכום נכסי הקרן'!$C$42</f>
        <v>3.9612450484213637E-3</v>
      </c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</row>
    <row r="35" spans="2:39" s="139" customFormat="1">
      <c r="B35" s="87" t="s">
        <v>1697</v>
      </c>
      <c r="C35" s="84" t="s">
        <v>1698</v>
      </c>
      <c r="D35" s="84" t="s">
        <v>273</v>
      </c>
      <c r="E35" s="84"/>
      <c r="F35" s="108">
        <v>41852</v>
      </c>
      <c r="G35" s="94">
        <v>8.6999999999999975</v>
      </c>
      <c r="H35" s="97" t="s">
        <v>177</v>
      </c>
      <c r="I35" s="98">
        <v>4.8000000000000001E-2</v>
      </c>
      <c r="J35" s="98">
        <v>7.899999999999999E-3</v>
      </c>
      <c r="K35" s="94">
        <v>4515000</v>
      </c>
      <c r="L35" s="107">
        <v>142.72069999999999</v>
      </c>
      <c r="M35" s="94">
        <v>6443.8389400000005</v>
      </c>
      <c r="N35" s="84"/>
      <c r="O35" s="95">
        <v>9.5376600097089748E-3</v>
      </c>
      <c r="P35" s="95">
        <f>M35/'סכום נכסי הקרן'!$C$42</f>
        <v>3.6219352886818854E-3</v>
      </c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</row>
    <row r="36" spans="2:39" s="139" customFormat="1">
      <c r="B36" s="87" t="s">
        <v>1699</v>
      </c>
      <c r="C36" s="84" t="s">
        <v>1700</v>
      </c>
      <c r="D36" s="84" t="s">
        <v>273</v>
      </c>
      <c r="E36" s="84"/>
      <c r="F36" s="108">
        <v>41883</v>
      </c>
      <c r="G36" s="94">
        <v>8.7800000000000029</v>
      </c>
      <c r="H36" s="97" t="s">
        <v>177</v>
      </c>
      <c r="I36" s="98">
        <v>4.8000000000000001E-2</v>
      </c>
      <c r="J36" s="98">
        <v>8.0000000000000002E-3</v>
      </c>
      <c r="K36" s="94">
        <v>6968000</v>
      </c>
      <c r="L36" s="107">
        <v>142.3999</v>
      </c>
      <c r="M36" s="94">
        <v>9922.4273300000004</v>
      </c>
      <c r="N36" s="84"/>
      <c r="O36" s="95">
        <v>1.4686391020285867E-2</v>
      </c>
      <c r="P36" s="95">
        <f>M36/'סכום נכסי הקרן'!$C$42</f>
        <v>5.5771706944476454E-3</v>
      </c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</row>
    <row r="37" spans="2:39" s="139" customFormat="1">
      <c r="B37" s="87" t="s">
        <v>1701</v>
      </c>
      <c r="C37" s="84" t="s">
        <v>1702</v>
      </c>
      <c r="D37" s="84" t="s">
        <v>273</v>
      </c>
      <c r="E37" s="84"/>
      <c r="F37" s="108">
        <v>41913</v>
      </c>
      <c r="G37" s="94">
        <v>8.8600000000000012</v>
      </c>
      <c r="H37" s="97" t="s">
        <v>177</v>
      </c>
      <c r="I37" s="98">
        <v>4.8000000000000001E-2</v>
      </c>
      <c r="J37" s="98">
        <v>8.0999999999999996E-3</v>
      </c>
      <c r="K37" s="94">
        <v>6820000</v>
      </c>
      <c r="L37" s="107">
        <v>142.34020000000001</v>
      </c>
      <c r="M37" s="94">
        <v>9707.5986899999989</v>
      </c>
      <c r="N37" s="84"/>
      <c r="O37" s="95">
        <v>1.4368418683027516E-2</v>
      </c>
      <c r="P37" s="95">
        <f>M37/'סכום נכסי הקרן'!$C$42</f>
        <v>5.4564204026603183E-3</v>
      </c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</row>
    <row r="38" spans="2:39" s="139" customFormat="1">
      <c r="B38" s="87" t="s">
        <v>1703</v>
      </c>
      <c r="C38" s="84" t="s">
        <v>1704</v>
      </c>
      <c r="D38" s="84" t="s">
        <v>273</v>
      </c>
      <c r="E38" s="84"/>
      <c r="F38" s="108">
        <v>41945</v>
      </c>
      <c r="G38" s="94">
        <v>8.9500000000000011</v>
      </c>
      <c r="H38" s="97" t="s">
        <v>177</v>
      </c>
      <c r="I38" s="98">
        <v>4.8000000000000001E-2</v>
      </c>
      <c r="J38" s="98">
        <v>8.199999999999999E-3</v>
      </c>
      <c r="K38" s="94">
        <v>5496000</v>
      </c>
      <c r="L38" s="107">
        <v>142.56649999999999</v>
      </c>
      <c r="M38" s="94">
        <v>7835.4564299999993</v>
      </c>
      <c r="N38" s="84"/>
      <c r="O38" s="95">
        <v>1.1597421994260466E-2</v>
      </c>
      <c r="P38" s="95">
        <f>M38/'סכום נכסי הקרן'!$C$42</f>
        <v>4.404131824366545E-3</v>
      </c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</row>
    <row r="39" spans="2:39" s="139" customFormat="1">
      <c r="B39" s="87" t="s">
        <v>1705</v>
      </c>
      <c r="C39" s="84" t="s">
        <v>1706</v>
      </c>
      <c r="D39" s="84" t="s">
        <v>273</v>
      </c>
      <c r="E39" s="84"/>
      <c r="F39" s="108">
        <v>41974</v>
      </c>
      <c r="G39" s="94">
        <v>9.0299999999999994</v>
      </c>
      <c r="H39" s="97" t="s">
        <v>177</v>
      </c>
      <c r="I39" s="98">
        <v>4.8000000000000001E-2</v>
      </c>
      <c r="J39" s="98">
        <v>8.2000000000000007E-3</v>
      </c>
      <c r="K39" s="94">
        <v>8613000</v>
      </c>
      <c r="L39" s="107">
        <v>141.9623</v>
      </c>
      <c r="M39" s="94">
        <v>12227.212380000001</v>
      </c>
      <c r="N39" s="84"/>
      <c r="O39" s="95">
        <v>1.8097751299001975E-2</v>
      </c>
      <c r="P39" s="95">
        <f>M39/'סכום נכסי הקרן'!$C$42</f>
        <v>6.8726379435749873E-3</v>
      </c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</row>
    <row r="40" spans="2:39" s="139" customFormat="1">
      <c r="B40" s="87" t="s">
        <v>1707</v>
      </c>
      <c r="C40" s="84" t="s">
        <v>1708</v>
      </c>
      <c r="D40" s="84" t="s">
        <v>273</v>
      </c>
      <c r="E40" s="84"/>
      <c r="F40" s="108">
        <v>42036</v>
      </c>
      <c r="G40" s="94">
        <v>9.0500000000000007</v>
      </c>
      <c r="H40" s="97" t="s">
        <v>177</v>
      </c>
      <c r="I40" s="98">
        <v>4.8000000000000001E-2</v>
      </c>
      <c r="J40" s="98">
        <v>8.4000000000000012E-3</v>
      </c>
      <c r="K40" s="94">
        <v>3632000</v>
      </c>
      <c r="L40" s="107">
        <v>144.262</v>
      </c>
      <c r="M40" s="94">
        <v>5239.5949199999995</v>
      </c>
      <c r="N40" s="84"/>
      <c r="O40" s="95">
        <v>7.7552333943899428E-3</v>
      </c>
      <c r="P40" s="95">
        <f>M40/'סכום נכסי הקרן'!$C$42</f>
        <v>2.9450571182566424E-3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</row>
    <row r="41" spans="2:39" s="139" customFormat="1">
      <c r="B41" s="87" t="s">
        <v>1709</v>
      </c>
      <c r="C41" s="84" t="s">
        <v>1710</v>
      </c>
      <c r="D41" s="84" t="s">
        <v>273</v>
      </c>
      <c r="E41" s="84"/>
      <c r="F41" s="108">
        <v>42064</v>
      </c>
      <c r="G41" s="94">
        <v>9.1199999999999992</v>
      </c>
      <c r="H41" s="97" t="s">
        <v>177</v>
      </c>
      <c r="I41" s="98">
        <v>4.8000000000000001E-2</v>
      </c>
      <c r="J41" s="98">
        <v>8.5000000000000006E-3</v>
      </c>
      <c r="K41" s="94">
        <v>15248000</v>
      </c>
      <c r="L41" s="107">
        <v>145.36160000000001</v>
      </c>
      <c r="M41" s="94">
        <v>22164.740819999999</v>
      </c>
      <c r="N41" s="84"/>
      <c r="O41" s="95">
        <v>3.2806493786214669E-2</v>
      </c>
      <c r="P41" s="95">
        <f>M41/'סכום נכסי הקרן'!$C$42</f>
        <v>1.2458296628445196E-2</v>
      </c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</row>
    <row r="42" spans="2:39" s="139" customFormat="1">
      <c r="B42" s="87" t="s">
        <v>1711</v>
      </c>
      <c r="C42" s="84" t="s">
        <v>1712</v>
      </c>
      <c r="D42" s="84" t="s">
        <v>273</v>
      </c>
      <c r="E42" s="84"/>
      <c r="F42" s="108">
        <v>42095</v>
      </c>
      <c r="G42" s="94">
        <v>9.2100000000000009</v>
      </c>
      <c r="H42" s="97" t="s">
        <v>177</v>
      </c>
      <c r="I42" s="98">
        <v>4.8000000000000001E-2</v>
      </c>
      <c r="J42" s="98">
        <v>8.5000000000000006E-3</v>
      </c>
      <c r="K42" s="94">
        <v>7883000</v>
      </c>
      <c r="L42" s="107">
        <v>146.2174</v>
      </c>
      <c r="M42" s="94">
        <v>11526.318499999999</v>
      </c>
      <c r="N42" s="84"/>
      <c r="O42" s="95">
        <v>1.7060343692671301E-2</v>
      </c>
      <c r="P42" s="95">
        <f>M42/'סכום נכסי הקרן'!$C$42</f>
        <v>6.4786814370218961E-3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</row>
    <row r="43" spans="2:39" s="139" customFormat="1">
      <c r="B43" s="87" t="s">
        <v>1713</v>
      </c>
      <c r="C43" s="84" t="s">
        <v>1714</v>
      </c>
      <c r="D43" s="84" t="s">
        <v>273</v>
      </c>
      <c r="E43" s="84"/>
      <c r="F43" s="108">
        <v>42125</v>
      </c>
      <c r="G43" s="94">
        <v>9.2900000000000009</v>
      </c>
      <c r="H43" s="97" t="s">
        <v>177</v>
      </c>
      <c r="I43" s="98">
        <v>4.8000000000000001E-2</v>
      </c>
      <c r="J43" s="98">
        <v>8.5999999999999983E-3</v>
      </c>
      <c r="K43" s="94">
        <v>10933000</v>
      </c>
      <c r="L43" s="107">
        <v>145.5796</v>
      </c>
      <c r="M43" s="94">
        <v>15916.217560000001</v>
      </c>
      <c r="N43" s="84"/>
      <c r="O43" s="95">
        <v>2.3557924575911229E-2</v>
      </c>
      <c r="P43" s="95">
        <f>M43/'סכום נכסי הקרן'!$C$42</f>
        <v>8.9461438406004436E-3</v>
      </c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</row>
    <row r="44" spans="2:39" s="139" customFormat="1">
      <c r="B44" s="87" t="s">
        <v>1715</v>
      </c>
      <c r="C44" s="84" t="s">
        <v>1716</v>
      </c>
      <c r="D44" s="84" t="s">
        <v>273</v>
      </c>
      <c r="E44" s="84"/>
      <c r="F44" s="108">
        <v>42156</v>
      </c>
      <c r="G44" s="94">
        <v>9.370000000000001</v>
      </c>
      <c r="H44" s="97" t="s">
        <v>177</v>
      </c>
      <c r="I44" s="98">
        <v>4.8000000000000001E-2</v>
      </c>
      <c r="J44" s="98">
        <v>8.7000000000000011E-3</v>
      </c>
      <c r="K44" s="94">
        <v>1067000</v>
      </c>
      <c r="L44" s="107">
        <v>144.49610000000001</v>
      </c>
      <c r="M44" s="94">
        <v>1541.7733799999999</v>
      </c>
      <c r="N44" s="84"/>
      <c r="O44" s="95">
        <v>2.2820108397153447E-3</v>
      </c>
      <c r="P44" s="95">
        <f>M44/'סכום נכסי הקרן'!$C$42</f>
        <v>8.6659574582296204E-4</v>
      </c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</row>
    <row r="45" spans="2:39" s="139" customFormat="1">
      <c r="B45" s="87" t="s">
        <v>1717</v>
      </c>
      <c r="C45" s="84" t="s">
        <v>1718</v>
      </c>
      <c r="D45" s="84" t="s">
        <v>273</v>
      </c>
      <c r="E45" s="84"/>
      <c r="F45" s="108">
        <v>42218</v>
      </c>
      <c r="G45" s="94">
        <v>9.39</v>
      </c>
      <c r="H45" s="97" t="s">
        <v>177</v>
      </c>
      <c r="I45" s="98">
        <v>4.8000000000000001E-2</v>
      </c>
      <c r="J45" s="98">
        <v>8.8000000000000005E-3</v>
      </c>
      <c r="K45" s="94">
        <v>91000</v>
      </c>
      <c r="L45" s="107">
        <v>145.78899999999999</v>
      </c>
      <c r="M45" s="94">
        <v>132.66802999999999</v>
      </c>
      <c r="N45" s="84"/>
      <c r="O45" s="95">
        <v>1.9636470993141713E-4</v>
      </c>
      <c r="P45" s="95">
        <f>M45/'סכום נכסי הקרן'!$C$42</f>
        <v>7.4569681832691338E-5</v>
      </c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</row>
    <row r="46" spans="2:39" s="139" customFormat="1">
      <c r="B46" s="87" t="s">
        <v>1719</v>
      </c>
      <c r="C46" s="84" t="s">
        <v>1720</v>
      </c>
      <c r="D46" s="84" t="s">
        <v>273</v>
      </c>
      <c r="E46" s="84"/>
      <c r="F46" s="108">
        <v>42248</v>
      </c>
      <c r="G46" s="94">
        <v>9.4599999999999973</v>
      </c>
      <c r="H46" s="97" t="s">
        <v>177</v>
      </c>
      <c r="I46" s="98">
        <v>4.8000000000000001E-2</v>
      </c>
      <c r="J46" s="98">
        <v>8.9000000000000017E-3</v>
      </c>
      <c r="K46" s="94">
        <v>198000</v>
      </c>
      <c r="L46" s="107">
        <v>145.30600000000001</v>
      </c>
      <c r="M46" s="94">
        <v>287.70580000000001</v>
      </c>
      <c r="N46" s="84"/>
      <c r="O46" s="95">
        <v>4.2583933719816535E-4</v>
      </c>
      <c r="P46" s="95">
        <f>M46/'סכום נכסי הקרן'!$C$42</f>
        <v>1.6171288566974219E-4</v>
      </c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</row>
    <row r="47" spans="2:39" s="139" customFormat="1">
      <c r="B47" s="87" t="s">
        <v>1721</v>
      </c>
      <c r="C47" s="84" t="s">
        <v>1722</v>
      </c>
      <c r="D47" s="84" t="s">
        <v>273</v>
      </c>
      <c r="E47" s="84"/>
      <c r="F47" s="108">
        <v>42309</v>
      </c>
      <c r="G47" s="94">
        <v>9.629999999999999</v>
      </c>
      <c r="H47" s="97" t="s">
        <v>177</v>
      </c>
      <c r="I47" s="98">
        <v>4.8000000000000001E-2</v>
      </c>
      <c r="J47" s="98">
        <v>8.9999999999999993E-3</v>
      </c>
      <c r="K47" s="94">
        <v>12148000</v>
      </c>
      <c r="L47" s="107">
        <v>145.7835</v>
      </c>
      <c r="M47" s="94">
        <v>17709.781300000002</v>
      </c>
      <c r="N47" s="84"/>
      <c r="O47" s="95">
        <v>2.6212615563247124E-2</v>
      </c>
      <c r="P47" s="95">
        <f>M47/'סכום נכסי הקרן'!$C$42</f>
        <v>9.9542652202459555E-3</v>
      </c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</row>
    <row r="48" spans="2:39" s="139" customFormat="1">
      <c r="B48" s="87" t="s">
        <v>1723</v>
      </c>
      <c r="C48" s="84" t="s">
        <v>1724</v>
      </c>
      <c r="D48" s="84" t="s">
        <v>273</v>
      </c>
      <c r="E48" s="84"/>
      <c r="F48" s="108">
        <v>42339</v>
      </c>
      <c r="G48" s="94">
        <v>9.7100000000000009</v>
      </c>
      <c r="H48" s="97" t="s">
        <v>177</v>
      </c>
      <c r="I48" s="98">
        <v>4.8000000000000001E-2</v>
      </c>
      <c r="J48" s="98">
        <v>9.1000000000000022E-3</v>
      </c>
      <c r="K48" s="94">
        <v>2989000</v>
      </c>
      <c r="L48" s="107">
        <v>145.4392</v>
      </c>
      <c r="M48" s="94">
        <v>4347.1770500000002</v>
      </c>
      <c r="N48" s="84"/>
      <c r="O48" s="95">
        <v>6.4343471478679809E-3</v>
      </c>
      <c r="P48" s="95">
        <f>M48/'סכום נכסי הקרן'!$C$42</f>
        <v>2.4434493335649724E-3</v>
      </c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</row>
    <row r="49" spans="2:39" s="139" customFormat="1">
      <c r="B49" s="87" t="s">
        <v>1725</v>
      </c>
      <c r="C49" s="84" t="s">
        <v>1726</v>
      </c>
      <c r="D49" s="84" t="s">
        <v>273</v>
      </c>
      <c r="E49" s="84"/>
      <c r="F49" s="108">
        <v>42370</v>
      </c>
      <c r="G49" s="94">
        <v>9.6300000000000008</v>
      </c>
      <c r="H49" s="97" t="s">
        <v>177</v>
      </c>
      <c r="I49" s="98">
        <v>4.8000000000000001E-2</v>
      </c>
      <c r="J49" s="98">
        <v>9.1000000000000004E-3</v>
      </c>
      <c r="K49" s="94">
        <v>242000</v>
      </c>
      <c r="L49" s="107">
        <v>145.8201</v>
      </c>
      <c r="M49" s="94">
        <v>358.76191</v>
      </c>
      <c r="N49" s="84"/>
      <c r="O49" s="95">
        <v>5.3101096316566382E-4</v>
      </c>
      <c r="P49" s="95">
        <f>M49/'סכום נכסי הקרן'!$C$42</f>
        <v>2.0165190877100266E-4</v>
      </c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</row>
    <row r="50" spans="2:39" s="139" customFormat="1">
      <c r="B50" s="87" t="s">
        <v>1727</v>
      </c>
      <c r="C50" s="84" t="s">
        <v>1728</v>
      </c>
      <c r="D50" s="84" t="s">
        <v>273</v>
      </c>
      <c r="E50" s="84"/>
      <c r="F50" s="108">
        <v>42430</v>
      </c>
      <c r="G50" s="94">
        <v>9.8000000000000007</v>
      </c>
      <c r="H50" s="97" t="s">
        <v>177</v>
      </c>
      <c r="I50" s="98">
        <v>4.8000000000000001E-2</v>
      </c>
      <c r="J50" s="98">
        <v>9.300000000000001E-3</v>
      </c>
      <c r="K50" s="94">
        <v>6043000</v>
      </c>
      <c r="L50" s="107">
        <v>148.72710000000001</v>
      </c>
      <c r="M50" s="94">
        <v>8987.5787799999998</v>
      </c>
      <c r="N50" s="84"/>
      <c r="O50" s="95">
        <v>1.330270224198294E-2</v>
      </c>
      <c r="P50" s="95">
        <f>M50/'סכום נכסי הקרן'!$C$42</f>
        <v>5.0517135897084489E-3</v>
      </c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</row>
    <row r="51" spans="2:39" s="139" customFormat="1">
      <c r="B51" s="87" t="s">
        <v>1729</v>
      </c>
      <c r="C51" s="84" t="s">
        <v>1730</v>
      </c>
      <c r="D51" s="84" t="s">
        <v>273</v>
      </c>
      <c r="E51" s="84"/>
      <c r="F51" s="108">
        <v>42461</v>
      </c>
      <c r="G51" s="94">
        <v>9.8800000000000008</v>
      </c>
      <c r="H51" s="97" t="s">
        <v>177</v>
      </c>
      <c r="I51" s="98">
        <v>4.8000000000000001E-2</v>
      </c>
      <c r="J51" s="98">
        <v>9.300000000000001E-3</v>
      </c>
      <c r="K51" s="94">
        <v>7718000</v>
      </c>
      <c r="L51" s="107">
        <v>148.99379999999999</v>
      </c>
      <c r="M51" s="94">
        <v>11499.33857</v>
      </c>
      <c r="N51" s="84"/>
      <c r="O51" s="95">
        <v>1.7020410137251658E-2</v>
      </c>
      <c r="P51" s="95">
        <f>M51/'סכום נכסי הקרן'!$C$42</f>
        <v>6.4635166320875931E-3</v>
      </c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</row>
    <row r="52" spans="2:39" s="139" customFormat="1">
      <c r="B52" s="87" t="s">
        <v>1731</v>
      </c>
      <c r="C52" s="84" t="s">
        <v>1732</v>
      </c>
      <c r="D52" s="84" t="s">
        <v>273</v>
      </c>
      <c r="E52" s="84"/>
      <c r="F52" s="108">
        <v>42491</v>
      </c>
      <c r="G52" s="94">
        <v>9.9600000000000009</v>
      </c>
      <c r="H52" s="97" t="s">
        <v>177</v>
      </c>
      <c r="I52" s="98">
        <v>4.8000000000000001E-2</v>
      </c>
      <c r="J52" s="98">
        <v>9.4000000000000021E-3</v>
      </c>
      <c r="K52" s="94">
        <v>8354000</v>
      </c>
      <c r="L52" s="107">
        <v>149.09299999999999</v>
      </c>
      <c r="M52" s="94">
        <v>12455.230119999998</v>
      </c>
      <c r="N52" s="84"/>
      <c r="O52" s="95">
        <v>1.8435245097427388E-2</v>
      </c>
      <c r="P52" s="95">
        <f>M52/'סכום נכסי הקרן'!$C$42</f>
        <v>7.0008015284568096E-3</v>
      </c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</row>
    <row r="53" spans="2:39" s="139" customFormat="1">
      <c r="B53" s="87" t="s">
        <v>1733</v>
      </c>
      <c r="C53" s="84" t="s">
        <v>1734</v>
      </c>
      <c r="D53" s="84" t="s">
        <v>273</v>
      </c>
      <c r="E53" s="84"/>
      <c r="F53" s="108">
        <v>42522</v>
      </c>
      <c r="G53" s="94">
        <v>10.040000000000001</v>
      </c>
      <c r="H53" s="97" t="s">
        <v>177</v>
      </c>
      <c r="I53" s="98">
        <v>4.8000000000000001E-2</v>
      </c>
      <c r="J53" s="98">
        <v>9.3999999999999986E-3</v>
      </c>
      <c r="K53" s="94">
        <v>4227000</v>
      </c>
      <c r="L53" s="107">
        <v>148.27680000000001</v>
      </c>
      <c r="M53" s="94">
        <v>6267.6605300000001</v>
      </c>
      <c r="N53" s="84"/>
      <c r="O53" s="95">
        <v>9.2768946815750732E-3</v>
      </c>
      <c r="P53" s="95">
        <f>M53/'סכום נכסי הקרן'!$C$42</f>
        <v>3.5229094119918537E-3</v>
      </c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</row>
    <row r="54" spans="2:39" s="139" customFormat="1">
      <c r="B54" s="87" t="s">
        <v>1735</v>
      </c>
      <c r="C54" s="84" t="s">
        <v>1736</v>
      </c>
      <c r="D54" s="84" t="s">
        <v>273</v>
      </c>
      <c r="E54" s="84"/>
      <c r="F54" s="108">
        <v>42552</v>
      </c>
      <c r="G54" s="94">
        <v>9.9600000000000009</v>
      </c>
      <c r="H54" s="97" t="s">
        <v>177</v>
      </c>
      <c r="I54" s="98">
        <v>4.8000000000000001E-2</v>
      </c>
      <c r="J54" s="98">
        <v>9.5000000000000015E-3</v>
      </c>
      <c r="K54" s="94">
        <v>690000</v>
      </c>
      <c r="L54" s="107">
        <v>147.62010000000001</v>
      </c>
      <c r="M54" s="94">
        <v>1035.4039700000001</v>
      </c>
      <c r="N54" s="84"/>
      <c r="O54" s="95">
        <v>1.5325229464166141E-3</v>
      </c>
      <c r="P54" s="95">
        <f>M54/'סכום נכסי הקרן'!$C$42</f>
        <v>5.8197701896384147E-4</v>
      </c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</row>
    <row r="55" spans="2:39" s="139" customFormat="1">
      <c r="B55" s="87" t="s">
        <v>1737</v>
      </c>
      <c r="C55" s="84" t="s">
        <v>1738</v>
      </c>
      <c r="D55" s="84" t="s">
        <v>273</v>
      </c>
      <c r="E55" s="84"/>
      <c r="F55" s="108">
        <v>42583</v>
      </c>
      <c r="G55" s="94">
        <v>10.039999999999997</v>
      </c>
      <c r="H55" s="97" t="s">
        <v>177</v>
      </c>
      <c r="I55" s="98">
        <v>4.8000000000000001E-2</v>
      </c>
      <c r="J55" s="98">
        <v>9.5999999999999992E-3</v>
      </c>
      <c r="K55" s="94">
        <v>6636000</v>
      </c>
      <c r="L55" s="107">
        <v>149.3946</v>
      </c>
      <c r="M55" s="94">
        <v>9913.8233900000014</v>
      </c>
      <c r="N55" s="84"/>
      <c r="O55" s="95">
        <v>1.4673656149779633E-2</v>
      </c>
      <c r="P55" s="95">
        <f>M55/'סכום נכסי הקרן'!$C$42</f>
        <v>5.5723346154894554E-3</v>
      </c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</row>
    <row r="56" spans="2:39" s="139" customFormat="1">
      <c r="B56" s="87" t="s">
        <v>1739</v>
      </c>
      <c r="C56" s="84" t="s">
        <v>1740</v>
      </c>
      <c r="D56" s="84" t="s">
        <v>273</v>
      </c>
      <c r="E56" s="84"/>
      <c r="F56" s="108">
        <v>42614</v>
      </c>
      <c r="G56" s="94">
        <v>10.130000000000001</v>
      </c>
      <c r="H56" s="97" t="s">
        <v>177</v>
      </c>
      <c r="I56" s="98">
        <v>4.8000000000000001E-2</v>
      </c>
      <c r="J56" s="98">
        <v>9.5999999999999992E-3</v>
      </c>
      <c r="K56" s="94">
        <v>2734000</v>
      </c>
      <c r="L56" s="107">
        <v>148.5857</v>
      </c>
      <c r="M56" s="94">
        <v>4062.3317700000002</v>
      </c>
      <c r="N56" s="84"/>
      <c r="O56" s="95">
        <v>6.0127417258041028E-3</v>
      </c>
      <c r="P56" s="95">
        <f>M56/'סכום נכסי הקרן'!$C$42</f>
        <v>2.283344281118321E-3</v>
      </c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</row>
    <row r="57" spans="2:39" s="139" customFormat="1">
      <c r="B57" s="87" t="s">
        <v>1741</v>
      </c>
      <c r="C57" s="84" t="s">
        <v>1742</v>
      </c>
      <c r="D57" s="84" t="s">
        <v>273</v>
      </c>
      <c r="E57" s="84"/>
      <c r="F57" s="108">
        <v>42644</v>
      </c>
      <c r="G57" s="94">
        <v>10.209999999999997</v>
      </c>
      <c r="H57" s="97" t="s">
        <v>177</v>
      </c>
      <c r="I57" s="98">
        <v>4.8000000000000001E-2</v>
      </c>
      <c r="J57" s="98">
        <v>9.7000000000000003E-3</v>
      </c>
      <c r="K57" s="94">
        <v>2958000</v>
      </c>
      <c r="L57" s="107">
        <v>148.828</v>
      </c>
      <c r="M57" s="94">
        <v>4402.3330800000003</v>
      </c>
      <c r="N57" s="84"/>
      <c r="O57" s="95">
        <v>6.5159847347976921E-3</v>
      </c>
      <c r="P57" s="95">
        <f>M57/'סכום נכסי הקרן'!$C$42</f>
        <v>2.4744512833810234E-3</v>
      </c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</row>
    <row r="58" spans="2:39" s="139" customFormat="1">
      <c r="B58" s="87" t="s">
        <v>1743</v>
      </c>
      <c r="C58" s="84" t="s">
        <v>1744</v>
      </c>
      <c r="D58" s="84" t="s">
        <v>273</v>
      </c>
      <c r="E58" s="84"/>
      <c r="F58" s="108">
        <v>42675</v>
      </c>
      <c r="G58" s="94">
        <v>10.3</v>
      </c>
      <c r="H58" s="97" t="s">
        <v>177</v>
      </c>
      <c r="I58" s="98">
        <v>4.8000000000000001E-2</v>
      </c>
      <c r="J58" s="98">
        <v>9.7000000000000003E-3</v>
      </c>
      <c r="K58" s="94">
        <v>4620000</v>
      </c>
      <c r="L58" s="107">
        <v>148.76689999999999</v>
      </c>
      <c r="M58" s="94">
        <v>6873.0306200000005</v>
      </c>
      <c r="N58" s="84"/>
      <c r="O58" s="95">
        <v>1.0172915539983885E-2</v>
      </c>
      <c r="P58" s="95">
        <f>M58/'סכום נכסי הקרן'!$C$42</f>
        <v>3.8631741690876493E-3</v>
      </c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</row>
    <row r="59" spans="2:39" s="139" customFormat="1">
      <c r="B59" s="87" t="s">
        <v>1745</v>
      </c>
      <c r="C59" s="84" t="s">
        <v>1746</v>
      </c>
      <c r="D59" s="84" t="s">
        <v>273</v>
      </c>
      <c r="E59" s="84"/>
      <c r="F59" s="108">
        <v>42705</v>
      </c>
      <c r="G59" s="94">
        <v>10.38</v>
      </c>
      <c r="H59" s="97" t="s">
        <v>177</v>
      </c>
      <c r="I59" s="98">
        <v>4.8000000000000001E-2</v>
      </c>
      <c r="J59" s="98">
        <v>9.8000000000000014E-3</v>
      </c>
      <c r="K59" s="94">
        <v>2234000</v>
      </c>
      <c r="L59" s="107">
        <v>148.25970000000001</v>
      </c>
      <c r="M59" s="94">
        <v>3312.12095</v>
      </c>
      <c r="N59" s="84"/>
      <c r="O59" s="95">
        <v>4.9023390910720522E-3</v>
      </c>
      <c r="P59" s="95">
        <f>M59/'סכום נכסי הקרן'!$C$42</f>
        <v>1.8616678444150513E-3</v>
      </c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</row>
    <row r="60" spans="2:39" s="139" customFormat="1">
      <c r="B60" s="87" t="s">
        <v>1747</v>
      </c>
      <c r="C60" s="84" t="s">
        <v>1748</v>
      </c>
      <c r="D60" s="84" t="s">
        <v>273</v>
      </c>
      <c r="E60" s="84"/>
      <c r="F60" s="108">
        <v>42736</v>
      </c>
      <c r="G60" s="94">
        <v>10.289999999999997</v>
      </c>
      <c r="H60" s="97" t="s">
        <v>177</v>
      </c>
      <c r="I60" s="98">
        <v>4.8000000000000001E-2</v>
      </c>
      <c r="J60" s="98">
        <v>9.8999999999999973E-3</v>
      </c>
      <c r="K60" s="94">
        <v>5955000</v>
      </c>
      <c r="L60" s="107">
        <v>148.64410000000001</v>
      </c>
      <c r="M60" s="94">
        <v>8996.8222700000006</v>
      </c>
      <c r="N60" s="84"/>
      <c r="O60" s="95">
        <v>1.331638372374312E-2</v>
      </c>
      <c r="P60" s="95">
        <f>M60/'סכום נכסי הקרן'!$C$42</f>
        <v>5.0569091451736483E-3</v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</row>
    <row r="61" spans="2:39" s="139" customFormat="1">
      <c r="B61" s="87" t="s">
        <v>1749</v>
      </c>
      <c r="C61" s="84" t="s">
        <v>1750</v>
      </c>
      <c r="D61" s="84" t="s">
        <v>273</v>
      </c>
      <c r="E61" s="84"/>
      <c r="F61" s="108">
        <v>42767</v>
      </c>
      <c r="G61" s="94">
        <v>10.379999999999999</v>
      </c>
      <c r="H61" s="97" t="s">
        <v>177</v>
      </c>
      <c r="I61" s="98">
        <v>4.8000000000000001E-2</v>
      </c>
      <c r="J61" s="98">
        <v>9.8999999999999991E-3</v>
      </c>
      <c r="K61" s="94">
        <v>3695000</v>
      </c>
      <c r="L61" s="107">
        <v>150.86449999999999</v>
      </c>
      <c r="M61" s="94">
        <v>5574.4440300000006</v>
      </c>
      <c r="N61" s="84"/>
      <c r="O61" s="95">
        <v>8.2508505250275446E-3</v>
      </c>
      <c r="P61" s="95">
        <f>M61/'סכום נכסי הקרן'!$C$42</f>
        <v>3.1332681860976284E-3</v>
      </c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</row>
    <row r="62" spans="2:39" s="139" customFormat="1">
      <c r="B62" s="87" t="s">
        <v>1751</v>
      </c>
      <c r="C62" s="84" t="s">
        <v>1752</v>
      </c>
      <c r="D62" s="84" t="s">
        <v>273</v>
      </c>
      <c r="E62" s="84"/>
      <c r="F62" s="108">
        <v>42795</v>
      </c>
      <c r="G62" s="94">
        <v>10.46</v>
      </c>
      <c r="H62" s="97" t="s">
        <v>177</v>
      </c>
      <c r="I62" s="98">
        <v>4.8000000000000001E-2</v>
      </c>
      <c r="J62" s="98">
        <v>0.01</v>
      </c>
      <c r="K62" s="94">
        <v>4720000</v>
      </c>
      <c r="L62" s="107">
        <v>150.96199999999999</v>
      </c>
      <c r="M62" s="94">
        <v>7125.4069300000001</v>
      </c>
      <c r="N62" s="84"/>
      <c r="O62" s="95">
        <v>1.0546462964383805E-2</v>
      </c>
      <c r="P62" s="95">
        <f>M62/'סכום נכסי הקרן'!$C$42</f>
        <v>4.0050291520764567E-3</v>
      </c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</row>
    <row r="63" spans="2:39" s="139" customFormat="1">
      <c r="B63" s="87" t="s">
        <v>1753</v>
      </c>
      <c r="C63" s="84" t="s">
        <v>1754</v>
      </c>
      <c r="D63" s="84" t="s">
        <v>273</v>
      </c>
      <c r="E63" s="84"/>
      <c r="F63" s="108">
        <v>42826</v>
      </c>
      <c r="G63" s="94">
        <v>10.54</v>
      </c>
      <c r="H63" s="97" t="s">
        <v>177</v>
      </c>
      <c r="I63" s="98">
        <v>4.8000000000000001E-2</v>
      </c>
      <c r="J63" s="98">
        <v>0.01</v>
      </c>
      <c r="K63" s="94">
        <v>3171000</v>
      </c>
      <c r="L63" s="107">
        <v>150.74350000000001</v>
      </c>
      <c r="M63" s="94">
        <v>4780.0760899999996</v>
      </c>
      <c r="N63" s="84"/>
      <c r="O63" s="95">
        <v>7.0750900187705554E-3</v>
      </c>
      <c r="P63" s="95">
        <f>M63/'סכום נכסי הקרן'!$C$42</f>
        <v>2.6867720366945619E-3</v>
      </c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2:39" s="139" customFormat="1">
      <c r="B64" s="87" t="s">
        <v>1755</v>
      </c>
      <c r="C64" s="84" t="s">
        <v>1756</v>
      </c>
      <c r="D64" s="84" t="s">
        <v>273</v>
      </c>
      <c r="E64" s="84"/>
      <c r="F64" s="108">
        <v>42856</v>
      </c>
      <c r="G64" s="94">
        <v>10.620000000000001</v>
      </c>
      <c r="H64" s="97" t="s">
        <v>177</v>
      </c>
      <c r="I64" s="98">
        <v>4.8000000000000001E-2</v>
      </c>
      <c r="J64" s="98">
        <v>1.01E-2</v>
      </c>
      <c r="K64" s="94">
        <v>8003000</v>
      </c>
      <c r="L64" s="107">
        <v>150.07990000000001</v>
      </c>
      <c r="M64" s="94">
        <v>12010.894779999999</v>
      </c>
      <c r="N64" s="84"/>
      <c r="O64" s="95">
        <v>1.7777575121085857E-2</v>
      </c>
      <c r="P64" s="95">
        <f>M64/'סכום נכסי הקרן'!$C$42</f>
        <v>6.7510507412413762E-3</v>
      </c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</row>
    <row r="65" spans="2:39" s="139" customFormat="1">
      <c r="B65" s="87" t="s">
        <v>1757</v>
      </c>
      <c r="C65" s="84" t="s">
        <v>1758</v>
      </c>
      <c r="D65" s="84" t="s">
        <v>273</v>
      </c>
      <c r="E65" s="84"/>
      <c r="F65" s="108">
        <v>42887</v>
      </c>
      <c r="G65" s="94">
        <v>10.700000000000001</v>
      </c>
      <c r="H65" s="97" t="s">
        <v>177</v>
      </c>
      <c r="I65" s="98">
        <v>4.8000000000000001E-2</v>
      </c>
      <c r="J65" s="98">
        <v>1.0100000000000003E-2</v>
      </c>
      <c r="K65" s="94">
        <v>6551000</v>
      </c>
      <c r="L65" s="107">
        <v>149.5625</v>
      </c>
      <c r="M65" s="94">
        <v>9797.836299999999</v>
      </c>
      <c r="N65" s="84"/>
      <c r="O65" s="95">
        <v>1.4501981246009375E-2</v>
      </c>
      <c r="P65" s="95">
        <f>M65/'סכום נכסי הקרן'!$C$42</f>
        <v>5.5071409105855694E-3</v>
      </c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2:39" s="139" customFormat="1">
      <c r="B66" s="87" t="s">
        <v>1759</v>
      </c>
      <c r="C66" s="84" t="s">
        <v>1760</v>
      </c>
      <c r="D66" s="84" t="s">
        <v>273</v>
      </c>
      <c r="E66" s="84"/>
      <c r="F66" s="108">
        <v>42949</v>
      </c>
      <c r="G66" s="94">
        <v>10.7</v>
      </c>
      <c r="H66" s="97" t="s">
        <v>177</v>
      </c>
      <c r="I66" s="98">
        <v>4.8000000000000001E-2</v>
      </c>
      <c r="J66" s="98">
        <v>1.03E-2</v>
      </c>
      <c r="K66" s="94">
        <v>4324000</v>
      </c>
      <c r="L66" s="107">
        <v>152.00540000000001</v>
      </c>
      <c r="M66" s="94">
        <v>6572.7143299999998</v>
      </c>
      <c r="N66" s="84"/>
      <c r="O66" s="95">
        <v>9.7284111543113946E-3</v>
      </c>
      <c r="P66" s="95">
        <f>M66/'סכום נכסי הקרן'!$C$42</f>
        <v>3.6943732138426341E-3</v>
      </c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</row>
    <row r="67" spans="2:39" s="139" customFormat="1">
      <c r="B67" s="87" t="s">
        <v>1761</v>
      </c>
      <c r="C67" s="84" t="s">
        <v>1762</v>
      </c>
      <c r="D67" s="84" t="s">
        <v>273</v>
      </c>
      <c r="E67" s="84"/>
      <c r="F67" s="108">
        <v>42979</v>
      </c>
      <c r="G67" s="94">
        <v>10.780000000000001</v>
      </c>
      <c r="H67" s="97" t="s">
        <v>177</v>
      </c>
      <c r="I67" s="98">
        <v>4.8000000000000001E-2</v>
      </c>
      <c r="J67" s="98">
        <v>1.03E-2</v>
      </c>
      <c r="K67" s="94">
        <v>3781000</v>
      </c>
      <c r="L67" s="107">
        <v>151.9461</v>
      </c>
      <c r="M67" s="94">
        <v>5745.0803399999995</v>
      </c>
      <c r="N67" s="84"/>
      <c r="O67" s="95">
        <v>8.5034128757077894E-3</v>
      </c>
      <c r="P67" s="95">
        <f>M67/'סכום נכסי הקרן'!$C$42</f>
        <v>3.2291789744450876E-3</v>
      </c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</row>
    <row r="68" spans="2:39" s="139" customFormat="1">
      <c r="B68" s="87" t="s">
        <v>1763</v>
      </c>
      <c r="C68" s="84" t="s">
        <v>1764</v>
      </c>
      <c r="D68" s="84" t="s">
        <v>273</v>
      </c>
      <c r="E68" s="84"/>
      <c r="F68" s="108">
        <v>43009</v>
      </c>
      <c r="G68" s="94">
        <v>10.860000000000001</v>
      </c>
      <c r="H68" s="97" t="s">
        <v>177</v>
      </c>
      <c r="I68" s="98">
        <v>4.8000000000000001E-2</v>
      </c>
      <c r="J68" s="98">
        <v>1.04E-2</v>
      </c>
      <c r="K68" s="94">
        <v>4355000</v>
      </c>
      <c r="L68" s="107">
        <v>151.27500000000001</v>
      </c>
      <c r="M68" s="94">
        <v>6588.0250599999999</v>
      </c>
      <c r="N68" s="84"/>
      <c r="O68" s="95">
        <v>9.7510728841591083E-3</v>
      </c>
      <c r="P68" s="95">
        <f>M68/'סכום נכסי הקרן'!$C$42</f>
        <v>3.702979026898924E-3</v>
      </c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</row>
    <row r="69" spans="2:39" s="139" customFormat="1">
      <c r="B69" s="87" t="s">
        <v>1765</v>
      </c>
      <c r="C69" s="84" t="s">
        <v>1766</v>
      </c>
      <c r="D69" s="84" t="s">
        <v>273</v>
      </c>
      <c r="E69" s="84"/>
      <c r="F69" s="108">
        <v>43040</v>
      </c>
      <c r="G69" s="94">
        <v>10.94</v>
      </c>
      <c r="H69" s="97" t="s">
        <v>177</v>
      </c>
      <c r="I69" s="98">
        <v>4.8000000000000001E-2</v>
      </c>
      <c r="J69" s="98">
        <v>1.04E-2</v>
      </c>
      <c r="K69" s="94">
        <v>4952000</v>
      </c>
      <c r="L69" s="107">
        <v>150.9041</v>
      </c>
      <c r="M69" s="94">
        <v>7472.7730300000003</v>
      </c>
      <c r="N69" s="84"/>
      <c r="O69" s="95">
        <v>1.106060675220147E-2</v>
      </c>
      <c r="P69" s="95">
        <f>M69/'סכום נכסי הקרן'!$C$42</f>
        <v>4.2002757352695812E-3</v>
      </c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2:39" s="139" customFormat="1">
      <c r="B70" s="87" t="s">
        <v>1767</v>
      </c>
      <c r="C70" s="84" t="s">
        <v>1768</v>
      </c>
      <c r="D70" s="84" t="s">
        <v>273</v>
      </c>
      <c r="E70" s="84"/>
      <c r="F70" s="108">
        <v>43070</v>
      </c>
      <c r="G70" s="94">
        <v>11.030000000000001</v>
      </c>
      <c r="H70" s="97" t="s">
        <v>177</v>
      </c>
      <c r="I70" s="98">
        <v>4.8000000000000001E-2</v>
      </c>
      <c r="J70" s="98">
        <v>1.0500000000000001E-2</v>
      </c>
      <c r="K70" s="94">
        <v>5145000</v>
      </c>
      <c r="L70" s="107">
        <v>150.238</v>
      </c>
      <c r="M70" s="94">
        <v>7729.7434000000003</v>
      </c>
      <c r="N70" s="84"/>
      <c r="O70" s="95">
        <v>1.1440953940337293E-2</v>
      </c>
      <c r="P70" s="95">
        <f>M70/'סכום נכסי הקרן'!$C$42</f>
        <v>4.344712934882246E-3</v>
      </c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</row>
    <row r="71" spans="2:39" s="139" customFormat="1">
      <c r="B71" s="87" t="s">
        <v>1769</v>
      </c>
      <c r="C71" s="84" t="s">
        <v>1770</v>
      </c>
      <c r="D71" s="84" t="s">
        <v>273</v>
      </c>
      <c r="E71" s="84"/>
      <c r="F71" s="108">
        <v>43101</v>
      </c>
      <c r="G71" s="94">
        <v>10.93</v>
      </c>
      <c r="H71" s="97" t="s">
        <v>177</v>
      </c>
      <c r="I71" s="98">
        <v>4.8000000000000001E-2</v>
      </c>
      <c r="J71" s="98">
        <v>1.0499999999999999E-2</v>
      </c>
      <c r="K71" s="94">
        <v>4578000</v>
      </c>
      <c r="L71" s="107">
        <v>150.464</v>
      </c>
      <c r="M71" s="94">
        <v>6999.4294400000008</v>
      </c>
      <c r="N71" s="84"/>
      <c r="O71" s="95">
        <v>1.0360001061830961E-2</v>
      </c>
      <c r="P71" s="95">
        <f>M71/'סכום נכסי הקרן'!$C$42</f>
        <v>3.9342200705865084E-3</v>
      </c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</row>
    <row r="72" spans="2:39" s="139" customFormat="1">
      <c r="B72" s="87" t="s">
        <v>1771</v>
      </c>
      <c r="C72" s="84" t="s">
        <v>1772</v>
      </c>
      <c r="D72" s="84" t="s">
        <v>273</v>
      </c>
      <c r="E72" s="84"/>
      <c r="F72" s="108">
        <v>43132</v>
      </c>
      <c r="G72" s="94">
        <v>11.019999999999998</v>
      </c>
      <c r="H72" s="97" t="s">
        <v>177</v>
      </c>
      <c r="I72" s="98">
        <v>4.8000000000000001E-2</v>
      </c>
      <c r="J72" s="98">
        <v>1.06E-2</v>
      </c>
      <c r="K72" s="94">
        <v>5275000</v>
      </c>
      <c r="L72" s="107">
        <v>152.51580000000001</v>
      </c>
      <c r="M72" s="94">
        <v>8045.2065499999999</v>
      </c>
      <c r="N72" s="84"/>
      <c r="O72" s="95">
        <v>1.1907877508462944E-2</v>
      </c>
      <c r="P72" s="95">
        <f>M72/'סכום נכסי הקרן'!$C$42</f>
        <v>4.5220275955841389E-3</v>
      </c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</row>
    <row r="73" spans="2:39" s="139" customFormat="1">
      <c r="B73" s="87" t="s">
        <v>1773</v>
      </c>
      <c r="C73" s="84" t="s">
        <v>1774</v>
      </c>
      <c r="D73" s="84" t="s">
        <v>273</v>
      </c>
      <c r="E73" s="84"/>
      <c r="F73" s="108">
        <v>43191</v>
      </c>
      <c r="G73" s="94">
        <v>11.87</v>
      </c>
      <c r="H73" s="97" t="s">
        <v>177</v>
      </c>
      <c r="I73" s="98">
        <v>4.8000000000000001E-2</v>
      </c>
      <c r="J73" s="98">
        <v>1.1500000000000002E-2</v>
      </c>
      <c r="K73" s="94">
        <v>583000</v>
      </c>
      <c r="L73" s="107">
        <v>107.6207</v>
      </c>
      <c r="M73" s="94">
        <v>627.42888000000005</v>
      </c>
      <c r="N73" s="84"/>
      <c r="O73" s="95">
        <v>9.2867053218317897E-4</v>
      </c>
      <c r="P73" s="95">
        <f>M73/'סכום נכסי הקרן'!$C$42</f>
        <v>3.5266350117840658E-4</v>
      </c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</row>
    <row r="74" spans="2:39" s="139" customFormat="1">
      <c r="B74" s="87" t="s">
        <v>1775</v>
      </c>
      <c r="C74" s="84" t="s">
        <v>1776</v>
      </c>
      <c r="D74" s="84" t="s">
        <v>273</v>
      </c>
      <c r="E74" s="84"/>
      <c r="F74" s="108">
        <v>43221</v>
      </c>
      <c r="G74" s="94">
        <v>11.26</v>
      </c>
      <c r="H74" s="97" t="s">
        <v>177</v>
      </c>
      <c r="I74" s="98">
        <v>4.8000000000000001E-2</v>
      </c>
      <c r="J74" s="98">
        <v>1.0699999999999998E-2</v>
      </c>
      <c r="K74" s="94">
        <v>7727000</v>
      </c>
      <c r="L74" s="107">
        <v>152.0127</v>
      </c>
      <c r="M74" s="94">
        <v>11746.02001</v>
      </c>
      <c r="N74" s="84"/>
      <c r="O74" s="95">
        <v>1.738552846614419E-2</v>
      </c>
      <c r="P74" s="95">
        <f>M74/'סכום נכסי הקרן'!$C$42</f>
        <v>6.6021706581919247E-3</v>
      </c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</row>
    <row r="75" spans="2:39" s="139" customFormat="1">
      <c r="B75" s="87" t="s">
        <v>1777</v>
      </c>
      <c r="C75" s="84" t="s">
        <v>1778</v>
      </c>
      <c r="D75" s="84" t="s">
        <v>273</v>
      </c>
      <c r="E75" s="84"/>
      <c r="F75" s="108">
        <v>43252</v>
      </c>
      <c r="G75" s="94">
        <v>11.34</v>
      </c>
      <c r="H75" s="97" t="s">
        <v>177</v>
      </c>
      <c r="I75" s="98">
        <v>4.8000000000000001E-2</v>
      </c>
      <c r="J75" s="98">
        <v>1.0800000000000001E-2</v>
      </c>
      <c r="K75" s="94">
        <v>1587000</v>
      </c>
      <c r="L75" s="107">
        <v>151.18270000000001</v>
      </c>
      <c r="M75" s="94">
        <v>2399.26935</v>
      </c>
      <c r="N75" s="84"/>
      <c r="O75" s="95">
        <v>3.5512084558735799E-3</v>
      </c>
      <c r="P75" s="95">
        <f>M75/'סכום נכסי הקרן'!$C$42</f>
        <v>1.3485747249011549E-3</v>
      </c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</row>
    <row r="76" spans="2:39" s="139" customFormat="1">
      <c r="B76" s="87" t="s">
        <v>1779</v>
      </c>
      <c r="C76" s="84" t="s">
        <v>1780</v>
      </c>
      <c r="D76" s="84" t="s">
        <v>273</v>
      </c>
      <c r="E76" s="84"/>
      <c r="F76" s="108">
        <v>43313</v>
      </c>
      <c r="G76" s="94">
        <v>11.33</v>
      </c>
      <c r="H76" s="97" t="s">
        <v>177</v>
      </c>
      <c r="I76" s="98">
        <v>4.8000000000000001E-2</v>
      </c>
      <c r="J76" s="98">
        <v>1.09E-2</v>
      </c>
      <c r="K76" s="94">
        <v>3661000</v>
      </c>
      <c r="L76" s="107">
        <v>152.24539999999999</v>
      </c>
      <c r="M76" s="94">
        <v>5573.7051100000008</v>
      </c>
      <c r="N76" s="84"/>
      <c r="O76" s="95">
        <v>8.2497568341702802E-3</v>
      </c>
      <c r="P76" s="95">
        <f>M76/'סכום נכסי הקרן'!$C$42</f>
        <v>3.1328528559740124E-3</v>
      </c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</row>
    <row r="77" spans="2:39" s="139" customFormat="1">
      <c r="B77" s="87" t="s">
        <v>1781</v>
      </c>
      <c r="C77" s="84" t="s">
        <v>1782</v>
      </c>
      <c r="D77" s="84" t="s">
        <v>273</v>
      </c>
      <c r="E77" s="84"/>
      <c r="F77" s="108">
        <v>43345</v>
      </c>
      <c r="G77" s="94">
        <v>11.410000000000004</v>
      </c>
      <c r="H77" s="97" t="s">
        <v>177</v>
      </c>
      <c r="I77" s="98">
        <v>4.8000000000000001E-2</v>
      </c>
      <c r="J77" s="98">
        <v>1.0900000000000003E-2</v>
      </c>
      <c r="K77" s="94">
        <v>6477000</v>
      </c>
      <c r="L77" s="107">
        <v>152.01390000000001</v>
      </c>
      <c r="M77" s="94">
        <v>9845.9392999999982</v>
      </c>
      <c r="N77" s="84"/>
      <c r="O77" s="95">
        <v>1.4573179496573817E-2</v>
      </c>
      <c r="P77" s="95">
        <f>M77/'סכום נכסי הקרן'!$C$42</f>
        <v>5.5341785126755217E-3</v>
      </c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</row>
    <row r="78" spans="2:39" s="139" customFormat="1">
      <c r="B78" s="87" t="s">
        <v>1783</v>
      </c>
      <c r="C78" s="84" t="s">
        <v>1784</v>
      </c>
      <c r="D78" s="84" t="s">
        <v>273</v>
      </c>
      <c r="E78" s="84"/>
      <c r="F78" s="108">
        <v>43375</v>
      </c>
      <c r="G78" s="94">
        <v>11.5</v>
      </c>
      <c r="H78" s="97" t="s">
        <v>177</v>
      </c>
      <c r="I78" s="98">
        <v>4.8000000000000001E-2</v>
      </c>
      <c r="J78" s="98">
        <v>1.1000000000000001E-2</v>
      </c>
      <c r="K78" s="94">
        <v>2782000</v>
      </c>
      <c r="L78" s="107">
        <v>151.64189999999999</v>
      </c>
      <c r="M78" s="94">
        <v>4218.6782499999999</v>
      </c>
      <c r="N78" s="84"/>
      <c r="O78" s="95">
        <v>6.2441534019554564E-3</v>
      </c>
      <c r="P78" s="95">
        <f>M78/'סכום נכסי הקרן'!$C$42</f>
        <v>2.3712230810768431E-3</v>
      </c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</row>
    <row r="79" spans="2:39" s="139" customFormat="1">
      <c r="B79" s="87" t="s">
        <v>1785</v>
      </c>
      <c r="C79" s="84" t="s">
        <v>1786</v>
      </c>
      <c r="D79" s="84" t="s">
        <v>273</v>
      </c>
      <c r="E79" s="84"/>
      <c r="F79" s="108">
        <v>40118</v>
      </c>
      <c r="G79" s="94">
        <v>5.22</v>
      </c>
      <c r="H79" s="97" t="s">
        <v>177</v>
      </c>
      <c r="I79" s="98">
        <v>4.8000000000000001E-2</v>
      </c>
      <c r="J79" s="98">
        <v>2.3999999999999998E-3</v>
      </c>
      <c r="K79" s="94">
        <v>23000</v>
      </c>
      <c r="L79" s="107">
        <v>138.82689999999999</v>
      </c>
      <c r="M79" s="94">
        <v>31.93018</v>
      </c>
      <c r="N79" s="84"/>
      <c r="O79" s="95">
        <v>4.7260523381239151E-5</v>
      </c>
      <c r="P79" s="95">
        <f>M79/'סכום נכסי הקרן'!$C$42</f>
        <v>1.7947227854823533E-5</v>
      </c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</row>
    <row r="80" spans="2:39" s="139" customFormat="1">
      <c r="B80" s="87" t="s">
        <v>1787</v>
      </c>
      <c r="C80" s="84">
        <v>8789</v>
      </c>
      <c r="D80" s="84" t="s">
        <v>273</v>
      </c>
      <c r="E80" s="84"/>
      <c r="F80" s="108">
        <v>41000</v>
      </c>
      <c r="G80" s="94">
        <v>7.07</v>
      </c>
      <c r="H80" s="97" t="s">
        <v>177</v>
      </c>
      <c r="I80" s="98">
        <v>4.8000000000000001E-2</v>
      </c>
      <c r="J80" s="98">
        <v>5.6000000000000008E-3</v>
      </c>
      <c r="K80" s="94">
        <v>37000</v>
      </c>
      <c r="L80" s="107">
        <v>140.2141</v>
      </c>
      <c r="M80" s="94">
        <v>51.879239999999996</v>
      </c>
      <c r="N80" s="84"/>
      <c r="O80" s="95">
        <v>7.678754191241381E-5</v>
      </c>
      <c r="P80" s="95">
        <f>M80/'סכום נכסי הקרן'!$C$42</f>
        <v>2.9160140694949894E-5</v>
      </c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</row>
    <row r="81" spans="2:39" s="139" customFormat="1">
      <c r="B81" s="87" t="s">
        <v>1788</v>
      </c>
      <c r="C81" s="84" t="s">
        <v>1789</v>
      </c>
      <c r="D81" s="84" t="s">
        <v>273</v>
      </c>
      <c r="E81" s="84"/>
      <c r="F81" s="108">
        <v>41640</v>
      </c>
      <c r="G81" s="94">
        <v>8.27</v>
      </c>
      <c r="H81" s="97" t="s">
        <v>177</v>
      </c>
      <c r="I81" s="98">
        <v>4.8000000000000001E-2</v>
      </c>
      <c r="J81" s="98">
        <v>7.4000000000000003E-3</v>
      </c>
      <c r="K81" s="94">
        <v>2872000</v>
      </c>
      <c r="L81" s="107">
        <v>139.3433</v>
      </c>
      <c r="M81" s="94">
        <v>4070.9957000000004</v>
      </c>
      <c r="N81" s="84"/>
      <c r="O81" s="95">
        <v>6.0255653887567829E-3</v>
      </c>
      <c r="P81" s="95">
        <f>M81/'סכום נכסי הקרן'!$C$42</f>
        <v>2.2882140790909051E-3</v>
      </c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</row>
    <row r="82" spans="2:39" s="139" customFormat="1">
      <c r="B82" s="83"/>
      <c r="C82" s="84"/>
      <c r="D82" s="84"/>
      <c r="E82" s="84"/>
      <c r="F82" s="84"/>
      <c r="G82" s="84"/>
      <c r="H82" s="84"/>
      <c r="I82" s="84"/>
      <c r="J82" s="84"/>
      <c r="K82" s="94"/>
      <c r="L82" s="84"/>
      <c r="M82" s="84"/>
      <c r="N82" s="84"/>
      <c r="O82" s="95"/>
      <c r="P82" s="84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</row>
    <row r="83" spans="2:39" s="139" customFormat="1">
      <c r="B83" s="103" t="s">
        <v>57</v>
      </c>
      <c r="C83" s="82"/>
      <c r="D83" s="82"/>
      <c r="E83" s="82"/>
      <c r="F83" s="82"/>
      <c r="G83" s="91">
        <v>1.7871336111934042</v>
      </c>
      <c r="H83" s="82"/>
      <c r="I83" s="82"/>
      <c r="J83" s="105">
        <v>-3.5548929229354616E-3</v>
      </c>
      <c r="K83" s="91"/>
      <c r="L83" s="82"/>
      <c r="M83" s="91">
        <v>93861.004160000026</v>
      </c>
      <c r="N83" s="82"/>
      <c r="O83" s="92">
        <v>0.13892562402373762</v>
      </c>
      <c r="P83" s="92">
        <f>M83/'סכום נכסי הקרן'!$C$42</f>
        <v>5.2757135360403863E-2</v>
      </c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</row>
    <row r="84" spans="2:39" s="139" customFormat="1">
      <c r="B84" s="87" t="s">
        <v>1790</v>
      </c>
      <c r="C84" s="84" t="s">
        <v>1791</v>
      </c>
      <c r="D84" s="84" t="s">
        <v>273</v>
      </c>
      <c r="E84" s="84"/>
      <c r="F84" s="108">
        <v>37288</v>
      </c>
      <c r="G84" s="94">
        <v>1.65</v>
      </c>
      <c r="H84" s="97" t="s">
        <v>177</v>
      </c>
      <c r="I84" s="98">
        <v>5.5E-2</v>
      </c>
      <c r="J84" s="98">
        <v>-3.9000000000000003E-3</v>
      </c>
      <c r="K84" s="94">
        <v>1289880</v>
      </c>
      <c r="L84" s="107">
        <v>147.22</v>
      </c>
      <c r="M84" s="94">
        <v>1898.96155</v>
      </c>
      <c r="N84" s="84"/>
      <c r="O84" s="95">
        <v>2.8106924775823106E-3</v>
      </c>
      <c r="P84" s="95">
        <f>M84/'סכום נכסי הקרן'!$C$42</f>
        <v>1.067363091138192E-3</v>
      </c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</row>
    <row r="85" spans="2:39" s="139" customFormat="1">
      <c r="B85" s="87" t="s">
        <v>1792</v>
      </c>
      <c r="C85" s="84" t="s">
        <v>1793</v>
      </c>
      <c r="D85" s="84" t="s">
        <v>273</v>
      </c>
      <c r="E85" s="84"/>
      <c r="F85" s="108">
        <v>37316</v>
      </c>
      <c r="G85" s="94">
        <v>1.73</v>
      </c>
      <c r="H85" s="97" t="s">
        <v>177</v>
      </c>
      <c r="I85" s="98">
        <v>5.5E-2</v>
      </c>
      <c r="J85" s="98">
        <v>-3.7999999999999996E-3</v>
      </c>
      <c r="K85" s="94">
        <v>1838520</v>
      </c>
      <c r="L85" s="107">
        <v>145.66390000000001</v>
      </c>
      <c r="M85" s="94">
        <v>2678.0602400000002</v>
      </c>
      <c r="N85" s="84"/>
      <c r="O85" s="95">
        <v>3.9638526494021314E-3</v>
      </c>
      <c r="P85" s="95">
        <f>M85/'סכום נכסי הקרן'!$C$42</f>
        <v>1.5052767424494132E-3</v>
      </c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</row>
    <row r="86" spans="2:39" s="139" customFormat="1">
      <c r="B86" s="87" t="s">
        <v>1794</v>
      </c>
      <c r="C86" s="84" t="s">
        <v>1795</v>
      </c>
      <c r="D86" s="84" t="s">
        <v>273</v>
      </c>
      <c r="E86" s="84"/>
      <c r="F86" s="108">
        <v>37347</v>
      </c>
      <c r="G86" s="94">
        <v>1.8099999999999998</v>
      </c>
      <c r="H86" s="97" t="s">
        <v>177</v>
      </c>
      <c r="I86" s="98">
        <v>5.5E-2</v>
      </c>
      <c r="J86" s="98">
        <v>-3.7000000000000002E-3</v>
      </c>
      <c r="K86" s="94">
        <v>2134080</v>
      </c>
      <c r="L86" s="107">
        <v>144.5583</v>
      </c>
      <c r="M86" s="94">
        <v>3084.9897500000002</v>
      </c>
      <c r="N86" s="84"/>
      <c r="O86" s="95">
        <v>4.5661574789355444E-3</v>
      </c>
      <c r="P86" s="95">
        <f>M86/'סכום נכסי הקרן'!$C$42</f>
        <v>1.7340025635008977E-3</v>
      </c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</row>
    <row r="87" spans="2:39" s="139" customFormat="1">
      <c r="B87" s="87" t="s">
        <v>1796</v>
      </c>
      <c r="C87" s="84" t="s">
        <v>1797</v>
      </c>
      <c r="D87" s="84" t="s">
        <v>273</v>
      </c>
      <c r="E87" s="84"/>
      <c r="F87" s="108">
        <v>37377</v>
      </c>
      <c r="G87" s="94">
        <v>1.9</v>
      </c>
      <c r="H87" s="97" t="s">
        <v>177</v>
      </c>
      <c r="I87" s="98">
        <v>5.5E-2</v>
      </c>
      <c r="J87" s="98">
        <v>-3.5999999999999999E-3</v>
      </c>
      <c r="K87" s="94">
        <v>1922400</v>
      </c>
      <c r="L87" s="107">
        <v>143.88069999999999</v>
      </c>
      <c r="M87" s="94">
        <v>2765.9618799999998</v>
      </c>
      <c r="N87" s="84"/>
      <c r="O87" s="95">
        <v>4.0939576946123135E-3</v>
      </c>
      <c r="P87" s="95">
        <f>M87/'סכום נכסי הקרן'!$C$42</f>
        <v>1.5546842547745133E-3</v>
      </c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</row>
    <row r="88" spans="2:39" s="139" customFormat="1">
      <c r="B88" s="87" t="s">
        <v>1798</v>
      </c>
      <c r="C88" s="84" t="s">
        <v>1799</v>
      </c>
      <c r="D88" s="84" t="s">
        <v>273</v>
      </c>
      <c r="E88" s="84"/>
      <c r="F88" s="108">
        <v>37408</v>
      </c>
      <c r="G88" s="94">
        <v>1.9799999999999998</v>
      </c>
      <c r="H88" s="97" t="s">
        <v>177</v>
      </c>
      <c r="I88" s="98">
        <v>5.5E-2</v>
      </c>
      <c r="J88" s="98">
        <v>-3.4999999999999996E-3</v>
      </c>
      <c r="K88" s="94">
        <v>1784160</v>
      </c>
      <c r="L88" s="107">
        <v>141.71680000000001</v>
      </c>
      <c r="M88" s="94">
        <v>2528.4547299999999</v>
      </c>
      <c r="N88" s="84"/>
      <c r="O88" s="95">
        <v>3.7424184231210009E-3</v>
      </c>
      <c r="P88" s="95">
        <f>M88/'סכום נכסי הקרן'!$C$42</f>
        <v>1.4211868883894899E-3</v>
      </c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</row>
    <row r="89" spans="2:39" s="139" customFormat="1">
      <c r="B89" s="87" t="s">
        <v>1800</v>
      </c>
      <c r="C89" s="84" t="s">
        <v>1801</v>
      </c>
      <c r="D89" s="84" t="s">
        <v>273</v>
      </c>
      <c r="E89" s="84"/>
      <c r="F89" s="108">
        <v>37438</v>
      </c>
      <c r="G89" s="94">
        <v>2.0099999999999998</v>
      </c>
      <c r="H89" s="97" t="s">
        <v>177</v>
      </c>
      <c r="I89" s="98">
        <v>5.5E-2</v>
      </c>
      <c r="J89" s="98">
        <v>-3.3999999999999998E-3</v>
      </c>
      <c r="K89" s="94">
        <v>1363680</v>
      </c>
      <c r="L89" s="107">
        <v>140.4016</v>
      </c>
      <c r="M89" s="94">
        <v>1961.4724899999999</v>
      </c>
      <c r="N89" s="84"/>
      <c r="O89" s="95">
        <v>2.90321621974265E-3</v>
      </c>
      <c r="P89" s="95">
        <f>M89/'סכום נכסי הקרן'!$C$42</f>
        <v>1.1024990685614073E-3</v>
      </c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</row>
    <row r="90" spans="2:39" s="139" customFormat="1">
      <c r="B90" s="87" t="s">
        <v>1802</v>
      </c>
      <c r="C90" s="84" t="s">
        <v>1803</v>
      </c>
      <c r="D90" s="84" t="s">
        <v>273</v>
      </c>
      <c r="E90" s="84"/>
      <c r="F90" s="108">
        <v>37469</v>
      </c>
      <c r="G90" s="94">
        <v>2.1</v>
      </c>
      <c r="H90" s="97" t="s">
        <v>177</v>
      </c>
      <c r="I90" s="98">
        <v>5.5E-2</v>
      </c>
      <c r="J90" s="98">
        <v>-3.2999999999999995E-3</v>
      </c>
      <c r="K90" s="94">
        <v>826200</v>
      </c>
      <c r="L90" s="107">
        <v>141.98400000000001</v>
      </c>
      <c r="M90" s="94">
        <v>1173.0718700000002</v>
      </c>
      <c r="N90" s="84"/>
      <c r="O90" s="95">
        <v>1.7362880679034362E-3</v>
      </c>
      <c r="P90" s="95">
        <f>M90/'סכום נכסי הקרן'!$C$42</f>
        <v>6.5935701399033565E-4</v>
      </c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</row>
    <row r="91" spans="2:39" s="139" customFormat="1">
      <c r="B91" s="87" t="s">
        <v>1804</v>
      </c>
      <c r="C91" s="84" t="s">
        <v>1805</v>
      </c>
      <c r="D91" s="84" t="s">
        <v>273</v>
      </c>
      <c r="E91" s="84"/>
      <c r="F91" s="108">
        <v>37500</v>
      </c>
      <c r="G91" s="94">
        <v>2.1799999999999997</v>
      </c>
      <c r="H91" s="97" t="s">
        <v>177</v>
      </c>
      <c r="I91" s="98">
        <v>5.5E-2</v>
      </c>
      <c r="J91" s="98">
        <v>-3.2000000000000002E-3</v>
      </c>
      <c r="K91" s="94">
        <v>1299960</v>
      </c>
      <c r="L91" s="107">
        <v>141.07990000000001</v>
      </c>
      <c r="M91" s="94">
        <v>1833.9819399999999</v>
      </c>
      <c r="N91" s="84"/>
      <c r="O91" s="95">
        <v>2.7145148056208993E-3</v>
      </c>
      <c r="P91" s="95">
        <f>M91/'סכום נכסי הקרן'!$C$42</f>
        <v>1.030839530463383E-3</v>
      </c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</row>
    <row r="92" spans="2:39" s="139" customFormat="1">
      <c r="B92" s="87" t="s">
        <v>1806</v>
      </c>
      <c r="C92" s="84" t="s">
        <v>1807</v>
      </c>
      <c r="D92" s="84" t="s">
        <v>273</v>
      </c>
      <c r="E92" s="84"/>
      <c r="F92" s="108">
        <v>36161</v>
      </c>
      <c r="G92" s="84"/>
      <c r="H92" s="97" t="s">
        <v>177</v>
      </c>
      <c r="I92" s="98">
        <v>0</v>
      </c>
      <c r="J92" s="98">
        <v>-4.3000000000000009E-3</v>
      </c>
      <c r="K92" s="94">
        <v>113000</v>
      </c>
      <c r="L92" s="107">
        <v>134.77610000000001</v>
      </c>
      <c r="M92" s="94">
        <v>156.48507999999998</v>
      </c>
      <c r="N92" s="84"/>
      <c r="O92" s="95">
        <v>2.3161682089343306E-4</v>
      </c>
      <c r="P92" s="95">
        <f>M92/'סכום נכסי הקרן'!$C$42</f>
        <v>8.7956703865756122E-5</v>
      </c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</row>
    <row r="93" spans="2:39" s="139" customFormat="1">
      <c r="B93" s="87" t="s">
        <v>1808</v>
      </c>
      <c r="C93" s="84" t="s">
        <v>1809</v>
      </c>
      <c r="D93" s="84" t="s">
        <v>273</v>
      </c>
      <c r="E93" s="84"/>
      <c r="F93" s="108">
        <v>36192</v>
      </c>
      <c r="G93" s="94">
        <v>0.09</v>
      </c>
      <c r="H93" s="97" t="s">
        <v>177</v>
      </c>
      <c r="I93" s="98">
        <v>5.5E-2</v>
      </c>
      <c r="J93" s="98">
        <v>-4.4000000000000003E-3</v>
      </c>
      <c r="K93" s="94">
        <v>350000</v>
      </c>
      <c r="L93" s="107">
        <v>138.45089999999999</v>
      </c>
      <c r="M93" s="94">
        <v>484.57815999999997</v>
      </c>
      <c r="N93" s="84"/>
      <c r="O93" s="95">
        <v>7.1723421104164919E-4</v>
      </c>
      <c r="P93" s="95">
        <f>M93/'סכום נכסי הקרן'!$C$42</f>
        <v>2.7237036092471559E-4</v>
      </c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</row>
    <row r="94" spans="2:39" s="139" customFormat="1">
      <c r="B94" s="87" t="s">
        <v>1810</v>
      </c>
      <c r="C94" s="84" t="s">
        <v>1811</v>
      </c>
      <c r="D94" s="84" t="s">
        <v>273</v>
      </c>
      <c r="E94" s="84"/>
      <c r="F94" s="108">
        <v>36220</v>
      </c>
      <c r="G94" s="94">
        <v>0.16</v>
      </c>
      <c r="H94" s="97" t="s">
        <v>177</v>
      </c>
      <c r="I94" s="98">
        <v>5.5E-2</v>
      </c>
      <c r="J94" s="98">
        <v>-4.4000000000000003E-3</v>
      </c>
      <c r="K94" s="94">
        <v>475000</v>
      </c>
      <c r="L94" s="107">
        <v>139.1414</v>
      </c>
      <c r="M94" s="94">
        <v>660.92163000000005</v>
      </c>
      <c r="N94" s="84"/>
      <c r="O94" s="95">
        <v>9.7824384791384499E-4</v>
      </c>
      <c r="P94" s="95">
        <f>M94/'סכום נכסי הקרן'!$C$42</f>
        <v>3.7148901408608957E-4</v>
      </c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</row>
    <row r="95" spans="2:39" s="139" customFormat="1">
      <c r="B95" s="87" t="s">
        <v>1812</v>
      </c>
      <c r="C95" s="84" t="s">
        <v>1813</v>
      </c>
      <c r="D95" s="84" t="s">
        <v>273</v>
      </c>
      <c r="E95" s="84"/>
      <c r="F95" s="108">
        <v>36251</v>
      </c>
      <c r="G95" s="94">
        <v>0.25</v>
      </c>
      <c r="H95" s="97" t="s">
        <v>177</v>
      </c>
      <c r="I95" s="98">
        <v>5.5E-2</v>
      </c>
      <c r="J95" s="98">
        <v>-4.3999999999999994E-3</v>
      </c>
      <c r="K95" s="94">
        <v>120000</v>
      </c>
      <c r="L95" s="107">
        <v>140.2653</v>
      </c>
      <c r="M95" s="94">
        <v>168.31842</v>
      </c>
      <c r="N95" s="84"/>
      <c r="O95" s="95">
        <v>2.4913159349252751E-4</v>
      </c>
      <c r="P95" s="95">
        <f>M95/'סכום נכסי הקרן'!$C$42</f>
        <v>9.4607955104039081E-5</v>
      </c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</row>
    <row r="96" spans="2:39" s="139" customFormat="1">
      <c r="B96" s="87" t="s">
        <v>1814</v>
      </c>
      <c r="C96" s="84" t="s">
        <v>1815</v>
      </c>
      <c r="D96" s="84" t="s">
        <v>273</v>
      </c>
      <c r="E96" s="84"/>
      <c r="F96" s="108">
        <v>36281</v>
      </c>
      <c r="G96" s="94">
        <v>0.32999999999999996</v>
      </c>
      <c r="H96" s="97" t="s">
        <v>177</v>
      </c>
      <c r="I96" s="98">
        <v>5.5E-2</v>
      </c>
      <c r="J96" s="98">
        <v>-4.4999999999999997E-3</v>
      </c>
      <c r="K96" s="94">
        <v>493000</v>
      </c>
      <c r="L96" s="107">
        <v>140.59200000000001</v>
      </c>
      <c r="M96" s="94">
        <v>693.11865999999998</v>
      </c>
      <c r="N96" s="84"/>
      <c r="O96" s="95">
        <v>1.0258993415290221E-3</v>
      </c>
      <c r="P96" s="95">
        <f>M96/'סכום נכסי הקרן'!$C$42</f>
        <v>3.895862322558145E-4</v>
      </c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</row>
    <row r="97" spans="2:39" s="139" customFormat="1">
      <c r="B97" s="87" t="s">
        <v>1816</v>
      </c>
      <c r="C97" s="84" t="s">
        <v>1817</v>
      </c>
      <c r="D97" s="84" t="s">
        <v>273</v>
      </c>
      <c r="E97" s="84"/>
      <c r="F97" s="108">
        <v>36404</v>
      </c>
      <c r="G97" s="94">
        <v>0.65999999999999992</v>
      </c>
      <c r="H97" s="97" t="s">
        <v>177</v>
      </c>
      <c r="I97" s="98">
        <v>5.5E-2</v>
      </c>
      <c r="J97" s="98">
        <v>-4.8999999999999998E-3</v>
      </c>
      <c r="K97" s="94">
        <v>420000</v>
      </c>
      <c r="L97" s="107">
        <v>142.67250000000001</v>
      </c>
      <c r="M97" s="94">
        <v>599.22442000000001</v>
      </c>
      <c r="N97" s="84"/>
      <c r="O97" s="95">
        <v>8.8692452444738708E-4</v>
      </c>
      <c r="P97" s="95">
        <f>M97/'סכום נכסי הקרן'!$C$42</f>
        <v>3.3681041578576996E-4</v>
      </c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</row>
    <row r="98" spans="2:39" s="139" customFormat="1">
      <c r="B98" s="87" t="s">
        <v>1818</v>
      </c>
      <c r="C98" s="84" t="s">
        <v>1819</v>
      </c>
      <c r="D98" s="84" t="s">
        <v>273</v>
      </c>
      <c r="E98" s="84"/>
      <c r="F98" s="108">
        <v>36434</v>
      </c>
      <c r="G98" s="94">
        <v>0.73999999999999988</v>
      </c>
      <c r="H98" s="97" t="s">
        <v>177</v>
      </c>
      <c r="I98" s="98">
        <v>5.5E-2</v>
      </c>
      <c r="J98" s="98">
        <v>-5.0000000000000001E-3</v>
      </c>
      <c r="K98" s="94">
        <v>450000</v>
      </c>
      <c r="L98" s="107">
        <v>142.06489999999999</v>
      </c>
      <c r="M98" s="94">
        <v>639.29228000000001</v>
      </c>
      <c r="N98" s="84"/>
      <c r="O98" s="95">
        <v>9.4622979721334757E-4</v>
      </c>
      <c r="P98" s="95">
        <f>M98/'סכום נכסי הקרן'!$C$42</f>
        <v>3.5933164845890772E-4</v>
      </c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</row>
    <row r="99" spans="2:39" s="139" customFormat="1">
      <c r="B99" s="87" t="s">
        <v>1820</v>
      </c>
      <c r="C99" s="84" t="s">
        <v>1821</v>
      </c>
      <c r="D99" s="84" t="s">
        <v>273</v>
      </c>
      <c r="E99" s="84"/>
      <c r="F99" s="108">
        <v>36465</v>
      </c>
      <c r="G99" s="94">
        <v>0.82000000000000006</v>
      </c>
      <c r="H99" s="97" t="s">
        <v>177</v>
      </c>
      <c r="I99" s="98">
        <v>5.5E-2</v>
      </c>
      <c r="J99" s="98">
        <v>-4.899999999999999E-3</v>
      </c>
      <c r="K99" s="94">
        <v>319900</v>
      </c>
      <c r="L99" s="107">
        <v>141.45269999999999</v>
      </c>
      <c r="M99" s="94">
        <v>452.50721999999996</v>
      </c>
      <c r="N99" s="84"/>
      <c r="O99" s="95">
        <v>6.6976534585741531E-4</v>
      </c>
      <c r="P99" s="95">
        <f>M99/'סכום נכסי הקרן'!$C$42</f>
        <v>2.5434401507579227E-4</v>
      </c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</row>
    <row r="100" spans="2:39" s="139" customFormat="1">
      <c r="B100" s="87" t="s">
        <v>1822</v>
      </c>
      <c r="C100" s="84" t="s">
        <v>1823</v>
      </c>
      <c r="D100" s="84" t="s">
        <v>273</v>
      </c>
      <c r="E100" s="84"/>
      <c r="F100" s="108">
        <v>36495</v>
      </c>
      <c r="G100" s="94">
        <v>0.90999999999999992</v>
      </c>
      <c r="H100" s="97" t="s">
        <v>177</v>
      </c>
      <c r="I100" s="98">
        <v>5.5E-2</v>
      </c>
      <c r="J100" s="98">
        <v>-4.8999999999999998E-3</v>
      </c>
      <c r="K100" s="94">
        <v>500000</v>
      </c>
      <c r="L100" s="107">
        <v>140.58029999999999</v>
      </c>
      <c r="M100" s="94">
        <v>702.90164000000004</v>
      </c>
      <c r="N100" s="84"/>
      <c r="O100" s="95">
        <v>1.0403793336564763E-3</v>
      </c>
      <c r="P100" s="95">
        <f>M100/'סכום נכסי הקרן'!$C$42</f>
        <v>3.9508502277810979E-4</v>
      </c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</row>
    <row r="101" spans="2:39" s="139" customFormat="1">
      <c r="B101" s="87" t="s">
        <v>1824</v>
      </c>
      <c r="C101" s="84" t="s">
        <v>1825</v>
      </c>
      <c r="D101" s="84" t="s">
        <v>273</v>
      </c>
      <c r="E101" s="84"/>
      <c r="F101" s="108">
        <v>36528</v>
      </c>
      <c r="G101" s="94">
        <v>0.5</v>
      </c>
      <c r="H101" s="97" t="s">
        <v>177</v>
      </c>
      <c r="I101" s="98">
        <v>5.5E-2</v>
      </c>
      <c r="J101" s="98">
        <v>-4.8999999999999998E-3</v>
      </c>
      <c r="K101" s="94">
        <v>377000</v>
      </c>
      <c r="L101" s="107">
        <v>140.56280000000001</v>
      </c>
      <c r="M101" s="94">
        <v>529.92184999999995</v>
      </c>
      <c r="N101" s="84"/>
      <c r="O101" s="95">
        <v>7.8434834949738788E-4</v>
      </c>
      <c r="P101" s="95">
        <f>M101/'סכום נכסי הקרן'!$C$42</f>
        <v>2.9785701763033025E-4</v>
      </c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</row>
    <row r="102" spans="2:39" s="139" customFormat="1">
      <c r="B102" s="87" t="s">
        <v>1826</v>
      </c>
      <c r="C102" s="84" t="s">
        <v>1827</v>
      </c>
      <c r="D102" s="84" t="s">
        <v>273</v>
      </c>
      <c r="E102" s="84"/>
      <c r="F102" s="108">
        <v>36557</v>
      </c>
      <c r="G102" s="94">
        <v>0.57999999999999996</v>
      </c>
      <c r="H102" s="97" t="s">
        <v>177</v>
      </c>
      <c r="I102" s="98">
        <v>5.5E-2</v>
      </c>
      <c r="J102" s="98">
        <v>-4.7999999999999996E-3</v>
      </c>
      <c r="K102" s="94">
        <v>806000</v>
      </c>
      <c r="L102" s="107">
        <v>140.61000000000001</v>
      </c>
      <c r="M102" s="94">
        <v>1133.3165900000001</v>
      </c>
      <c r="N102" s="84"/>
      <c r="O102" s="95">
        <v>1.6774454512953334E-3</v>
      </c>
      <c r="P102" s="95">
        <f>M102/'סכום נכסי הקרן'!$C$42</f>
        <v>6.3701147542486846E-4</v>
      </c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</row>
    <row r="103" spans="2:39" s="139" customFormat="1">
      <c r="B103" s="87" t="s">
        <v>1828</v>
      </c>
      <c r="C103" s="84" t="s">
        <v>1829</v>
      </c>
      <c r="D103" s="84" t="s">
        <v>273</v>
      </c>
      <c r="E103" s="84"/>
      <c r="F103" s="108">
        <v>36586</v>
      </c>
      <c r="G103" s="94">
        <v>0.65999999999999992</v>
      </c>
      <c r="H103" s="97" t="s">
        <v>177</v>
      </c>
      <c r="I103" s="98">
        <v>5.5E-2</v>
      </c>
      <c r="J103" s="98">
        <v>-4.6999999999999993E-3</v>
      </c>
      <c r="K103" s="94">
        <v>1025400</v>
      </c>
      <c r="L103" s="107">
        <v>141.3186</v>
      </c>
      <c r="M103" s="94">
        <v>1449.0806</v>
      </c>
      <c r="N103" s="84"/>
      <c r="O103" s="95">
        <v>2.1448143285631356E-3</v>
      </c>
      <c r="P103" s="95">
        <f>M103/'סכום נכסי הקרן'!$C$42</f>
        <v>8.1449524268902961E-4</v>
      </c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</row>
    <row r="104" spans="2:39" s="139" customFormat="1">
      <c r="B104" s="87" t="s">
        <v>1830</v>
      </c>
      <c r="C104" s="84" t="s">
        <v>1831</v>
      </c>
      <c r="D104" s="84" t="s">
        <v>273</v>
      </c>
      <c r="E104" s="84"/>
      <c r="F104" s="108">
        <v>36618</v>
      </c>
      <c r="G104" s="94">
        <v>0.75</v>
      </c>
      <c r="H104" s="97" t="s">
        <v>177</v>
      </c>
      <c r="I104" s="98">
        <v>5.5E-2</v>
      </c>
      <c r="J104" s="98">
        <v>-4.6999999999999993E-3</v>
      </c>
      <c r="K104" s="94">
        <v>926000</v>
      </c>
      <c r="L104" s="107">
        <v>142.03919999999999</v>
      </c>
      <c r="M104" s="94">
        <v>1315.28306</v>
      </c>
      <c r="N104" s="84"/>
      <c r="O104" s="95">
        <v>1.9467778073934371E-3</v>
      </c>
      <c r="P104" s="95">
        <f>M104/'סכום נכסי הקרן'!$C$42</f>
        <v>7.3929068897856309E-4</v>
      </c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</row>
    <row r="105" spans="2:39" s="139" customFormat="1">
      <c r="B105" s="87" t="s">
        <v>1832</v>
      </c>
      <c r="C105" s="84" t="s">
        <v>1833</v>
      </c>
      <c r="D105" s="84" t="s">
        <v>273</v>
      </c>
      <c r="E105" s="84"/>
      <c r="F105" s="108">
        <v>36647</v>
      </c>
      <c r="G105" s="94">
        <v>0.83000000000000018</v>
      </c>
      <c r="H105" s="97" t="s">
        <v>177</v>
      </c>
      <c r="I105" s="98">
        <v>5.5E-2</v>
      </c>
      <c r="J105" s="98">
        <v>-4.7000000000000011E-3</v>
      </c>
      <c r="K105" s="94">
        <v>597400</v>
      </c>
      <c r="L105" s="107">
        <v>142.49789999999999</v>
      </c>
      <c r="M105" s="94">
        <v>851.28220999999996</v>
      </c>
      <c r="N105" s="84"/>
      <c r="O105" s="95">
        <v>1.2600005007719322E-3</v>
      </c>
      <c r="P105" s="95">
        <f>M105/'סכום נכסי הקרן'!$C$42</f>
        <v>4.7848636592802597E-4</v>
      </c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</row>
    <row r="106" spans="2:39" s="139" customFormat="1">
      <c r="B106" s="87" t="s">
        <v>1834</v>
      </c>
      <c r="C106" s="84" t="s">
        <v>1835</v>
      </c>
      <c r="D106" s="84" t="s">
        <v>273</v>
      </c>
      <c r="E106" s="84"/>
      <c r="F106" s="108">
        <v>36678</v>
      </c>
      <c r="G106" s="94">
        <v>0.91000000000000014</v>
      </c>
      <c r="H106" s="97" t="s">
        <v>177</v>
      </c>
      <c r="I106" s="98">
        <v>5.5E-2</v>
      </c>
      <c r="J106" s="98">
        <v>-4.7000000000000011E-3</v>
      </c>
      <c r="K106" s="94">
        <v>1059000</v>
      </c>
      <c r="L106" s="107">
        <v>141.8828</v>
      </c>
      <c r="M106" s="94">
        <v>1502.5386599999999</v>
      </c>
      <c r="N106" s="84"/>
      <c r="O106" s="95">
        <v>2.2239387147878821E-3</v>
      </c>
      <c r="P106" s="95">
        <f>M106/'סכום נכסי הקרן'!$C$42</f>
        <v>8.4454280219219645E-4</v>
      </c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</row>
    <row r="107" spans="2:39" s="139" customFormat="1">
      <c r="B107" s="87" t="s">
        <v>1836</v>
      </c>
      <c r="C107" s="84" t="s">
        <v>1837</v>
      </c>
      <c r="D107" s="84" t="s">
        <v>273</v>
      </c>
      <c r="E107" s="84"/>
      <c r="F107" s="108">
        <v>36709</v>
      </c>
      <c r="G107" s="94">
        <v>0.97000000000000008</v>
      </c>
      <c r="H107" s="97" t="s">
        <v>177</v>
      </c>
      <c r="I107" s="98">
        <v>5.5E-2</v>
      </c>
      <c r="J107" s="98">
        <v>-4.6999999999999993E-3</v>
      </c>
      <c r="K107" s="94">
        <v>507600</v>
      </c>
      <c r="L107" s="107">
        <v>144.39670000000001</v>
      </c>
      <c r="M107" s="94">
        <v>732.95745999999997</v>
      </c>
      <c r="N107" s="84"/>
      <c r="O107" s="95">
        <v>1.0848655778258581E-3</v>
      </c>
      <c r="P107" s="95">
        <f>M107/'סכום נכסי הקרן'!$C$42</f>
        <v>4.1197871551343292E-4</v>
      </c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</row>
    <row r="108" spans="2:39" s="139" customFormat="1">
      <c r="B108" s="87" t="s">
        <v>1838</v>
      </c>
      <c r="C108" s="84" t="s">
        <v>1839</v>
      </c>
      <c r="D108" s="84" t="s">
        <v>273</v>
      </c>
      <c r="E108" s="84"/>
      <c r="F108" s="108">
        <v>36739</v>
      </c>
      <c r="G108" s="94">
        <v>1.05</v>
      </c>
      <c r="H108" s="97" t="s">
        <v>177</v>
      </c>
      <c r="I108" s="98">
        <v>5.5E-2</v>
      </c>
      <c r="J108" s="98">
        <v>-4.7000000000000002E-3</v>
      </c>
      <c r="K108" s="94">
        <v>496000</v>
      </c>
      <c r="L108" s="107">
        <v>144.05269999999999</v>
      </c>
      <c r="M108" s="94">
        <v>714.50136999999995</v>
      </c>
      <c r="N108" s="84"/>
      <c r="O108" s="95">
        <v>1.0575483352368324E-3</v>
      </c>
      <c r="P108" s="95">
        <f>M108/'סכום נכסי הקרן'!$C$42</f>
        <v>4.016049671493733E-4</v>
      </c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</row>
    <row r="109" spans="2:39" s="139" customFormat="1">
      <c r="B109" s="87" t="s">
        <v>1840</v>
      </c>
      <c r="C109" s="84" t="s">
        <v>1841</v>
      </c>
      <c r="D109" s="84" t="s">
        <v>273</v>
      </c>
      <c r="E109" s="84"/>
      <c r="F109" s="108">
        <v>36770</v>
      </c>
      <c r="G109" s="94">
        <v>1.1399999999999999</v>
      </c>
      <c r="H109" s="97" t="s">
        <v>177</v>
      </c>
      <c r="I109" s="98">
        <v>5.5E-2</v>
      </c>
      <c r="J109" s="98">
        <v>-4.8000000000000004E-3</v>
      </c>
      <c r="K109" s="94">
        <v>1200000</v>
      </c>
      <c r="L109" s="107">
        <v>143.714</v>
      </c>
      <c r="M109" s="94">
        <v>1724.56791</v>
      </c>
      <c r="N109" s="84"/>
      <c r="O109" s="95">
        <v>2.5525688246383119E-3</v>
      </c>
      <c r="P109" s="95">
        <f>M109/'סכום נכסי הקרן'!$C$42</f>
        <v>9.6934039306658488E-4</v>
      </c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</row>
    <row r="110" spans="2:39" s="139" customFormat="1">
      <c r="B110" s="87" t="s">
        <v>1842</v>
      </c>
      <c r="C110" s="84" t="s">
        <v>1843</v>
      </c>
      <c r="D110" s="84" t="s">
        <v>273</v>
      </c>
      <c r="E110" s="84"/>
      <c r="F110" s="108">
        <v>36800</v>
      </c>
      <c r="G110" s="94">
        <v>1.22</v>
      </c>
      <c r="H110" s="97" t="s">
        <v>177</v>
      </c>
      <c r="I110" s="98">
        <v>5.5E-2</v>
      </c>
      <c r="J110" s="98">
        <v>-4.7999999999999996E-3</v>
      </c>
      <c r="K110" s="94">
        <v>1108000</v>
      </c>
      <c r="L110" s="107">
        <v>144.58580000000001</v>
      </c>
      <c r="M110" s="94">
        <v>1602.0105600000002</v>
      </c>
      <c r="N110" s="84"/>
      <c r="O110" s="95">
        <v>2.3711691424186158E-3</v>
      </c>
      <c r="P110" s="95">
        <f>M110/'סכום נכסי הקרן'!$C$42</f>
        <v>9.0045369447192133E-4</v>
      </c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</row>
    <row r="111" spans="2:39" s="139" customFormat="1">
      <c r="B111" s="87" t="s">
        <v>1844</v>
      </c>
      <c r="C111" s="84" t="s">
        <v>1845</v>
      </c>
      <c r="D111" s="84" t="s">
        <v>273</v>
      </c>
      <c r="E111" s="84"/>
      <c r="F111" s="108">
        <v>36861</v>
      </c>
      <c r="G111" s="94">
        <v>1.39</v>
      </c>
      <c r="H111" s="97" t="s">
        <v>177</v>
      </c>
      <c r="I111" s="98">
        <v>5.5E-2</v>
      </c>
      <c r="J111" s="98">
        <v>-4.7999999999999996E-3</v>
      </c>
      <c r="K111" s="94">
        <v>453200</v>
      </c>
      <c r="L111" s="107">
        <v>144.69399999999999</v>
      </c>
      <c r="M111" s="94">
        <v>655.75306</v>
      </c>
      <c r="N111" s="84"/>
      <c r="O111" s="95">
        <v>9.705937399804549E-4</v>
      </c>
      <c r="P111" s="95">
        <f>M111/'סכום נכסי הקרן'!$C$42</f>
        <v>3.6858387845974463E-4</v>
      </c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</row>
    <row r="112" spans="2:39" s="139" customFormat="1">
      <c r="B112" s="87" t="s">
        <v>1846</v>
      </c>
      <c r="C112" s="84" t="s">
        <v>1847</v>
      </c>
      <c r="D112" s="84" t="s">
        <v>273</v>
      </c>
      <c r="E112" s="84"/>
      <c r="F112" s="108">
        <v>36892</v>
      </c>
      <c r="G112" s="94">
        <v>1.05</v>
      </c>
      <c r="H112" s="97" t="s">
        <v>177</v>
      </c>
      <c r="I112" s="98">
        <v>5.5E-2</v>
      </c>
      <c r="J112" s="98">
        <v>-4.7000000000000011E-3</v>
      </c>
      <c r="K112" s="94">
        <v>697760</v>
      </c>
      <c r="L112" s="107">
        <v>141.32980000000001</v>
      </c>
      <c r="M112" s="94">
        <v>1011.62171</v>
      </c>
      <c r="N112" s="84"/>
      <c r="O112" s="95">
        <v>1.497322328857029E-3</v>
      </c>
      <c r="P112" s="95">
        <f>M112/'סכום נכסי הקרן'!$C$42</f>
        <v>5.686095515984005E-4</v>
      </c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</row>
    <row r="113" spans="2:39" s="139" customFormat="1">
      <c r="B113" s="87" t="s">
        <v>1848</v>
      </c>
      <c r="C113" s="84" t="s">
        <v>1849</v>
      </c>
      <c r="D113" s="84" t="s">
        <v>273</v>
      </c>
      <c r="E113" s="84"/>
      <c r="F113" s="108">
        <v>36923</v>
      </c>
      <c r="G113" s="94">
        <v>1.1399999999999999</v>
      </c>
      <c r="H113" s="97" t="s">
        <v>177</v>
      </c>
      <c r="I113" s="98">
        <v>5.5E-2</v>
      </c>
      <c r="J113" s="98">
        <v>-4.6999999999999993E-3</v>
      </c>
      <c r="K113" s="94">
        <v>1058960</v>
      </c>
      <c r="L113" s="107">
        <v>145.1644</v>
      </c>
      <c r="M113" s="94">
        <v>1537.23252</v>
      </c>
      <c r="N113" s="84"/>
      <c r="O113" s="95">
        <v>2.2752898184056959E-3</v>
      </c>
      <c r="P113" s="95">
        <f>M113/'סכום נכסי הקרן'!$C$42</f>
        <v>8.6404343170895298E-4</v>
      </c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</row>
    <row r="114" spans="2:39" s="139" customFormat="1">
      <c r="B114" s="87" t="s">
        <v>1850</v>
      </c>
      <c r="C114" s="84" t="s">
        <v>1851</v>
      </c>
      <c r="D114" s="84" t="s">
        <v>273</v>
      </c>
      <c r="E114" s="84"/>
      <c r="F114" s="108">
        <v>36951</v>
      </c>
      <c r="G114" s="94">
        <v>1.22</v>
      </c>
      <c r="H114" s="97" t="s">
        <v>177</v>
      </c>
      <c r="I114" s="98">
        <v>5.5E-2</v>
      </c>
      <c r="J114" s="98">
        <v>-4.5999999999999991E-3</v>
      </c>
      <c r="K114" s="94">
        <v>1524320</v>
      </c>
      <c r="L114" s="107">
        <v>146.06379999999999</v>
      </c>
      <c r="M114" s="94">
        <v>2226.4798100000003</v>
      </c>
      <c r="N114" s="84"/>
      <c r="O114" s="95">
        <v>3.2954590646955928E-3</v>
      </c>
      <c r="P114" s="95">
        <f>M114/'סכום נכסי הקרן'!$C$42</f>
        <v>1.2514536549507148E-3</v>
      </c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</row>
    <row r="115" spans="2:39" s="139" customFormat="1">
      <c r="B115" s="87" t="s">
        <v>1852</v>
      </c>
      <c r="C115" s="84" t="s">
        <v>1853</v>
      </c>
      <c r="D115" s="84" t="s">
        <v>273</v>
      </c>
      <c r="E115" s="84"/>
      <c r="F115" s="108">
        <v>36982</v>
      </c>
      <c r="G115" s="94">
        <v>1.3</v>
      </c>
      <c r="H115" s="97" t="s">
        <v>177</v>
      </c>
      <c r="I115" s="98">
        <v>5.5E-2</v>
      </c>
      <c r="J115" s="98">
        <v>-4.5000000000000005E-3</v>
      </c>
      <c r="K115" s="94">
        <v>993440</v>
      </c>
      <c r="L115" s="107">
        <v>146.25579999999999</v>
      </c>
      <c r="M115" s="94">
        <v>1452.96363</v>
      </c>
      <c r="N115" s="84"/>
      <c r="O115" s="95">
        <v>2.1505616820107218E-3</v>
      </c>
      <c r="P115" s="95">
        <f>M115/'סכום נכסי הקרן'!$C$42</f>
        <v>8.1667780552384969E-4</v>
      </c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</row>
    <row r="116" spans="2:39" s="139" customFormat="1">
      <c r="B116" s="87" t="s">
        <v>1854</v>
      </c>
      <c r="C116" s="84" t="s">
        <v>1855</v>
      </c>
      <c r="D116" s="84" t="s">
        <v>273</v>
      </c>
      <c r="E116" s="84"/>
      <c r="F116" s="108">
        <v>37012</v>
      </c>
      <c r="G116" s="94">
        <v>1.3800000000000001</v>
      </c>
      <c r="H116" s="97" t="s">
        <v>177</v>
      </c>
      <c r="I116" s="98">
        <v>5.5E-2</v>
      </c>
      <c r="J116" s="98">
        <v>-4.5000000000000005E-3</v>
      </c>
      <c r="K116" s="94">
        <v>1590680</v>
      </c>
      <c r="L116" s="107">
        <v>146.006</v>
      </c>
      <c r="M116" s="94">
        <v>2322.48884</v>
      </c>
      <c r="N116" s="84"/>
      <c r="O116" s="95">
        <v>3.4375640264316392E-3</v>
      </c>
      <c r="P116" s="95">
        <f>M116/'סכום נכסי הקרן'!$C$42</f>
        <v>1.3054181467741428E-3</v>
      </c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</row>
    <row r="117" spans="2:39" s="139" customFormat="1">
      <c r="B117" s="87" t="s">
        <v>1856</v>
      </c>
      <c r="C117" s="84" t="s">
        <v>1857</v>
      </c>
      <c r="D117" s="84" t="s">
        <v>273</v>
      </c>
      <c r="E117" s="84"/>
      <c r="F117" s="108">
        <v>37043</v>
      </c>
      <c r="G117" s="94">
        <v>1.4700000000000002</v>
      </c>
      <c r="H117" s="97" t="s">
        <v>177</v>
      </c>
      <c r="I117" s="98">
        <v>5.5E-2</v>
      </c>
      <c r="J117" s="98">
        <v>-4.4000000000000003E-3</v>
      </c>
      <c r="K117" s="94">
        <v>504000</v>
      </c>
      <c r="L117" s="107">
        <v>144.7441</v>
      </c>
      <c r="M117" s="94">
        <v>729.51018999999997</v>
      </c>
      <c r="N117" s="84"/>
      <c r="O117" s="95">
        <v>1.0797632018155617E-3</v>
      </c>
      <c r="P117" s="95">
        <f>M117/'סכום נכסי הקרן'!$C$42</f>
        <v>4.1004108346227955E-4</v>
      </c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</row>
    <row r="118" spans="2:39" s="139" customFormat="1">
      <c r="B118" s="87" t="s">
        <v>1858</v>
      </c>
      <c r="C118" s="84" t="s">
        <v>1859</v>
      </c>
      <c r="D118" s="84" t="s">
        <v>273</v>
      </c>
      <c r="E118" s="84"/>
      <c r="F118" s="108">
        <v>37073</v>
      </c>
      <c r="G118" s="94">
        <v>1.51</v>
      </c>
      <c r="H118" s="97" t="s">
        <v>177</v>
      </c>
      <c r="I118" s="98">
        <v>5.5E-2</v>
      </c>
      <c r="J118" s="98">
        <v>-4.4000000000000003E-3</v>
      </c>
      <c r="K118" s="94">
        <v>2097760</v>
      </c>
      <c r="L118" s="107">
        <v>144.2132</v>
      </c>
      <c r="M118" s="94">
        <v>3101.3033100000002</v>
      </c>
      <c r="N118" s="84"/>
      <c r="O118" s="95">
        <v>4.5903035183193263E-3</v>
      </c>
      <c r="P118" s="95">
        <f>M118/'סכום נכסי הקרן'!$C$42</f>
        <v>1.743172044488582E-3</v>
      </c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</row>
    <row r="119" spans="2:39" s="139" customFormat="1">
      <c r="B119" s="87" t="s">
        <v>1860</v>
      </c>
      <c r="C119" s="84" t="s">
        <v>1861</v>
      </c>
      <c r="D119" s="84" t="s">
        <v>273</v>
      </c>
      <c r="E119" s="84"/>
      <c r="F119" s="108">
        <v>37104</v>
      </c>
      <c r="G119" s="94">
        <v>1.5999999999999999</v>
      </c>
      <c r="H119" s="97" t="s">
        <v>177</v>
      </c>
      <c r="I119" s="98">
        <v>5.5E-2</v>
      </c>
      <c r="J119" s="98">
        <v>-4.3E-3</v>
      </c>
      <c r="K119" s="94">
        <v>42000</v>
      </c>
      <c r="L119" s="107">
        <v>147.44280000000001</v>
      </c>
      <c r="M119" s="94">
        <v>61.92597</v>
      </c>
      <c r="N119" s="84"/>
      <c r="O119" s="95">
        <v>9.165791589934395E-5</v>
      </c>
      <c r="P119" s="95">
        <f>M119/'סכום נכסי הקרן'!$C$42</f>
        <v>3.4807179092663009E-5</v>
      </c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</row>
    <row r="120" spans="2:39" s="139" customFormat="1">
      <c r="B120" s="87" t="s">
        <v>1862</v>
      </c>
      <c r="C120" s="84" t="s">
        <v>1863</v>
      </c>
      <c r="D120" s="84" t="s">
        <v>273</v>
      </c>
      <c r="E120" s="84"/>
      <c r="F120" s="108">
        <v>37135</v>
      </c>
      <c r="G120" s="94">
        <v>1.68</v>
      </c>
      <c r="H120" s="97" t="s">
        <v>177</v>
      </c>
      <c r="I120" s="98">
        <v>5.5E-2</v>
      </c>
      <c r="J120" s="98">
        <v>-4.3E-3</v>
      </c>
      <c r="K120" s="94">
        <v>1714720</v>
      </c>
      <c r="L120" s="107">
        <v>146.904</v>
      </c>
      <c r="M120" s="94">
        <v>2518.9925400000002</v>
      </c>
      <c r="N120" s="84"/>
      <c r="O120" s="95">
        <v>3.7284132389431256E-3</v>
      </c>
      <c r="P120" s="95">
        <f>M120/'סכום נכסי הקרן'!$C$42</f>
        <v>1.4158684066291104E-3</v>
      </c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</row>
    <row r="121" spans="2:39" s="139" customFormat="1">
      <c r="B121" s="87" t="s">
        <v>1864</v>
      </c>
      <c r="C121" s="84" t="s">
        <v>1865</v>
      </c>
      <c r="D121" s="84" t="s">
        <v>273</v>
      </c>
      <c r="E121" s="84"/>
      <c r="F121" s="108">
        <v>37165</v>
      </c>
      <c r="G121" s="94">
        <v>1.7600000000000002</v>
      </c>
      <c r="H121" s="97" t="s">
        <v>177</v>
      </c>
      <c r="I121" s="98">
        <v>5.5E-2</v>
      </c>
      <c r="J121" s="98">
        <v>-4.2000000000000006E-3</v>
      </c>
      <c r="K121" s="94">
        <v>1482880</v>
      </c>
      <c r="L121" s="107">
        <v>146.51130000000001</v>
      </c>
      <c r="M121" s="94">
        <v>2172.5871499999998</v>
      </c>
      <c r="N121" s="84"/>
      <c r="O121" s="95">
        <v>3.2156914179736766E-3</v>
      </c>
      <c r="P121" s="95">
        <f>M121/'סכום נכסי הקרן'!$C$42</f>
        <v>1.2211618166734944E-3</v>
      </c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</row>
    <row r="122" spans="2:39" s="139" customFormat="1">
      <c r="B122" s="87" t="s">
        <v>1866</v>
      </c>
      <c r="C122" s="84" t="s">
        <v>1867</v>
      </c>
      <c r="D122" s="84" t="s">
        <v>273</v>
      </c>
      <c r="E122" s="84"/>
      <c r="F122" s="108">
        <v>37196</v>
      </c>
      <c r="G122" s="94">
        <v>1.85</v>
      </c>
      <c r="H122" s="97" t="s">
        <v>177</v>
      </c>
      <c r="I122" s="98">
        <v>5.5E-2</v>
      </c>
      <c r="J122" s="98">
        <v>-4.2000000000000006E-3</v>
      </c>
      <c r="K122" s="94">
        <v>673680</v>
      </c>
      <c r="L122" s="107">
        <v>146.25409999999999</v>
      </c>
      <c r="M122" s="94">
        <v>985.28471999999999</v>
      </c>
      <c r="N122" s="84"/>
      <c r="O122" s="95">
        <v>1.4583404023008222E-3</v>
      </c>
      <c r="P122" s="95">
        <f>M122/'סכום נכסי הקרן'!$C$42</f>
        <v>5.5380612861299265E-4</v>
      </c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</row>
    <row r="123" spans="2:39" s="139" customFormat="1">
      <c r="B123" s="87" t="s">
        <v>1868</v>
      </c>
      <c r="C123" s="84" t="s">
        <v>1869</v>
      </c>
      <c r="D123" s="84" t="s">
        <v>273</v>
      </c>
      <c r="E123" s="84"/>
      <c r="F123" s="108">
        <v>37226</v>
      </c>
      <c r="G123" s="94">
        <v>1.93</v>
      </c>
      <c r="H123" s="97" t="s">
        <v>177</v>
      </c>
      <c r="I123" s="98">
        <v>5.5E-2</v>
      </c>
      <c r="J123" s="98">
        <v>-4.1000000000000003E-3</v>
      </c>
      <c r="K123" s="94">
        <v>1217440</v>
      </c>
      <c r="L123" s="107">
        <v>146.13829999999999</v>
      </c>
      <c r="M123" s="94">
        <v>1779.1455700000001</v>
      </c>
      <c r="N123" s="84"/>
      <c r="O123" s="95">
        <v>2.6333503541042694E-3</v>
      </c>
      <c r="P123" s="95">
        <f>M123/'סכום נכסי הקרן'!$C$42</f>
        <v>1.0000172542619522E-3</v>
      </c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</row>
    <row r="124" spans="2:39" s="139" customFormat="1">
      <c r="B124" s="87" t="s">
        <v>1870</v>
      </c>
      <c r="C124" s="84" t="s">
        <v>1871</v>
      </c>
      <c r="D124" s="84" t="s">
        <v>273</v>
      </c>
      <c r="E124" s="84"/>
      <c r="F124" s="108">
        <v>37257</v>
      </c>
      <c r="G124" s="94">
        <v>1.57</v>
      </c>
      <c r="H124" s="97" t="s">
        <v>177</v>
      </c>
      <c r="I124" s="98">
        <v>5.5E-2</v>
      </c>
      <c r="J124" s="98">
        <v>-4.0000000000000001E-3</v>
      </c>
      <c r="K124" s="94">
        <v>2059200</v>
      </c>
      <c r="L124" s="107">
        <v>143.4502</v>
      </c>
      <c r="M124" s="94">
        <v>3028.0705899999998</v>
      </c>
      <c r="N124" s="84"/>
      <c r="O124" s="95">
        <v>4.4819102466299165E-3</v>
      </c>
      <c r="P124" s="95">
        <f>M124/'סכום נכסי הקרן'!$C$42</f>
        <v>1.7020095984181716E-3</v>
      </c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</row>
    <row r="125" spans="2:39" s="139" customFormat="1">
      <c r="B125" s="87" t="s">
        <v>1872</v>
      </c>
      <c r="C125" s="84" t="s">
        <v>1873</v>
      </c>
      <c r="D125" s="84" t="s">
        <v>273</v>
      </c>
      <c r="E125" s="84"/>
      <c r="F125" s="108">
        <v>37530</v>
      </c>
      <c r="G125" s="94">
        <v>2.27</v>
      </c>
      <c r="H125" s="97" t="s">
        <v>177</v>
      </c>
      <c r="I125" s="98">
        <v>5.5E-2</v>
      </c>
      <c r="J125" s="98">
        <v>-3.1000000000000003E-3</v>
      </c>
      <c r="K125" s="94">
        <v>1717200</v>
      </c>
      <c r="L125" s="107">
        <v>141.6096</v>
      </c>
      <c r="M125" s="94">
        <v>2431.7195200000001</v>
      </c>
      <c r="N125" s="84"/>
      <c r="O125" s="95">
        <v>3.5992386272666065E-3</v>
      </c>
      <c r="P125" s="95">
        <f>M125/'סכום נכסי הקרן'!$C$42</f>
        <v>1.3668142273066458E-3</v>
      </c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</row>
    <row r="126" spans="2:39" s="139" customFormat="1">
      <c r="B126" s="87" t="s">
        <v>1874</v>
      </c>
      <c r="C126" s="84" t="s">
        <v>1875</v>
      </c>
      <c r="D126" s="84" t="s">
        <v>273</v>
      </c>
      <c r="E126" s="84"/>
      <c r="F126" s="108">
        <v>37561</v>
      </c>
      <c r="G126" s="94">
        <v>2.35</v>
      </c>
      <c r="H126" s="97" t="s">
        <v>177</v>
      </c>
      <c r="I126" s="98">
        <v>5.5E-2</v>
      </c>
      <c r="J126" s="98">
        <v>-3.0000000000000001E-3</v>
      </c>
      <c r="K126" s="94">
        <v>1328400</v>
      </c>
      <c r="L126" s="107">
        <v>141.08789999999999</v>
      </c>
      <c r="M126" s="94">
        <v>1874.2119599999999</v>
      </c>
      <c r="N126" s="84"/>
      <c r="O126" s="95">
        <v>2.7740600947748508E-3</v>
      </c>
      <c r="P126" s="95">
        <f>M126/'סכום נכסי הקרן'!$C$42</f>
        <v>1.0534519095838299E-3</v>
      </c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</row>
    <row r="127" spans="2:39" s="139" customFormat="1">
      <c r="B127" s="87" t="s">
        <v>1876</v>
      </c>
      <c r="C127" s="84" t="s">
        <v>1877</v>
      </c>
      <c r="D127" s="84" t="s">
        <v>273</v>
      </c>
      <c r="E127" s="84"/>
      <c r="F127" s="108">
        <v>37591</v>
      </c>
      <c r="G127" s="94">
        <v>2.4300000000000002</v>
      </c>
      <c r="H127" s="97" t="s">
        <v>177</v>
      </c>
      <c r="I127" s="98">
        <v>5.5E-2</v>
      </c>
      <c r="J127" s="98">
        <v>-2.9000000000000002E-3</v>
      </c>
      <c r="K127" s="94">
        <v>2418480</v>
      </c>
      <c r="L127" s="107">
        <v>140.1825</v>
      </c>
      <c r="M127" s="94">
        <v>3390.2869799999999</v>
      </c>
      <c r="N127" s="84"/>
      <c r="O127" s="95">
        <v>5.0180342574768031E-3</v>
      </c>
      <c r="P127" s="95">
        <f>M127/'סכום נכסי הקרן'!$C$42</f>
        <v>1.9056031918173201E-3</v>
      </c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</row>
    <row r="128" spans="2:39" s="139" customFormat="1">
      <c r="B128" s="87" t="s">
        <v>1878</v>
      </c>
      <c r="C128" s="84" t="s">
        <v>1879</v>
      </c>
      <c r="D128" s="84" t="s">
        <v>273</v>
      </c>
      <c r="E128" s="84"/>
      <c r="F128" s="108">
        <v>37622</v>
      </c>
      <c r="G128" s="94">
        <v>2.06</v>
      </c>
      <c r="H128" s="97" t="s">
        <v>177</v>
      </c>
      <c r="I128" s="98">
        <v>5.5E-2</v>
      </c>
      <c r="J128" s="98">
        <v>-2.7999999999999995E-3</v>
      </c>
      <c r="K128" s="94">
        <v>1833040</v>
      </c>
      <c r="L128" s="107">
        <v>137.95580000000001</v>
      </c>
      <c r="M128" s="94">
        <v>2590.6496899999997</v>
      </c>
      <c r="N128" s="84"/>
      <c r="O128" s="95">
        <v>3.8344744767127821E-3</v>
      </c>
      <c r="P128" s="95">
        <f>M128/'סכום נכסי הקרן'!$C$42</f>
        <v>1.4561452606423749E-3</v>
      </c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</row>
    <row r="129" spans="2:39" s="139" customFormat="1">
      <c r="B129" s="87" t="s">
        <v>1880</v>
      </c>
      <c r="C129" s="84" t="s">
        <v>1881</v>
      </c>
      <c r="D129" s="84" t="s">
        <v>273</v>
      </c>
      <c r="E129" s="84"/>
      <c r="F129" s="108">
        <v>37653</v>
      </c>
      <c r="G129" s="94">
        <v>2.14</v>
      </c>
      <c r="H129" s="97" t="s">
        <v>177</v>
      </c>
      <c r="I129" s="98">
        <v>5.5E-2</v>
      </c>
      <c r="J129" s="98">
        <v>-2.7000000000000001E-3</v>
      </c>
      <c r="K129" s="94">
        <v>1161160</v>
      </c>
      <c r="L129" s="107">
        <v>141.72030000000001</v>
      </c>
      <c r="M129" s="94">
        <v>1645.59889</v>
      </c>
      <c r="N129" s="84"/>
      <c r="O129" s="95">
        <v>2.4356851360370093E-3</v>
      </c>
      <c r="P129" s="95">
        <f>M129/'סכום נכסי הקרן'!$C$42</f>
        <v>9.2495370325111506E-4</v>
      </c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</row>
    <row r="130" spans="2:39" s="139" customFormat="1">
      <c r="B130" s="87" t="s">
        <v>1882</v>
      </c>
      <c r="C130" s="84" t="s">
        <v>1883</v>
      </c>
      <c r="D130" s="84" t="s">
        <v>273</v>
      </c>
      <c r="E130" s="84"/>
      <c r="F130" s="108">
        <v>37681</v>
      </c>
      <c r="G130" s="94">
        <v>2.2199999999999998</v>
      </c>
      <c r="H130" s="97" t="s">
        <v>177</v>
      </c>
      <c r="I130" s="98">
        <v>5.5E-2</v>
      </c>
      <c r="J130" s="98">
        <v>-2.5999999999999994E-3</v>
      </c>
      <c r="K130" s="94">
        <v>2588520</v>
      </c>
      <c r="L130" s="107">
        <v>141.45240000000001</v>
      </c>
      <c r="M130" s="94">
        <v>3661.5229800000002</v>
      </c>
      <c r="N130" s="84"/>
      <c r="O130" s="95">
        <v>5.4194963012182979E-3</v>
      </c>
      <c r="P130" s="95">
        <f>M130/'סכום נכסי הקרן'!$C$42</f>
        <v>2.0580587775494057E-3</v>
      </c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</row>
    <row r="131" spans="2:39" s="139" customFormat="1">
      <c r="B131" s="87" t="s">
        <v>1884</v>
      </c>
      <c r="C131" s="84" t="s">
        <v>1885</v>
      </c>
      <c r="D131" s="84" t="s">
        <v>273</v>
      </c>
      <c r="E131" s="84"/>
      <c r="F131" s="108">
        <v>37712</v>
      </c>
      <c r="G131" s="94">
        <v>2.31</v>
      </c>
      <c r="H131" s="97" t="s">
        <v>177</v>
      </c>
      <c r="I131" s="98">
        <v>5.5E-2</v>
      </c>
      <c r="J131" s="98">
        <v>-2.5000000000000001E-3</v>
      </c>
      <c r="K131" s="94">
        <v>3786200</v>
      </c>
      <c r="L131" s="107">
        <v>140.89009999999999</v>
      </c>
      <c r="M131" s="94">
        <v>5334.3806100000002</v>
      </c>
      <c r="N131" s="84"/>
      <c r="O131" s="95">
        <v>7.8955276651535879E-3</v>
      </c>
      <c r="P131" s="95">
        <f>M131/'סכום נכסי הקרן'!$C$42</f>
        <v>2.9983339984936686E-3</v>
      </c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</row>
    <row r="132" spans="2:39" s="139" customFormat="1">
      <c r="B132" s="87" t="s">
        <v>1886</v>
      </c>
      <c r="C132" s="84" t="s">
        <v>1887</v>
      </c>
      <c r="D132" s="84" t="s">
        <v>273</v>
      </c>
      <c r="E132" s="84"/>
      <c r="F132" s="108">
        <v>37745</v>
      </c>
      <c r="G132" s="94">
        <v>2.4</v>
      </c>
      <c r="H132" s="97" t="s">
        <v>177</v>
      </c>
      <c r="I132" s="98">
        <v>5.5E-2</v>
      </c>
      <c r="J132" s="98">
        <v>-2.3E-3</v>
      </c>
      <c r="K132" s="94">
        <v>2200000</v>
      </c>
      <c r="L132" s="107">
        <v>140.60409999999999</v>
      </c>
      <c r="M132" s="94">
        <v>3093.2909199999999</v>
      </c>
      <c r="N132" s="84"/>
      <c r="O132" s="95">
        <v>4.5784442132689122E-3</v>
      </c>
      <c r="P132" s="95">
        <f>M132/'סכום נכסי הקרן'!$C$42</f>
        <v>1.738668462329267E-3</v>
      </c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</row>
    <row r="133" spans="2:39" s="139" customFormat="1">
      <c r="B133" s="87" t="s">
        <v>1888</v>
      </c>
      <c r="C133" s="84" t="s">
        <v>1889</v>
      </c>
      <c r="D133" s="84" t="s">
        <v>273</v>
      </c>
      <c r="E133" s="84"/>
      <c r="F133" s="108">
        <v>37773</v>
      </c>
      <c r="G133" s="94">
        <v>2.4699999999999998</v>
      </c>
      <c r="H133" s="97" t="s">
        <v>177</v>
      </c>
      <c r="I133" s="98">
        <v>5.5E-2</v>
      </c>
      <c r="J133" s="98">
        <v>-2.2000000000000001E-3</v>
      </c>
      <c r="K133" s="94">
        <v>2640000</v>
      </c>
      <c r="L133" s="107">
        <v>140.8698</v>
      </c>
      <c r="M133" s="94">
        <v>3718.96173</v>
      </c>
      <c r="N133" s="84"/>
      <c r="O133" s="95">
        <v>5.5045125894873943E-3</v>
      </c>
      <c r="P133" s="95">
        <f>M133/'סכום נכסי הקרן'!$C$42</f>
        <v>2.0903437923518978E-3</v>
      </c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</row>
    <row r="134" spans="2:39" s="139" customFormat="1">
      <c r="B134" s="87" t="s">
        <v>1890</v>
      </c>
      <c r="C134" s="84" t="s">
        <v>1891</v>
      </c>
      <c r="D134" s="84" t="s">
        <v>273</v>
      </c>
      <c r="E134" s="84"/>
      <c r="F134" s="108">
        <v>37803</v>
      </c>
      <c r="G134" s="94">
        <v>2.4900000000000002</v>
      </c>
      <c r="H134" s="97" t="s">
        <v>177</v>
      </c>
      <c r="I134" s="98">
        <v>5.5E-2</v>
      </c>
      <c r="J134" s="98">
        <v>-2.0999999999999999E-3</v>
      </c>
      <c r="K134" s="94">
        <v>2766280</v>
      </c>
      <c r="L134" s="107">
        <v>141.5515</v>
      </c>
      <c r="M134" s="94">
        <v>4009.24775</v>
      </c>
      <c r="N134" s="84"/>
      <c r="O134" s="95">
        <v>5.9341709639612258E-3</v>
      </c>
      <c r="P134" s="95">
        <f>M134/'סכום נכסי הקרן'!$C$42</f>
        <v>2.2535069609907802E-3</v>
      </c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</row>
    <row r="135" spans="2:39" s="139" customFormat="1">
      <c r="B135" s="87" t="s">
        <v>1892</v>
      </c>
      <c r="C135" s="84" t="s">
        <v>1893</v>
      </c>
      <c r="D135" s="84" t="s">
        <v>273</v>
      </c>
      <c r="E135" s="84"/>
      <c r="F135" s="108">
        <v>37834</v>
      </c>
      <c r="G135" s="94">
        <v>2.58</v>
      </c>
      <c r="H135" s="97" t="s">
        <v>177</v>
      </c>
      <c r="I135" s="98">
        <v>5.5E-2</v>
      </c>
      <c r="J135" s="98">
        <v>-2E-3</v>
      </c>
      <c r="K135" s="94">
        <v>3080000</v>
      </c>
      <c r="L135" s="107">
        <v>145.77959999999999</v>
      </c>
      <c r="M135" s="94">
        <v>4490.0112900000004</v>
      </c>
      <c r="N135" s="84"/>
      <c r="O135" s="95">
        <v>6.6457590766188217E-3</v>
      </c>
      <c r="P135" s="95">
        <f>M135/'סכום נכסי הקרן'!$C$42</f>
        <v>2.5237332107855377E-3</v>
      </c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</row>
    <row r="136" spans="2:39" s="139" customFormat="1">
      <c r="B136" s="141"/>
      <c r="C136" s="141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</row>
    <row r="137" spans="2:39" s="139" customFormat="1">
      <c r="B137" s="141"/>
      <c r="C137" s="141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</row>
    <row r="139" spans="2:39">
      <c r="B139" s="99" t="s">
        <v>127</v>
      </c>
    </row>
    <row r="140" spans="2:39">
      <c r="B140" s="99" t="s">
        <v>250</v>
      </c>
    </row>
    <row r="141" spans="2:39">
      <c r="B141" s="99" t="s">
        <v>258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192</v>
      </c>
      <c r="C1" s="78" t="s" vm="1">
        <v>268</v>
      </c>
    </row>
    <row r="2" spans="2:65">
      <c r="B2" s="57" t="s">
        <v>191</v>
      </c>
      <c r="C2" s="78" t="s">
        <v>269</v>
      </c>
    </row>
    <row r="3" spans="2:65">
      <c r="B3" s="57" t="s">
        <v>193</v>
      </c>
      <c r="C3" s="78" t="s">
        <v>270</v>
      </c>
    </row>
    <row r="4" spans="2:65">
      <c r="B4" s="57" t="s">
        <v>194</v>
      </c>
      <c r="C4" s="78">
        <v>414</v>
      </c>
    </row>
    <row r="6" spans="2:65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</row>
    <row r="7" spans="2:65" ht="26.25" customHeight="1">
      <c r="B7" s="167" t="s">
        <v>102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9"/>
    </row>
    <row r="8" spans="2:65" s="3" customFormat="1" ht="78.75">
      <c r="B8" s="23" t="s">
        <v>131</v>
      </c>
      <c r="C8" s="31" t="s">
        <v>49</v>
      </c>
      <c r="D8" s="31" t="s">
        <v>133</v>
      </c>
      <c r="E8" s="31" t="s">
        <v>132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18</v>
      </c>
      <c r="K8" s="31" t="s">
        <v>116</v>
      </c>
      <c r="L8" s="31" t="s">
        <v>17</v>
      </c>
      <c r="M8" s="71" t="s">
        <v>19</v>
      </c>
      <c r="N8" s="31" t="s">
        <v>252</v>
      </c>
      <c r="O8" s="31" t="s">
        <v>251</v>
      </c>
      <c r="P8" s="31" t="s">
        <v>125</v>
      </c>
      <c r="Q8" s="31" t="s">
        <v>66</v>
      </c>
      <c r="R8" s="31" t="s">
        <v>195</v>
      </c>
      <c r="S8" s="32" t="s">
        <v>197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259</v>
      </c>
      <c r="O9" s="33"/>
      <c r="P9" s="33" t="s">
        <v>255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128</v>
      </c>
      <c r="R10" s="21" t="s">
        <v>129</v>
      </c>
      <c r="S10" s="21" t="s">
        <v>198</v>
      </c>
      <c r="T10" s="5"/>
      <c r="BJ10" s="1"/>
    </row>
    <row r="11" spans="2:65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5"/>
      <c r="BJ11" s="1"/>
      <c r="BM11" s="1"/>
    </row>
    <row r="12" spans="2:65" ht="20.25" customHeight="1">
      <c r="B12" s="99" t="s">
        <v>267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</row>
    <row r="13" spans="2:65">
      <c r="B13" s="99" t="s">
        <v>127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</row>
    <row r="14" spans="2:65">
      <c r="B14" s="99" t="s">
        <v>250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</row>
    <row r="15" spans="2:65">
      <c r="B15" s="99" t="s">
        <v>258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2:6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</row>
    <row r="17" spans="2:19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</row>
    <row r="18" spans="2:19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</row>
    <row r="19" spans="2:19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</row>
    <row r="20" spans="2:19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</row>
    <row r="21" spans="2:19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</row>
    <row r="22" spans="2:19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23" spans="2:19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19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</row>
    <row r="25" spans="2:19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</row>
    <row r="26" spans="2:19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</row>
    <row r="27" spans="2:19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</row>
    <row r="28" spans="2:19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2:19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</row>
    <row r="30" spans="2:19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2:19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</row>
    <row r="32" spans="2:19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2:1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</row>
    <row r="34" spans="2:1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5" spans="2:19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</row>
    <row r="36" spans="2:19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2:19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</row>
    <row r="38" spans="2:19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</row>
    <row r="39" spans="2:1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</row>
    <row r="40" spans="2:1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2:1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</row>
    <row r="42" spans="2:1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</row>
    <row r="43" spans="2:1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</row>
    <row r="44" spans="2:1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</row>
    <row r="45" spans="2:1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</row>
    <row r="46" spans="2:1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1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</row>
    <row r="48" spans="2:1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</row>
    <row r="49" spans="2:19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2:19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</row>
    <row r="51" spans="2:19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</row>
    <row r="52" spans="2:19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2:19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</row>
    <row r="54" spans="2:19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</row>
    <row r="55" spans="2:19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</row>
    <row r="56" spans="2:19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</row>
    <row r="57" spans="2:19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</row>
    <row r="58" spans="2:19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</row>
    <row r="59" spans="2:19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</row>
    <row r="60" spans="2:19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</row>
    <row r="61" spans="2:19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2:19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2:19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2:19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</row>
    <row r="66" spans="2:19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</row>
    <row r="67" spans="2:19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</row>
    <row r="68" spans="2:19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</row>
    <row r="69" spans="2:19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</row>
    <row r="71" spans="2:19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</row>
    <row r="72" spans="2:19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</row>
    <row r="73" spans="2:19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</row>
    <row r="74" spans="2:19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</row>
    <row r="75" spans="2:19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</row>
    <row r="76" spans="2:19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</row>
    <row r="77" spans="2:19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</row>
    <row r="78" spans="2:19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</row>
    <row r="79" spans="2:19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</row>
    <row r="80" spans="2:19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</row>
    <row r="81" spans="2:19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</row>
    <row r="82" spans="2:19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</row>
    <row r="83" spans="2:19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</row>
    <row r="84" spans="2:19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</row>
    <row r="85" spans="2:19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</row>
    <row r="86" spans="2:19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</row>
    <row r="87" spans="2:19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2:19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2:19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2:19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2:19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2:19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2:19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</row>
    <row r="94" spans="2:19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</row>
    <row r="95" spans="2:19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</row>
    <row r="96" spans="2:19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</row>
    <row r="97" spans="2:19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2:19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2:19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</row>
    <row r="100" spans="2:19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</row>
    <row r="101" spans="2:19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</row>
    <row r="102" spans="2:19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</row>
    <row r="103" spans="2:19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2:19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</row>
    <row r="106" spans="2:19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</row>
    <row r="107" spans="2:19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</row>
    <row r="108" spans="2:19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</row>
    <row r="109" spans="2:19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</row>
    <row r="110" spans="2:19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BQ540"/>
  <sheetViews>
    <sheetView rightToLeft="1" zoomScale="90" zoomScaleNormal="90" workbookViewId="0">
      <selection activeCell="E50" sqref="E50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1.285156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69">
      <c r="B1" s="57" t="s">
        <v>192</v>
      </c>
      <c r="C1" s="78" t="s" vm="1">
        <v>268</v>
      </c>
    </row>
    <row r="2" spans="2:69">
      <c r="B2" s="57" t="s">
        <v>191</v>
      </c>
      <c r="C2" s="78" t="s">
        <v>269</v>
      </c>
    </row>
    <row r="3" spans="2:69">
      <c r="B3" s="57" t="s">
        <v>193</v>
      </c>
      <c r="C3" s="78" t="s">
        <v>270</v>
      </c>
    </row>
    <row r="4" spans="2:69">
      <c r="B4" s="57" t="s">
        <v>194</v>
      </c>
      <c r="C4" s="78">
        <v>414</v>
      </c>
    </row>
    <row r="6" spans="2:69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9"/>
    </row>
    <row r="7" spans="2:69" ht="26.25" customHeight="1">
      <c r="B7" s="167" t="s">
        <v>103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9"/>
    </row>
    <row r="8" spans="2:69" s="3" customFormat="1" ht="78.75">
      <c r="B8" s="23" t="s">
        <v>131</v>
      </c>
      <c r="C8" s="31" t="s">
        <v>49</v>
      </c>
      <c r="D8" s="31" t="s">
        <v>133</v>
      </c>
      <c r="E8" s="31" t="s">
        <v>132</v>
      </c>
      <c r="F8" s="31" t="s">
        <v>72</v>
      </c>
      <c r="G8" s="31" t="s">
        <v>15</v>
      </c>
      <c r="H8" s="31" t="s">
        <v>73</v>
      </c>
      <c r="I8" s="31" t="s">
        <v>117</v>
      </c>
      <c r="J8" s="31" t="s">
        <v>18</v>
      </c>
      <c r="K8" s="31" t="s">
        <v>116</v>
      </c>
      <c r="L8" s="31" t="s">
        <v>17</v>
      </c>
      <c r="M8" s="71" t="s">
        <v>19</v>
      </c>
      <c r="N8" s="71" t="s">
        <v>252</v>
      </c>
      <c r="O8" s="31" t="s">
        <v>251</v>
      </c>
      <c r="P8" s="31" t="s">
        <v>125</v>
      </c>
      <c r="Q8" s="31" t="s">
        <v>66</v>
      </c>
      <c r="R8" s="31" t="s">
        <v>195</v>
      </c>
      <c r="S8" s="32" t="s">
        <v>197</v>
      </c>
      <c r="BN8" s="1"/>
    </row>
    <row r="9" spans="2:69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259</v>
      </c>
      <c r="O9" s="33"/>
      <c r="P9" s="33" t="s">
        <v>255</v>
      </c>
      <c r="Q9" s="33" t="s">
        <v>20</v>
      </c>
      <c r="R9" s="33" t="s">
        <v>20</v>
      </c>
      <c r="S9" s="34" t="s">
        <v>20</v>
      </c>
      <c r="BN9" s="1"/>
    </row>
    <row r="10" spans="2:6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21" t="s">
        <v>129</v>
      </c>
      <c r="S10" s="21" t="s">
        <v>198</v>
      </c>
      <c r="T10" s="5"/>
      <c r="BN10" s="1"/>
    </row>
    <row r="11" spans="2:69" s="138" customFormat="1" ht="18" customHeight="1">
      <c r="B11" s="109" t="s">
        <v>58</v>
      </c>
      <c r="C11" s="80"/>
      <c r="D11" s="80"/>
      <c r="E11" s="80"/>
      <c r="F11" s="80"/>
      <c r="G11" s="80"/>
      <c r="H11" s="80"/>
      <c r="I11" s="80"/>
      <c r="J11" s="90">
        <v>6.26768826816485</v>
      </c>
      <c r="K11" s="80"/>
      <c r="L11" s="80"/>
      <c r="M11" s="89">
        <v>2.6403355467061101E-2</v>
      </c>
      <c r="N11" s="88"/>
      <c r="O11" s="90"/>
      <c r="P11" s="88">
        <v>31597.867620000005</v>
      </c>
      <c r="Q11" s="80"/>
      <c r="R11" s="89">
        <v>1</v>
      </c>
      <c r="S11" s="89">
        <f>P11/'סכום נכסי הקרן'!$C$42</f>
        <v>1.776044262521197E-2</v>
      </c>
      <c r="T11" s="142"/>
      <c r="BN11" s="139"/>
      <c r="BQ11" s="139"/>
    </row>
    <row r="12" spans="2:69" s="139" customFormat="1" ht="17.25" customHeight="1">
      <c r="B12" s="110" t="s">
        <v>246</v>
      </c>
      <c r="C12" s="82"/>
      <c r="D12" s="82"/>
      <c r="E12" s="82"/>
      <c r="F12" s="82"/>
      <c r="G12" s="82"/>
      <c r="H12" s="82"/>
      <c r="I12" s="82"/>
      <c r="J12" s="93">
        <v>6.3798757540911399</v>
      </c>
      <c r="K12" s="82"/>
      <c r="L12" s="82"/>
      <c r="M12" s="92">
        <v>2.5808648174785058E-2</v>
      </c>
      <c r="N12" s="91"/>
      <c r="O12" s="93"/>
      <c r="P12" s="91">
        <v>30702.666470000007</v>
      </c>
      <c r="Q12" s="82"/>
      <c r="R12" s="92">
        <v>0.9716689378927148</v>
      </c>
      <c r="S12" s="92">
        <f>P12/'סכום נכסי הקרן'!$C$42</f>
        <v>1.7257270422144214E-2</v>
      </c>
    </row>
    <row r="13" spans="2:69" s="139" customFormat="1">
      <c r="B13" s="111" t="s">
        <v>67</v>
      </c>
      <c r="C13" s="82"/>
      <c r="D13" s="82"/>
      <c r="E13" s="82"/>
      <c r="F13" s="82"/>
      <c r="G13" s="82"/>
      <c r="H13" s="82"/>
      <c r="I13" s="82"/>
      <c r="J13" s="93">
        <v>7.1990573782527374</v>
      </c>
      <c r="K13" s="82"/>
      <c r="L13" s="82"/>
      <c r="M13" s="92">
        <v>1.9235159729866096E-2</v>
      </c>
      <c r="N13" s="91"/>
      <c r="O13" s="93"/>
      <c r="P13" s="91">
        <v>20519.095020000004</v>
      </c>
      <c r="Q13" s="82"/>
      <c r="R13" s="92">
        <v>0.64938227056221842</v>
      </c>
      <c r="S13" s="92">
        <f>P13/'סכום נכסי הקרן'!$C$42</f>
        <v>1.1533316558150156E-2</v>
      </c>
    </row>
    <row r="14" spans="2:69" s="139" customFormat="1">
      <c r="B14" s="112" t="s">
        <v>1894</v>
      </c>
      <c r="C14" s="84" t="s">
        <v>1895</v>
      </c>
      <c r="D14" s="97" t="s">
        <v>1896</v>
      </c>
      <c r="E14" s="84" t="s">
        <v>1897</v>
      </c>
      <c r="F14" s="97" t="s">
        <v>595</v>
      </c>
      <c r="G14" s="84" t="s">
        <v>331</v>
      </c>
      <c r="H14" s="84" t="s">
        <v>380</v>
      </c>
      <c r="I14" s="108">
        <v>39076</v>
      </c>
      <c r="J14" s="96">
        <v>8.34</v>
      </c>
      <c r="K14" s="97" t="s">
        <v>177</v>
      </c>
      <c r="L14" s="98">
        <v>4.9000000000000002E-2</v>
      </c>
      <c r="M14" s="95">
        <v>2.3200000000000002E-2</v>
      </c>
      <c r="N14" s="94">
        <v>1251881</v>
      </c>
      <c r="O14" s="96">
        <v>148.15</v>
      </c>
      <c r="P14" s="94">
        <v>1854.66156</v>
      </c>
      <c r="Q14" s="95">
        <v>6.3770752257058397E-4</v>
      </c>
      <c r="R14" s="95">
        <v>5.8695782332668679E-2</v>
      </c>
      <c r="S14" s="95">
        <f>P14/'סכום נכסי הקרן'!$C$42</f>
        <v>1.0424630744612924E-3</v>
      </c>
    </row>
    <row r="15" spans="2:69" s="139" customFormat="1">
      <c r="B15" s="112" t="s">
        <v>1898</v>
      </c>
      <c r="C15" s="84" t="s">
        <v>1899</v>
      </c>
      <c r="D15" s="97" t="s">
        <v>1896</v>
      </c>
      <c r="E15" s="84" t="s">
        <v>1897</v>
      </c>
      <c r="F15" s="97" t="s">
        <v>595</v>
      </c>
      <c r="G15" s="84" t="s">
        <v>331</v>
      </c>
      <c r="H15" s="84" t="s">
        <v>380</v>
      </c>
      <c r="I15" s="108">
        <v>42639</v>
      </c>
      <c r="J15" s="96">
        <v>11.249999999999998</v>
      </c>
      <c r="K15" s="97" t="s">
        <v>177</v>
      </c>
      <c r="L15" s="98">
        <v>4.0999999999999995E-2</v>
      </c>
      <c r="M15" s="95">
        <v>2.8299999999999995E-2</v>
      </c>
      <c r="N15" s="94">
        <v>6721663.3300000001</v>
      </c>
      <c r="O15" s="96">
        <v>120.95</v>
      </c>
      <c r="P15" s="94">
        <v>8129.8524200000011</v>
      </c>
      <c r="Q15" s="95">
        <v>1.5425367050937253E-3</v>
      </c>
      <c r="R15" s="95">
        <v>0.25729117286554415</v>
      </c>
      <c r="S15" s="95">
        <f>P15/'סכום נכסי הקרן'!$C$42</f>
        <v>4.5696051136519915E-3</v>
      </c>
    </row>
    <row r="16" spans="2:69" s="139" customFormat="1">
      <c r="B16" s="112" t="s">
        <v>1900</v>
      </c>
      <c r="C16" s="84" t="s">
        <v>1901</v>
      </c>
      <c r="D16" s="97" t="s">
        <v>1896</v>
      </c>
      <c r="E16" s="84" t="s">
        <v>1902</v>
      </c>
      <c r="F16" s="97" t="s">
        <v>584</v>
      </c>
      <c r="G16" s="84" t="s">
        <v>331</v>
      </c>
      <c r="H16" s="84" t="s">
        <v>380</v>
      </c>
      <c r="I16" s="108">
        <v>38918</v>
      </c>
      <c r="J16" s="96">
        <v>1.3499999999999999</v>
      </c>
      <c r="K16" s="97" t="s">
        <v>177</v>
      </c>
      <c r="L16" s="98">
        <v>0.05</v>
      </c>
      <c r="M16" s="95">
        <v>2.1999999999999997E-3</v>
      </c>
      <c r="N16" s="94">
        <v>57582.84</v>
      </c>
      <c r="O16" s="96">
        <v>127.01</v>
      </c>
      <c r="P16" s="94">
        <v>73.135960000000011</v>
      </c>
      <c r="Q16" s="95">
        <v>2.9981647950234791E-3</v>
      </c>
      <c r="R16" s="95">
        <v>2.3145853030192547E-3</v>
      </c>
      <c r="S16" s="95">
        <f>P16/'סכום נכסי הקרן'!$C$42</f>
        <v>4.1108059475432337E-5</v>
      </c>
    </row>
    <row r="17" spans="2:19" s="139" customFormat="1">
      <c r="B17" s="112" t="s">
        <v>1903</v>
      </c>
      <c r="C17" s="84" t="s">
        <v>1904</v>
      </c>
      <c r="D17" s="97" t="s">
        <v>1896</v>
      </c>
      <c r="E17" s="84" t="s">
        <v>1905</v>
      </c>
      <c r="F17" s="97" t="s">
        <v>595</v>
      </c>
      <c r="G17" s="84" t="s">
        <v>331</v>
      </c>
      <c r="H17" s="84" t="s">
        <v>175</v>
      </c>
      <c r="I17" s="108">
        <v>42796</v>
      </c>
      <c r="J17" s="96">
        <v>7.83</v>
      </c>
      <c r="K17" s="97" t="s">
        <v>177</v>
      </c>
      <c r="L17" s="98">
        <v>2.1400000000000002E-2</v>
      </c>
      <c r="M17" s="95">
        <v>1.9200000000000005E-2</v>
      </c>
      <c r="N17" s="94">
        <v>1608000</v>
      </c>
      <c r="O17" s="96">
        <v>104.14</v>
      </c>
      <c r="P17" s="94">
        <v>1674.5712800000001</v>
      </c>
      <c r="Q17" s="95">
        <v>6.1930474569221175E-3</v>
      </c>
      <c r="R17" s="95">
        <v>5.2996338238345965E-2</v>
      </c>
      <c r="S17" s="95">
        <f>P17/'סכום נכסי הקרן'!$C$42</f>
        <v>9.4123842462847068E-4</v>
      </c>
    </row>
    <row r="18" spans="2:19" s="139" customFormat="1">
      <c r="B18" s="112" t="s">
        <v>1906</v>
      </c>
      <c r="C18" s="84" t="s">
        <v>1907</v>
      </c>
      <c r="D18" s="97" t="s">
        <v>1896</v>
      </c>
      <c r="E18" s="84" t="s">
        <v>449</v>
      </c>
      <c r="F18" s="97" t="s">
        <v>450</v>
      </c>
      <c r="G18" s="84" t="s">
        <v>365</v>
      </c>
      <c r="H18" s="84" t="s">
        <v>380</v>
      </c>
      <c r="I18" s="108">
        <v>42768</v>
      </c>
      <c r="J18" s="96">
        <v>1.07</v>
      </c>
      <c r="K18" s="97" t="s">
        <v>177</v>
      </c>
      <c r="L18" s="98">
        <v>6.8499999999999991E-2</v>
      </c>
      <c r="M18" s="95">
        <v>1.4000000000000002E-2</v>
      </c>
      <c r="N18" s="94">
        <v>129400</v>
      </c>
      <c r="O18" s="96">
        <v>122.65</v>
      </c>
      <c r="P18" s="94">
        <v>158.70911999999998</v>
      </c>
      <c r="Q18" s="95">
        <v>2.5621174891248607E-4</v>
      </c>
      <c r="R18" s="95">
        <v>5.0227794453934728E-3</v>
      </c>
      <c r="S18" s="95">
        <f>P18/'סכום נכסי הקרן'!$C$42</f>
        <v>8.9206786159004757E-5</v>
      </c>
    </row>
    <row r="19" spans="2:19" s="139" customFormat="1">
      <c r="B19" s="112" t="s">
        <v>1908</v>
      </c>
      <c r="C19" s="84" t="s">
        <v>1909</v>
      </c>
      <c r="D19" s="97" t="s">
        <v>1896</v>
      </c>
      <c r="E19" s="84" t="s">
        <v>1910</v>
      </c>
      <c r="F19" s="97" t="s">
        <v>595</v>
      </c>
      <c r="G19" s="84" t="s">
        <v>365</v>
      </c>
      <c r="H19" s="84" t="s">
        <v>175</v>
      </c>
      <c r="I19" s="108">
        <v>39350</v>
      </c>
      <c r="J19" s="96">
        <v>4.3</v>
      </c>
      <c r="K19" s="97" t="s">
        <v>177</v>
      </c>
      <c r="L19" s="98">
        <v>5.5999999999999994E-2</v>
      </c>
      <c r="M19" s="95">
        <v>9.3999999999999986E-3</v>
      </c>
      <c r="N19" s="94">
        <v>487178.44</v>
      </c>
      <c r="O19" s="96">
        <v>146.83000000000001</v>
      </c>
      <c r="P19" s="94">
        <v>715.32408999999996</v>
      </c>
      <c r="Q19" s="95">
        <v>5.9414534922841997E-4</v>
      </c>
      <c r="R19" s="95">
        <v>2.2638365936669489E-2</v>
      </c>
      <c r="S19" s="95">
        <f>P19/'סכום נכסי הקרן'!$C$42</f>
        <v>4.0206739934677151E-4</v>
      </c>
    </row>
    <row r="20" spans="2:19" s="139" customFormat="1">
      <c r="B20" s="112" t="s">
        <v>1911</v>
      </c>
      <c r="C20" s="84" t="s">
        <v>1912</v>
      </c>
      <c r="D20" s="97" t="s">
        <v>1896</v>
      </c>
      <c r="E20" s="84" t="s">
        <v>449</v>
      </c>
      <c r="F20" s="97" t="s">
        <v>450</v>
      </c>
      <c r="G20" s="84" t="s">
        <v>394</v>
      </c>
      <c r="H20" s="84" t="s">
        <v>175</v>
      </c>
      <c r="I20" s="108">
        <v>42919</v>
      </c>
      <c r="J20" s="96">
        <v>2.59</v>
      </c>
      <c r="K20" s="97" t="s">
        <v>177</v>
      </c>
      <c r="L20" s="98">
        <v>0.06</v>
      </c>
      <c r="M20" s="95">
        <v>8.0000000000000002E-3</v>
      </c>
      <c r="N20" s="94">
        <v>1573219</v>
      </c>
      <c r="O20" s="96">
        <v>123.89</v>
      </c>
      <c r="P20" s="94">
        <v>1949.06095</v>
      </c>
      <c r="Q20" s="95">
        <v>4.251082929760862E-4</v>
      </c>
      <c r="R20" s="95">
        <v>6.1683306400281697E-2</v>
      </c>
      <c r="S20" s="95">
        <f>P20/'סכום נכסי הקרן'!$C$42</f>
        <v>1.0955228242555733E-3</v>
      </c>
    </row>
    <row r="21" spans="2:19" s="139" customFormat="1">
      <c r="B21" s="112" t="s">
        <v>1913</v>
      </c>
      <c r="C21" s="84" t="s">
        <v>1914</v>
      </c>
      <c r="D21" s="97" t="s">
        <v>1896</v>
      </c>
      <c r="E21" s="84" t="s">
        <v>1915</v>
      </c>
      <c r="F21" s="97" t="s">
        <v>379</v>
      </c>
      <c r="G21" s="84" t="s">
        <v>394</v>
      </c>
      <c r="H21" s="84" t="s">
        <v>380</v>
      </c>
      <c r="I21" s="108">
        <v>38652</v>
      </c>
      <c r="J21" s="96">
        <v>1.57</v>
      </c>
      <c r="K21" s="97" t="s">
        <v>177</v>
      </c>
      <c r="L21" s="98">
        <v>5.2999999999999999E-2</v>
      </c>
      <c r="M21" s="95">
        <v>3.0000000000000001E-3</v>
      </c>
      <c r="N21" s="94">
        <v>262213.78999999998</v>
      </c>
      <c r="O21" s="96">
        <v>132.78</v>
      </c>
      <c r="P21" s="94">
        <v>348.16746999999998</v>
      </c>
      <c r="Q21" s="95">
        <v>1.2288403715236739E-3</v>
      </c>
      <c r="R21" s="95">
        <v>1.1018701457551076E-2</v>
      </c>
      <c r="S21" s="95">
        <f>P21/'סכום נכסי הקרן'!$C$42</f>
        <v>1.9569701504117538E-4</v>
      </c>
    </row>
    <row r="22" spans="2:19" s="139" customFormat="1">
      <c r="B22" s="112" t="s">
        <v>1916</v>
      </c>
      <c r="C22" s="84" t="s">
        <v>1917</v>
      </c>
      <c r="D22" s="97" t="s">
        <v>1896</v>
      </c>
      <c r="E22" s="84" t="s">
        <v>353</v>
      </c>
      <c r="F22" s="97" t="s">
        <v>330</v>
      </c>
      <c r="G22" s="84" t="s">
        <v>599</v>
      </c>
      <c r="H22" s="84" t="s">
        <v>380</v>
      </c>
      <c r="I22" s="108">
        <v>39702</v>
      </c>
      <c r="J22" s="96">
        <v>3.48</v>
      </c>
      <c r="K22" s="97" t="s">
        <v>177</v>
      </c>
      <c r="L22" s="98">
        <v>5.7500000000000002E-2</v>
      </c>
      <c r="M22" s="95">
        <v>5.3E-3</v>
      </c>
      <c r="N22" s="94">
        <v>3630240</v>
      </c>
      <c r="O22" s="96">
        <v>143.04</v>
      </c>
      <c r="P22" s="94">
        <v>5192.6952099999999</v>
      </c>
      <c r="Q22" s="95">
        <v>2.7882027649769586E-3</v>
      </c>
      <c r="R22" s="95">
        <v>0.16433688730037155</v>
      </c>
      <c r="S22" s="95">
        <f>P22/'סכום נכסי הקרן'!$C$42</f>
        <v>2.9186958581041743E-3</v>
      </c>
    </row>
    <row r="23" spans="2:19" s="139" customFormat="1">
      <c r="B23" s="112" t="s">
        <v>1918</v>
      </c>
      <c r="C23" s="84" t="s">
        <v>1919</v>
      </c>
      <c r="D23" s="97" t="s">
        <v>1896</v>
      </c>
      <c r="E23" s="84"/>
      <c r="F23" s="97" t="s">
        <v>379</v>
      </c>
      <c r="G23" s="84" t="s">
        <v>675</v>
      </c>
      <c r="H23" s="84" t="s">
        <v>380</v>
      </c>
      <c r="I23" s="108">
        <v>38445</v>
      </c>
      <c r="J23" s="96">
        <v>1.0799999999999998</v>
      </c>
      <c r="K23" s="97" t="s">
        <v>177</v>
      </c>
      <c r="L23" s="98">
        <v>6.7000000000000004E-2</v>
      </c>
      <c r="M23" s="95">
        <v>3.7999999999999999E-2</v>
      </c>
      <c r="N23" s="94">
        <v>123621.07</v>
      </c>
      <c r="O23" s="96">
        <v>130.47999999999999</v>
      </c>
      <c r="P23" s="94">
        <v>161.30076</v>
      </c>
      <c r="Q23" s="95">
        <v>1.1481903689098524E-3</v>
      </c>
      <c r="R23" s="95">
        <v>5.1047989041483289E-3</v>
      </c>
      <c r="S23" s="95">
        <f>P23/'סכום נכסי הקרן'!$C$42</f>
        <v>9.0663488050371339E-5</v>
      </c>
    </row>
    <row r="24" spans="2:19" s="139" customFormat="1">
      <c r="B24" s="112" t="s">
        <v>1920</v>
      </c>
      <c r="C24" s="84" t="s">
        <v>1921</v>
      </c>
      <c r="D24" s="97" t="s">
        <v>1896</v>
      </c>
      <c r="E24" s="84"/>
      <c r="F24" s="97" t="s">
        <v>379</v>
      </c>
      <c r="G24" s="84" t="s">
        <v>675</v>
      </c>
      <c r="H24" s="84" t="s">
        <v>380</v>
      </c>
      <c r="I24" s="108">
        <v>38890</v>
      </c>
      <c r="J24" s="96">
        <v>1.21</v>
      </c>
      <c r="K24" s="97" t="s">
        <v>177</v>
      </c>
      <c r="L24" s="98">
        <v>6.7000000000000004E-2</v>
      </c>
      <c r="M24" s="95">
        <v>3.5799999999999998E-2</v>
      </c>
      <c r="N24" s="94">
        <v>74830.100000000006</v>
      </c>
      <c r="O24" s="96">
        <v>130.53</v>
      </c>
      <c r="P24" s="94">
        <v>97.675730000000001</v>
      </c>
      <c r="Q24" s="95">
        <v>1.5513025731085344E-3</v>
      </c>
      <c r="R24" s="95">
        <v>3.0912127101316083E-3</v>
      </c>
      <c r="S24" s="95">
        <f>P24/'סכום נכסי הקרן'!$C$42</f>
        <v>5.4901305980618421E-5</v>
      </c>
    </row>
    <row r="25" spans="2:19" s="139" customFormat="1">
      <c r="B25" s="112" t="s">
        <v>1922</v>
      </c>
      <c r="C25" s="84" t="s">
        <v>1923</v>
      </c>
      <c r="D25" s="97" t="s">
        <v>1896</v>
      </c>
      <c r="E25" s="84" t="s">
        <v>1924</v>
      </c>
      <c r="F25" s="97" t="s">
        <v>890</v>
      </c>
      <c r="G25" s="84" t="s">
        <v>1612</v>
      </c>
      <c r="H25" s="84"/>
      <c r="I25" s="108">
        <v>39104</v>
      </c>
      <c r="J25" s="96">
        <v>2.2900000000000005</v>
      </c>
      <c r="K25" s="97" t="s">
        <v>177</v>
      </c>
      <c r="L25" s="98">
        <v>5.5999999999999994E-2</v>
      </c>
      <c r="M25" s="95">
        <v>0.16039999999999999</v>
      </c>
      <c r="N25" s="94">
        <v>165071.85</v>
      </c>
      <c r="O25" s="96">
        <v>99.314599999999999</v>
      </c>
      <c r="P25" s="94">
        <v>163.94047</v>
      </c>
      <c r="Q25" s="95">
        <v>2.6118961458566464E-4</v>
      </c>
      <c r="R25" s="95">
        <v>5.1883396680930836E-3</v>
      </c>
      <c r="S25" s="95">
        <f>P25/'סכום נכסי הקרן'!$C$42</f>
        <v>9.2147208995278519E-5</v>
      </c>
    </row>
    <row r="26" spans="2:19" s="139" customFormat="1">
      <c r="B26" s="113"/>
      <c r="C26" s="84"/>
      <c r="D26" s="84"/>
      <c r="E26" s="84"/>
      <c r="F26" s="84"/>
      <c r="G26" s="84"/>
      <c r="H26" s="84"/>
      <c r="I26" s="84"/>
      <c r="J26" s="96"/>
      <c r="K26" s="84"/>
      <c r="L26" s="84"/>
      <c r="M26" s="95"/>
      <c r="N26" s="94"/>
      <c r="O26" s="96"/>
      <c r="P26" s="84"/>
      <c r="Q26" s="84"/>
      <c r="R26" s="95"/>
      <c r="S26" s="84"/>
    </row>
    <row r="27" spans="2:19" s="139" customFormat="1">
      <c r="B27" s="111" t="s">
        <v>68</v>
      </c>
      <c r="C27" s="82"/>
      <c r="D27" s="82"/>
      <c r="E27" s="82"/>
      <c r="F27" s="82"/>
      <c r="G27" s="82"/>
      <c r="H27" s="82"/>
      <c r="I27" s="82"/>
      <c r="J27" s="93">
        <v>5.1375029820303721</v>
      </c>
      <c r="K27" s="82"/>
      <c r="L27" s="82"/>
      <c r="M27" s="92">
        <v>3.1486616522187733E-2</v>
      </c>
      <c r="N27" s="91"/>
      <c r="O27" s="93"/>
      <c r="P27" s="91">
        <v>8157.3699699999997</v>
      </c>
      <c r="Q27" s="82"/>
      <c r="R27" s="92">
        <v>0.25816204017630473</v>
      </c>
      <c r="S27" s="92">
        <f>P27/'סכום נכסי הקרן'!$C$42</f>
        <v>4.5850721025589274E-3</v>
      </c>
    </row>
    <row r="28" spans="2:19" s="139" customFormat="1">
      <c r="B28" s="112" t="s">
        <v>1925</v>
      </c>
      <c r="C28" s="84" t="s">
        <v>1926</v>
      </c>
      <c r="D28" s="97" t="s">
        <v>1896</v>
      </c>
      <c r="E28" s="84" t="s">
        <v>1905</v>
      </c>
      <c r="F28" s="97" t="s">
        <v>595</v>
      </c>
      <c r="G28" s="84" t="s">
        <v>331</v>
      </c>
      <c r="H28" s="84" t="s">
        <v>175</v>
      </c>
      <c r="I28" s="108">
        <v>42796</v>
      </c>
      <c r="J28" s="96">
        <v>7.2299999999999995</v>
      </c>
      <c r="K28" s="97" t="s">
        <v>177</v>
      </c>
      <c r="L28" s="98">
        <v>3.7400000000000003E-2</v>
      </c>
      <c r="M28" s="95">
        <v>3.5699999999999996E-2</v>
      </c>
      <c r="N28" s="94">
        <v>1610000</v>
      </c>
      <c r="O28" s="96">
        <v>102.52</v>
      </c>
      <c r="P28" s="94">
        <v>1650.57204</v>
      </c>
      <c r="Q28" s="95">
        <v>3.1258615534561158E-3</v>
      </c>
      <c r="R28" s="95">
        <v>5.2236817365335864E-2</v>
      </c>
      <c r="S28" s="95">
        <f>P28/'סכום נכסי הקרן'!$C$42</f>
        <v>9.2774899774072386E-4</v>
      </c>
    </row>
    <row r="29" spans="2:19" s="139" customFormat="1">
      <c r="B29" s="112" t="s">
        <v>1927</v>
      </c>
      <c r="C29" s="84" t="s">
        <v>1928</v>
      </c>
      <c r="D29" s="97" t="s">
        <v>1896</v>
      </c>
      <c r="E29" s="84" t="s">
        <v>1905</v>
      </c>
      <c r="F29" s="97" t="s">
        <v>595</v>
      </c>
      <c r="G29" s="84" t="s">
        <v>331</v>
      </c>
      <c r="H29" s="84" t="s">
        <v>175</v>
      </c>
      <c r="I29" s="108">
        <v>42796</v>
      </c>
      <c r="J29" s="96">
        <v>3.9600000000000004</v>
      </c>
      <c r="K29" s="97" t="s">
        <v>177</v>
      </c>
      <c r="L29" s="98">
        <v>2.5000000000000001E-2</v>
      </c>
      <c r="M29" s="95">
        <v>2.23E-2</v>
      </c>
      <c r="N29" s="94">
        <v>2557468</v>
      </c>
      <c r="O29" s="96">
        <v>101.83</v>
      </c>
      <c r="P29" s="94">
        <v>2604.2696999999998</v>
      </c>
      <c r="Q29" s="95">
        <v>3.5261024464494496E-3</v>
      </c>
      <c r="R29" s="95">
        <v>8.2419159777466E-2</v>
      </c>
      <c r="S29" s="95">
        <f>P29/'סכום נכסי הקרן'!$C$42</f>
        <v>1.4638007584458631E-3</v>
      </c>
    </row>
    <row r="30" spans="2:19" s="139" customFormat="1">
      <c r="B30" s="112" t="s">
        <v>1929</v>
      </c>
      <c r="C30" s="84" t="s">
        <v>1930</v>
      </c>
      <c r="D30" s="97" t="s">
        <v>1896</v>
      </c>
      <c r="E30" s="84" t="s">
        <v>1931</v>
      </c>
      <c r="F30" s="97" t="s">
        <v>379</v>
      </c>
      <c r="G30" s="84" t="s">
        <v>394</v>
      </c>
      <c r="H30" s="84" t="s">
        <v>175</v>
      </c>
      <c r="I30" s="108">
        <v>42598</v>
      </c>
      <c r="J30" s="96">
        <v>5.4000000000000021</v>
      </c>
      <c r="K30" s="97" t="s">
        <v>177</v>
      </c>
      <c r="L30" s="98">
        <v>3.1E-2</v>
      </c>
      <c r="M30" s="95">
        <v>3.4700000000000009E-2</v>
      </c>
      <c r="N30" s="94">
        <v>2742599.3600000008</v>
      </c>
      <c r="O30" s="96">
        <v>98.29</v>
      </c>
      <c r="P30" s="94">
        <v>2695.7009099999991</v>
      </c>
      <c r="Q30" s="95">
        <v>3.8628160000000011E-3</v>
      </c>
      <c r="R30" s="95">
        <v>8.5312747759400814E-2</v>
      </c>
      <c r="S30" s="95">
        <f>P30/'סכום נכסי הקרן'!$C$42</f>
        <v>1.5151921617800191E-3</v>
      </c>
    </row>
    <row r="31" spans="2:19" s="139" customFormat="1">
      <c r="B31" s="112" t="s">
        <v>1932</v>
      </c>
      <c r="C31" s="84" t="s">
        <v>1933</v>
      </c>
      <c r="D31" s="97" t="s">
        <v>1896</v>
      </c>
      <c r="E31" s="84" t="s">
        <v>1934</v>
      </c>
      <c r="F31" s="97" t="s">
        <v>379</v>
      </c>
      <c r="G31" s="84" t="s">
        <v>599</v>
      </c>
      <c r="H31" s="84" t="s">
        <v>380</v>
      </c>
      <c r="I31" s="108">
        <v>43312</v>
      </c>
      <c r="J31" s="96">
        <v>4.92</v>
      </c>
      <c r="K31" s="97" t="s">
        <v>177</v>
      </c>
      <c r="L31" s="98">
        <v>3.5499999999999997E-2</v>
      </c>
      <c r="M31" s="95">
        <v>4.0999999999999995E-2</v>
      </c>
      <c r="N31" s="94">
        <v>987000</v>
      </c>
      <c r="O31" s="96">
        <v>97.54</v>
      </c>
      <c r="P31" s="94">
        <v>962.71980000000008</v>
      </c>
      <c r="Q31" s="95">
        <v>3.0843749999999999E-3</v>
      </c>
      <c r="R31" s="95">
        <v>3.0467872439298483E-2</v>
      </c>
      <c r="S31" s="95">
        <f>P31/'סכום נכסי הקרן'!$C$42</f>
        <v>5.4112290037043771E-4</v>
      </c>
    </row>
    <row r="32" spans="2:19" s="139" customFormat="1">
      <c r="B32" s="112" t="s">
        <v>1935</v>
      </c>
      <c r="C32" s="84" t="s">
        <v>1936</v>
      </c>
      <c r="D32" s="97" t="s">
        <v>1896</v>
      </c>
      <c r="E32" s="84" t="s">
        <v>1937</v>
      </c>
      <c r="F32" s="97" t="s">
        <v>379</v>
      </c>
      <c r="G32" s="84" t="s">
        <v>675</v>
      </c>
      <c r="H32" s="84" t="s">
        <v>175</v>
      </c>
      <c r="I32" s="108">
        <v>41903</v>
      </c>
      <c r="J32" s="96">
        <v>1.5099999999999998</v>
      </c>
      <c r="K32" s="97" t="s">
        <v>177</v>
      </c>
      <c r="L32" s="98">
        <v>5.1500000000000004E-2</v>
      </c>
      <c r="M32" s="95">
        <v>2.8000000000000004E-2</v>
      </c>
      <c r="N32" s="94">
        <v>230856.36</v>
      </c>
      <c r="O32" s="96">
        <v>105.74</v>
      </c>
      <c r="P32" s="94">
        <v>244.10751999999999</v>
      </c>
      <c r="Q32" s="95">
        <v>3.6470585075703012E-3</v>
      </c>
      <c r="R32" s="95">
        <v>7.7254428348035456E-3</v>
      </c>
      <c r="S32" s="95">
        <f>P32/'סכום נכסי הקרן'!$C$42</f>
        <v>1.3720728422188328E-4</v>
      </c>
    </row>
    <row r="33" spans="2:19" s="139" customFormat="1">
      <c r="B33" s="113"/>
      <c r="C33" s="84"/>
      <c r="D33" s="84"/>
      <c r="E33" s="84"/>
      <c r="F33" s="84"/>
      <c r="G33" s="84"/>
      <c r="H33" s="84"/>
      <c r="I33" s="84"/>
      <c r="J33" s="96"/>
      <c r="K33" s="84"/>
      <c r="L33" s="84"/>
      <c r="M33" s="95"/>
      <c r="N33" s="94"/>
      <c r="O33" s="96"/>
      <c r="P33" s="84"/>
      <c r="Q33" s="84"/>
      <c r="R33" s="95"/>
      <c r="S33" s="84"/>
    </row>
    <row r="34" spans="2:19" s="139" customFormat="1">
      <c r="B34" s="111" t="s">
        <v>51</v>
      </c>
      <c r="C34" s="82"/>
      <c r="D34" s="82"/>
      <c r="E34" s="82"/>
      <c r="F34" s="82"/>
      <c r="G34" s="82"/>
      <c r="H34" s="82"/>
      <c r="I34" s="82"/>
      <c r="J34" s="93">
        <v>3.0858443814284451</v>
      </c>
      <c r="K34" s="82"/>
      <c r="L34" s="82"/>
      <c r="M34" s="92">
        <v>6.9518390962284751E-2</v>
      </c>
      <c r="N34" s="91"/>
      <c r="O34" s="93"/>
      <c r="P34" s="91">
        <v>2026.2014799999999</v>
      </c>
      <c r="Q34" s="82"/>
      <c r="R34" s="92">
        <v>6.4124627154191483E-2</v>
      </c>
      <c r="S34" s="92">
        <f>P34/'סכום נכסי הקרן'!$C$42</f>
        <v>1.1388817614351272E-3</v>
      </c>
    </row>
    <row r="35" spans="2:19" s="139" customFormat="1">
      <c r="B35" s="112" t="s">
        <v>1938</v>
      </c>
      <c r="C35" s="84" t="s">
        <v>1939</v>
      </c>
      <c r="D35" s="97" t="s">
        <v>1896</v>
      </c>
      <c r="E35" s="84" t="s">
        <v>927</v>
      </c>
      <c r="F35" s="97" t="s">
        <v>203</v>
      </c>
      <c r="G35" s="84" t="s">
        <v>497</v>
      </c>
      <c r="H35" s="84" t="s">
        <v>380</v>
      </c>
      <c r="I35" s="108">
        <v>42954</v>
      </c>
      <c r="J35" s="96">
        <v>1.66</v>
      </c>
      <c r="K35" s="97" t="s">
        <v>176</v>
      </c>
      <c r="L35" s="98">
        <v>3.7000000000000005E-2</v>
      </c>
      <c r="M35" s="95">
        <v>3.9299999999999995E-2</v>
      </c>
      <c r="N35" s="94">
        <v>78559</v>
      </c>
      <c r="O35" s="96">
        <v>100.76</v>
      </c>
      <c r="P35" s="94">
        <v>296.67691000000002</v>
      </c>
      <c r="Q35" s="95">
        <v>1.1689631569549433E-3</v>
      </c>
      <c r="R35" s="95">
        <v>9.3891433930882451E-3</v>
      </c>
      <c r="S35" s="95">
        <f>P35/'סכום נכסי הקרן'!$C$42</f>
        <v>1.6675534253283181E-4</v>
      </c>
    </row>
    <row r="36" spans="2:19" s="139" customFormat="1">
      <c r="B36" s="112" t="s">
        <v>1940</v>
      </c>
      <c r="C36" s="84" t="s">
        <v>1941</v>
      </c>
      <c r="D36" s="97" t="s">
        <v>1896</v>
      </c>
      <c r="E36" s="84" t="s">
        <v>927</v>
      </c>
      <c r="F36" s="97" t="s">
        <v>203</v>
      </c>
      <c r="G36" s="84" t="s">
        <v>497</v>
      </c>
      <c r="H36" s="84" t="s">
        <v>380</v>
      </c>
      <c r="I36" s="108">
        <v>42625</v>
      </c>
      <c r="J36" s="96">
        <v>3.4099999999999997</v>
      </c>
      <c r="K36" s="97" t="s">
        <v>176</v>
      </c>
      <c r="L36" s="98">
        <v>4.4500000000000005E-2</v>
      </c>
      <c r="M36" s="95">
        <v>4.9599999999999998E-2</v>
      </c>
      <c r="N36" s="94">
        <v>446922</v>
      </c>
      <c r="O36" s="96">
        <v>99.77</v>
      </c>
      <c r="P36" s="94">
        <v>1671.21101</v>
      </c>
      <c r="Q36" s="95">
        <v>3.2591547860497919E-3</v>
      </c>
      <c r="R36" s="95">
        <v>5.2889993403928304E-2</v>
      </c>
      <c r="S36" s="95">
        <f>P36/'סכום נכסי הקרן'!$C$42</f>
        <v>9.3934969329830811E-4</v>
      </c>
    </row>
    <row r="37" spans="2:19" s="139" customFormat="1">
      <c r="B37" s="112" t="s">
        <v>1942</v>
      </c>
      <c r="C37" s="84" t="s">
        <v>1943</v>
      </c>
      <c r="D37" s="97" t="s">
        <v>1896</v>
      </c>
      <c r="E37" s="84" t="s">
        <v>1944</v>
      </c>
      <c r="F37" s="97" t="s">
        <v>595</v>
      </c>
      <c r="G37" s="84" t="s">
        <v>1612</v>
      </c>
      <c r="H37" s="84"/>
      <c r="I37" s="108">
        <v>41840</v>
      </c>
      <c r="J37" s="96">
        <v>1.05</v>
      </c>
      <c r="K37" s="97" t="s">
        <v>176</v>
      </c>
      <c r="L37" s="98">
        <v>5.5999999999999994E-2</v>
      </c>
      <c r="M37" s="95">
        <v>0.57140000000000002</v>
      </c>
      <c r="N37" s="94">
        <v>27783.18</v>
      </c>
      <c r="O37" s="96">
        <v>56</v>
      </c>
      <c r="P37" s="94">
        <v>58.313559999999995</v>
      </c>
      <c r="Q37" s="95">
        <v>1.0993320363649702E-3</v>
      </c>
      <c r="R37" s="95">
        <v>1.8454903571749311E-3</v>
      </c>
      <c r="S37" s="95">
        <f>P37/'סכום נכסי הקרן'!$C$42</f>
        <v>3.2776725603987308E-5</v>
      </c>
    </row>
    <row r="38" spans="2:19" s="139" customFormat="1">
      <c r="B38" s="113"/>
      <c r="C38" s="84"/>
      <c r="D38" s="84"/>
      <c r="E38" s="84"/>
      <c r="F38" s="84"/>
      <c r="G38" s="84"/>
      <c r="H38" s="84"/>
      <c r="I38" s="84"/>
      <c r="J38" s="96"/>
      <c r="K38" s="84"/>
      <c r="L38" s="84"/>
      <c r="M38" s="95"/>
      <c r="N38" s="94"/>
      <c r="O38" s="96"/>
      <c r="P38" s="84"/>
      <c r="Q38" s="84"/>
      <c r="R38" s="95"/>
      <c r="S38" s="84"/>
    </row>
    <row r="39" spans="2:19" s="139" customFormat="1">
      <c r="B39" s="110" t="s">
        <v>245</v>
      </c>
      <c r="C39" s="82"/>
      <c r="D39" s="82"/>
      <c r="E39" s="82"/>
      <c r="F39" s="82"/>
      <c r="G39" s="82"/>
      <c r="H39" s="82"/>
      <c r="I39" s="82"/>
      <c r="J39" s="93">
        <v>2.4200000000000004</v>
      </c>
      <c r="K39" s="82"/>
      <c r="L39" s="82"/>
      <c r="M39" s="92">
        <v>4.6800000000000008E-2</v>
      </c>
      <c r="N39" s="91"/>
      <c r="O39" s="93"/>
      <c r="P39" s="91">
        <v>895.20114999999987</v>
      </c>
      <c r="Q39" s="82"/>
      <c r="R39" s="92">
        <v>2.833106210728532E-2</v>
      </c>
      <c r="S39" s="92">
        <f>P39/'סכום נכסי הקרן'!$C$42</f>
        <v>5.0317220306775779E-4</v>
      </c>
    </row>
    <row r="40" spans="2:19" s="139" customFormat="1">
      <c r="B40" s="111" t="s">
        <v>79</v>
      </c>
      <c r="C40" s="82"/>
      <c r="D40" s="82"/>
      <c r="E40" s="82"/>
      <c r="F40" s="82"/>
      <c r="G40" s="82"/>
      <c r="H40" s="82"/>
      <c r="I40" s="82"/>
      <c r="J40" s="93">
        <v>2.4200000000000004</v>
      </c>
      <c r="K40" s="82"/>
      <c r="L40" s="82"/>
      <c r="M40" s="92">
        <v>4.6800000000000008E-2</v>
      </c>
      <c r="N40" s="91"/>
      <c r="O40" s="93"/>
      <c r="P40" s="91">
        <v>895.20114999999987</v>
      </c>
      <c r="Q40" s="82"/>
      <c r="R40" s="92">
        <v>2.833106210728532E-2</v>
      </c>
      <c r="S40" s="92">
        <f>P40/'סכום נכסי הקרן'!$C$42</f>
        <v>5.0317220306775779E-4</v>
      </c>
    </row>
    <row r="41" spans="2:19" s="139" customFormat="1">
      <c r="B41" s="112" t="s">
        <v>1945</v>
      </c>
      <c r="C41" s="84">
        <v>4279</v>
      </c>
      <c r="D41" s="97" t="s">
        <v>1896</v>
      </c>
      <c r="E41" s="84"/>
      <c r="F41" s="97" t="s">
        <v>1321</v>
      </c>
      <c r="G41" s="84" t="s">
        <v>1946</v>
      </c>
      <c r="H41" s="84" t="s">
        <v>1947</v>
      </c>
      <c r="I41" s="108">
        <v>43465</v>
      </c>
      <c r="J41" s="96">
        <v>2.4200000000000004</v>
      </c>
      <c r="K41" s="97" t="s">
        <v>176</v>
      </c>
      <c r="L41" s="98">
        <v>0.06</v>
      </c>
      <c r="M41" s="95">
        <v>4.6800000000000008E-2</v>
      </c>
      <c r="N41" s="94">
        <v>227886.37</v>
      </c>
      <c r="O41" s="96">
        <v>104.81</v>
      </c>
      <c r="P41" s="94">
        <v>895.20114999999987</v>
      </c>
      <c r="Q41" s="95">
        <v>2.7622590303030305E-4</v>
      </c>
      <c r="R41" s="95">
        <v>2.833106210728532E-2</v>
      </c>
      <c r="S41" s="95">
        <f>P41/'סכום נכסי הקרן'!$C$42</f>
        <v>5.0317220306775779E-4</v>
      </c>
    </row>
    <row r="42" spans="2:19" s="139" customFormat="1">
      <c r="B42" s="141"/>
    </row>
    <row r="43" spans="2:19" s="139" customFormat="1">
      <c r="B43" s="141"/>
    </row>
    <row r="44" spans="2:19" s="139" customFormat="1">
      <c r="B44" s="141"/>
    </row>
    <row r="45" spans="2:19">
      <c r="B45" s="99" t="s">
        <v>267</v>
      </c>
      <c r="C45" s="1"/>
      <c r="D45" s="1"/>
      <c r="E45" s="1"/>
    </row>
    <row r="46" spans="2:19">
      <c r="B46" s="99" t="s">
        <v>127</v>
      </c>
      <c r="C46" s="1"/>
      <c r="D46" s="1"/>
      <c r="E46" s="1"/>
    </row>
    <row r="47" spans="2:19">
      <c r="B47" s="99" t="s">
        <v>250</v>
      </c>
      <c r="C47" s="1"/>
      <c r="D47" s="1"/>
      <c r="E47" s="1"/>
    </row>
    <row r="48" spans="2:19">
      <c r="B48" s="99" t="s">
        <v>258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17" priority="1" operator="equal">
      <formula>"NR3"</formula>
    </cfRule>
  </conditionalFormatting>
  <dataValidations count="1">
    <dataValidation allowBlank="1" showInputMessage="1" showErrorMessage="1" sqref="C5:C1048576 A1:B1048576 V32:XFD35 D1:T1048576 U36:XFD1048576 U1:XFD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L405"/>
  <sheetViews>
    <sheetView rightToLeft="1" workbookViewId="0">
      <selection activeCell="E24" sqref="E24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31.28515625" style="2" bestFit="1" customWidth="1"/>
    <col min="4" max="4" width="5.7109375" style="2" bestFit="1" customWidth="1"/>
    <col min="5" max="5" width="11.28515625" style="2" bestFit="1" customWidth="1"/>
    <col min="6" max="6" width="12.140625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10" style="1" customWidth="1"/>
    <col min="16" max="16" width="9.570312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90">
      <c r="B1" s="57" t="s">
        <v>192</v>
      </c>
      <c r="C1" s="78" t="s" vm="1">
        <v>268</v>
      </c>
    </row>
    <row r="2" spans="2:90">
      <c r="B2" s="57" t="s">
        <v>191</v>
      </c>
      <c r="C2" s="78" t="s">
        <v>269</v>
      </c>
    </row>
    <row r="3" spans="2:90">
      <c r="B3" s="57" t="s">
        <v>193</v>
      </c>
      <c r="C3" s="78" t="s">
        <v>270</v>
      </c>
    </row>
    <row r="4" spans="2:90">
      <c r="B4" s="57" t="s">
        <v>194</v>
      </c>
      <c r="C4" s="78">
        <v>414</v>
      </c>
    </row>
    <row r="6" spans="2:90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9"/>
    </row>
    <row r="7" spans="2:90" ht="26.25" customHeight="1">
      <c r="B7" s="167" t="s">
        <v>104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</row>
    <row r="8" spans="2:90" s="3" customFormat="1" ht="63">
      <c r="B8" s="23" t="s">
        <v>131</v>
      </c>
      <c r="C8" s="31" t="s">
        <v>49</v>
      </c>
      <c r="D8" s="31" t="s">
        <v>133</v>
      </c>
      <c r="E8" s="31" t="s">
        <v>132</v>
      </c>
      <c r="F8" s="31" t="s">
        <v>72</v>
      </c>
      <c r="G8" s="31" t="s">
        <v>116</v>
      </c>
      <c r="H8" s="31" t="s">
        <v>252</v>
      </c>
      <c r="I8" s="31" t="s">
        <v>251</v>
      </c>
      <c r="J8" s="31" t="s">
        <v>125</v>
      </c>
      <c r="K8" s="31" t="s">
        <v>66</v>
      </c>
      <c r="L8" s="31" t="s">
        <v>195</v>
      </c>
      <c r="M8" s="32" t="s">
        <v>197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CL8" s="1"/>
    </row>
    <row r="9" spans="2:90" s="3" customFormat="1" ht="14.25" customHeight="1">
      <c r="B9" s="16"/>
      <c r="C9" s="33"/>
      <c r="D9" s="17"/>
      <c r="E9" s="17"/>
      <c r="F9" s="33"/>
      <c r="G9" s="33"/>
      <c r="H9" s="33" t="s">
        <v>259</v>
      </c>
      <c r="I9" s="33"/>
      <c r="J9" s="33" t="s">
        <v>255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CL9" s="1"/>
    </row>
    <row r="10" spans="2:9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CL10" s="1"/>
    </row>
    <row r="11" spans="2:90" s="4" customFormat="1" ht="18" customHeight="1">
      <c r="B11" s="126" t="s">
        <v>30</v>
      </c>
      <c r="C11" s="122"/>
      <c r="D11" s="122"/>
      <c r="E11" s="122"/>
      <c r="F11" s="122"/>
      <c r="G11" s="122"/>
      <c r="H11" s="123"/>
      <c r="I11" s="123"/>
      <c r="J11" s="123">
        <v>133.16163</v>
      </c>
      <c r="K11" s="122"/>
      <c r="L11" s="124">
        <v>1</v>
      </c>
      <c r="M11" s="124">
        <f>J11/'סכום נכסי הקרן'!$C$42</f>
        <v>7.4847123164658184E-5</v>
      </c>
      <c r="N11" s="14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CL11" s="100"/>
    </row>
    <row r="12" spans="2:90" s="100" customFormat="1" ht="17.25" customHeight="1">
      <c r="B12" s="127" t="s">
        <v>246</v>
      </c>
      <c r="C12" s="122"/>
      <c r="D12" s="122"/>
      <c r="E12" s="122"/>
      <c r="F12" s="122"/>
      <c r="G12" s="122"/>
      <c r="H12" s="123"/>
      <c r="I12" s="123"/>
      <c r="J12" s="123">
        <v>133.16163</v>
      </c>
      <c r="K12" s="122"/>
      <c r="L12" s="124">
        <v>1</v>
      </c>
      <c r="M12" s="124">
        <f>J12/'סכום נכסי הקרן'!$C$42</f>
        <v>7.4847123164658184E-5</v>
      </c>
      <c r="N12" s="140"/>
    </row>
    <row r="13" spans="2:90">
      <c r="B13" s="103" t="s">
        <v>246</v>
      </c>
      <c r="C13" s="82"/>
      <c r="D13" s="82"/>
      <c r="E13" s="82"/>
      <c r="F13" s="82"/>
      <c r="G13" s="82"/>
      <c r="H13" s="91"/>
      <c r="I13" s="91"/>
      <c r="J13" s="91">
        <v>133.16163</v>
      </c>
      <c r="K13" s="82"/>
      <c r="L13" s="92">
        <v>1</v>
      </c>
      <c r="M13" s="92">
        <f>J13/'סכום נכסי הקרן'!$C$42</f>
        <v>7.4847123164658184E-5</v>
      </c>
      <c r="N13" s="139"/>
    </row>
    <row r="14" spans="2:90">
      <c r="B14" s="87" t="s">
        <v>1948</v>
      </c>
      <c r="C14" s="84">
        <v>5992</v>
      </c>
      <c r="D14" s="97" t="s">
        <v>28</v>
      </c>
      <c r="E14" s="84" t="s">
        <v>1924</v>
      </c>
      <c r="F14" s="97" t="s">
        <v>890</v>
      </c>
      <c r="G14" s="97" t="s">
        <v>177</v>
      </c>
      <c r="H14" s="94">
        <v>7130</v>
      </c>
      <c r="I14" s="94">
        <v>150.63999999999999</v>
      </c>
      <c r="J14" s="94">
        <v>10.74067</v>
      </c>
      <c r="K14" s="95">
        <v>2.6117216117216117E-4</v>
      </c>
      <c r="L14" s="95">
        <v>8.0658895509164316E-2</v>
      </c>
      <c r="M14" s="95">
        <f>J14/'סכום נכסי הקרן'!$C$42</f>
        <v>6.0370862864997153E-6</v>
      </c>
      <c r="N14" s="139"/>
    </row>
    <row r="15" spans="2:90">
      <c r="B15" s="87" t="s">
        <v>1949</v>
      </c>
      <c r="C15" s="84" t="s">
        <v>1950</v>
      </c>
      <c r="D15" s="97" t="s">
        <v>28</v>
      </c>
      <c r="E15" s="84" t="s">
        <v>1944</v>
      </c>
      <c r="F15" s="97" t="s">
        <v>595</v>
      </c>
      <c r="G15" s="97" t="s">
        <v>176</v>
      </c>
      <c r="H15" s="94">
        <v>2252</v>
      </c>
      <c r="I15" s="94">
        <v>1450.4</v>
      </c>
      <c r="J15" s="94">
        <v>122.42096000000001</v>
      </c>
      <c r="K15" s="95">
        <v>2.2967581760124014E-4</v>
      </c>
      <c r="L15" s="95">
        <v>0.91934110449083573</v>
      </c>
      <c r="M15" s="95">
        <f>J15/'סכום נכסי הקרן'!$C$42</f>
        <v>6.8810036878158473E-5</v>
      </c>
      <c r="N15" s="139"/>
    </row>
    <row r="16" spans="2:90">
      <c r="B16" s="83"/>
      <c r="C16" s="84"/>
      <c r="D16" s="84"/>
      <c r="E16" s="84"/>
      <c r="F16" s="84"/>
      <c r="G16" s="84"/>
      <c r="H16" s="94"/>
      <c r="I16" s="94"/>
      <c r="J16" s="84"/>
      <c r="K16" s="84"/>
      <c r="L16" s="95"/>
      <c r="M16" s="84"/>
      <c r="N16" s="139"/>
    </row>
    <row r="17" spans="2:14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39"/>
    </row>
    <row r="18" spans="2:14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39"/>
    </row>
    <row r="19" spans="2:14">
      <c r="B19" s="99" t="s">
        <v>267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2:14">
      <c r="B20" s="99" t="s">
        <v>127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2:14">
      <c r="B21" s="99" t="s">
        <v>250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2:14">
      <c r="B22" s="99" t="s">
        <v>258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2:1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2:1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2:1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2:1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2:1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2:1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2:1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2:1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2:1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2:1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4" spans="2:1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spans="2:1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  <row r="36" spans="2:1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2:1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</row>
    <row r="38" spans="2:1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</row>
    <row r="39" spans="2:1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</row>
    <row r="40" spans="2:1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</row>
    <row r="41" spans="2:1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</row>
    <row r="42" spans="2:1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</row>
    <row r="43" spans="2:1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</row>
    <row r="44" spans="2:1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2:1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2:1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2:1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2:1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3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2:1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2:13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3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</row>
    <row r="54" spans="2:13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2:1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2:1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</row>
    <row r="57" spans="2:13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</row>
    <row r="58" spans="2:13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</row>
    <row r="60" spans="2:13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</row>
    <row r="61" spans="2:1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</row>
    <row r="62" spans="2:1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</row>
    <row r="63" spans="2:1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2:1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2:1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2:1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</row>
    <row r="67" spans="2:1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2:1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</row>
    <row r="69" spans="2:1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</row>
    <row r="70" spans="2:1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</row>
    <row r="71" spans="2:1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</row>
    <row r="72" spans="2:1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</row>
    <row r="73" spans="2:1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2:13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</row>
    <row r="75" spans="2:13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  <row r="76" spans="2:13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77" spans="2:13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</row>
    <row r="78" spans="2:13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</row>
    <row r="79" spans="2:13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</row>
    <row r="80" spans="2:13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</row>
    <row r="81" spans="2:13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</row>
    <row r="82" spans="2:13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</row>
    <row r="83" spans="2:13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</row>
    <row r="84" spans="2:13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</row>
    <row r="85" spans="2:13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</row>
    <row r="86" spans="2:13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</row>
    <row r="87" spans="2:13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</row>
    <row r="88" spans="2:13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</row>
    <row r="89" spans="2:13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</row>
    <row r="90" spans="2:1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</row>
    <row r="91" spans="2:1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</row>
    <row r="92" spans="2:1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</row>
    <row r="93" spans="2:1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</row>
    <row r="94" spans="2:13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</row>
    <row r="95" spans="2:13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</row>
    <row r="96" spans="2:1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</row>
    <row r="97" spans="2:1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</row>
    <row r="98" spans="2:1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</row>
    <row r="99" spans="2:1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  <row r="100" spans="2:1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</row>
    <row r="101" spans="2:1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</row>
    <row r="102" spans="2:1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</row>
    <row r="103" spans="2:1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</row>
    <row r="104" spans="2:1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2:1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  <row r="106" spans="2:1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</row>
    <row r="107" spans="2:1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</row>
    <row r="108" spans="2:1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</row>
    <row r="109" spans="2:13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</row>
    <row r="110" spans="2:13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</row>
    <row r="111" spans="2:13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2:13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2:13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2:13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2:13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Z21:XFD24 C5:C1048576 A1:B1048576 D1:XFD20 D21:X24 D25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D637"/>
  <sheetViews>
    <sheetView rightToLeft="1" zoomScale="90" zoomScaleNormal="90" workbookViewId="0">
      <selection activeCell="C17" sqref="C17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3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7" width="5.7109375" style="1" customWidth="1"/>
    <col min="18" max="16384" width="9.140625" style="1"/>
  </cols>
  <sheetData>
    <row r="1" spans="2:30">
      <c r="B1" s="57" t="s">
        <v>192</v>
      </c>
      <c r="C1" s="78" t="s" vm="1">
        <v>268</v>
      </c>
    </row>
    <row r="2" spans="2:30">
      <c r="B2" s="57" t="s">
        <v>191</v>
      </c>
      <c r="C2" s="78" t="s">
        <v>269</v>
      </c>
    </row>
    <row r="3" spans="2:30">
      <c r="B3" s="57" t="s">
        <v>193</v>
      </c>
      <c r="C3" s="78" t="s">
        <v>270</v>
      </c>
    </row>
    <row r="4" spans="2:30">
      <c r="B4" s="57" t="s">
        <v>194</v>
      </c>
      <c r="C4" s="78">
        <v>414</v>
      </c>
    </row>
    <row r="6" spans="2:30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2:30" ht="26.25" customHeight="1">
      <c r="B7" s="167" t="s">
        <v>111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2:30" s="3" customFormat="1" ht="78.75">
      <c r="B8" s="23" t="s">
        <v>131</v>
      </c>
      <c r="C8" s="31" t="s">
        <v>49</v>
      </c>
      <c r="D8" s="31" t="s">
        <v>116</v>
      </c>
      <c r="E8" s="31" t="s">
        <v>117</v>
      </c>
      <c r="F8" s="31" t="s">
        <v>252</v>
      </c>
      <c r="G8" s="31" t="s">
        <v>251</v>
      </c>
      <c r="H8" s="31" t="s">
        <v>125</v>
      </c>
      <c r="I8" s="31" t="s">
        <v>66</v>
      </c>
      <c r="J8" s="31" t="s">
        <v>195</v>
      </c>
      <c r="K8" s="32" t="s">
        <v>197</v>
      </c>
      <c r="AD8" s="1"/>
    </row>
    <row r="9" spans="2:30" s="3" customFormat="1" ht="21" customHeight="1">
      <c r="B9" s="16"/>
      <c r="C9" s="17"/>
      <c r="D9" s="17"/>
      <c r="E9" s="33" t="s">
        <v>22</v>
      </c>
      <c r="F9" s="33" t="s">
        <v>259</v>
      </c>
      <c r="G9" s="33"/>
      <c r="H9" s="33" t="s">
        <v>255</v>
      </c>
      <c r="I9" s="33" t="s">
        <v>20</v>
      </c>
      <c r="J9" s="33" t="s">
        <v>20</v>
      </c>
      <c r="K9" s="34" t="s">
        <v>20</v>
      </c>
      <c r="AD9" s="1"/>
    </row>
    <row r="10" spans="2:30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D10" s="1"/>
    </row>
    <row r="11" spans="2:30" s="138" customFormat="1" ht="18" customHeight="1">
      <c r="B11" s="79" t="s">
        <v>1951</v>
      </c>
      <c r="C11" s="80"/>
      <c r="D11" s="80"/>
      <c r="E11" s="80"/>
      <c r="F11" s="88"/>
      <c r="G11" s="90"/>
      <c r="H11" s="88">
        <v>41883.98098</v>
      </c>
      <c r="I11" s="80"/>
      <c r="J11" s="89">
        <v>1</v>
      </c>
      <c r="K11" s="89">
        <f>H11/'סכום נכסי הקרן'!$C$42</f>
        <v>2.354203296427252E-2</v>
      </c>
      <c r="L11" s="143"/>
      <c r="AD11" s="139"/>
    </row>
    <row r="12" spans="2:30" s="139" customFormat="1" ht="21" customHeight="1">
      <c r="B12" s="81" t="s">
        <v>1952</v>
      </c>
      <c r="C12" s="82"/>
      <c r="D12" s="82"/>
      <c r="E12" s="82"/>
      <c r="F12" s="91"/>
      <c r="G12" s="93"/>
      <c r="H12" s="91">
        <v>637.29432999999995</v>
      </c>
      <c r="I12" s="82"/>
      <c r="J12" s="92">
        <v>1.5215705744502034E-2</v>
      </c>
      <c r="K12" s="92">
        <f>H12/'סכום נכסי הקרן'!$C$42</f>
        <v>3.5820864621173765E-4</v>
      </c>
      <c r="L12" s="143"/>
    </row>
    <row r="13" spans="2:30" s="139" customFormat="1">
      <c r="B13" s="103" t="s">
        <v>241</v>
      </c>
      <c r="C13" s="82"/>
      <c r="D13" s="82"/>
      <c r="E13" s="82"/>
      <c r="F13" s="91"/>
      <c r="G13" s="93"/>
      <c r="H13" s="91">
        <v>335.57421999999997</v>
      </c>
      <c r="I13" s="82"/>
      <c r="J13" s="92">
        <v>8.0119943746569805E-3</v>
      </c>
      <c r="K13" s="92">
        <f>H13/'סכום נכסי הקרן'!$C$42</f>
        <v>1.8861863567774063E-4</v>
      </c>
      <c r="L13" s="143"/>
    </row>
    <row r="14" spans="2:30" s="139" customFormat="1">
      <c r="B14" s="87" t="s">
        <v>1953</v>
      </c>
      <c r="C14" s="84">
        <v>5277</v>
      </c>
      <c r="D14" s="97" t="s">
        <v>176</v>
      </c>
      <c r="E14" s="108">
        <v>42545</v>
      </c>
      <c r="F14" s="94">
        <v>85669.08</v>
      </c>
      <c r="G14" s="96">
        <v>104.5117</v>
      </c>
      <c r="H14" s="94">
        <v>335.57421999999997</v>
      </c>
      <c r="I14" s="95">
        <v>1.1666666666666668E-3</v>
      </c>
      <c r="J14" s="95">
        <v>8.0119943746569805E-3</v>
      </c>
      <c r="K14" s="95">
        <f>H14/'סכום נכסי הקרן'!$C$42</f>
        <v>1.8861863567774063E-4</v>
      </c>
      <c r="L14" s="143"/>
    </row>
    <row r="15" spans="2:30" s="139" customFormat="1">
      <c r="B15" s="83"/>
      <c r="C15" s="84"/>
      <c r="D15" s="84"/>
      <c r="E15" s="84"/>
      <c r="F15" s="94"/>
      <c r="G15" s="96"/>
      <c r="H15" s="84"/>
      <c r="I15" s="84"/>
      <c r="J15" s="95"/>
      <c r="K15" s="84"/>
      <c r="L15" s="143"/>
    </row>
    <row r="16" spans="2:30" s="139" customFormat="1">
      <c r="B16" s="103" t="s">
        <v>244</v>
      </c>
      <c r="C16" s="82"/>
      <c r="D16" s="82"/>
      <c r="E16" s="82"/>
      <c r="F16" s="91"/>
      <c r="G16" s="93"/>
      <c r="H16" s="91">
        <v>301.72010999999998</v>
      </c>
      <c r="I16" s="82"/>
      <c r="J16" s="92">
        <v>7.2037113698450537E-3</v>
      </c>
      <c r="K16" s="92">
        <f>H16/'סכום נכסי הקרן'!$C$42</f>
        <v>1.69590010533997E-4</v>
      </c>
      <c r="L16" s="143"/>
    </row>
    <row r="17" spans="2:12" s="139" customFormat="1">
      <c r="B17" s="87" t="s">
        <v>1954</v>
      </c>
      <c r="C17" s="84">
        <v>5310</v>
      </c>
      <c r="D17" s="97" t="s">
        <v>176</v>
      </c>
      <c r="E17" s="108">
        <v>43116</v>
      </c>
      <c r="F17" s="94">
        <v>81813.679999999993</v>
      </c>
      <c r="G17" s="96">
        <v>98.396299999999997</v>
      </c>
      <c r="H17" s="94">
        <v>301.72010999999998</v>
      </c>
      <c r="I17" s="95">
        <v>1.1666666666666668E-3</v>
      </c>
      <c r="J17" s="95">
        <v>7.2037113698450537E-3</v>
      </c>
      <c r="K17" s="95">
        <f>H17/'סכום נכסי הקרן'!$C$42</f>
        <v>1.69590010533997E-4</v>
      </c>
      <c r="L17" s="143"/>
    </row>
    <row r="18" spans="2:12" s="139" customFormat="1">
      <c r="B18" s="83"/>
      <c r="C18" s="84"/>
      <c r="D18" s="84"/>
      <c r="E18" s="84"/>
      <c r="F18" s="94"/>
      <c r="G18" s="96"/>
      <c r="H18" s="84"/>
      <c r="I18" s="84"/>
      <c r="J18" s="95"/>
      <c r="K18" s="84"/>
      <c r="L18" s="143"/>
    </row>
    <row r="19" spans="2:12" s="139" customFormat="1">
      <c r="B19" s="81" t="s">
        <v>1955</v>
      </c>
      <c r="C19" s="82"/>
      <c r="D19" s="82"/>
      <c r="E19" s="82"/>
      <c r="F19" s="91"/>
      <c r="G19" s="93"/>
      <c r="H19" s="91">
        <v>41246.686649999996</v>
      </c>
      <c r="I19" s="82"/>
      <c r="J19" s="92">
        <v>0.98478429425549785</v>
      </c>
      <c r="K19" s="92">
        <f>H19/'סכום נכסי הקרן'!$C$42</f>
        <v>2.3183824318060781E-2</v>
      </c>
      <c r="L19" s="143"/>
    </row>
    <row r="20" spans="2:12" s="139" customFormat="1">
      <c r="B20" s="103" t="s">
        <v>241</v>
      </c>
      <c r="C20" s="82"/>
      <c r="D20" s="82"/>
      <c r="E20" s="82"/>
      <c r="F20" s="91"/>
      <c r="G20" s="93"/>
      <c r="H20" s="91">
        <v>1346.0381299999999</v>
      </c>
      <c r="I20" s="82"/>
      <c r="J20" s="92">
        <v>3.2137301624760695E-2</v>
      </c>
      <c r="K20" s="92">
        <f>H20/'סכום נכסי הקרן'!$C$42</f>
        <v>7.56577414232885E-4</v>
      </c>
      <c r="L20" s="143"/>
    </row>
    <row r="21" spans="2:12" s="139" customFormat="1">
      <c r="B21" s="87" t="s">
        <v>1956</v>
      </c>
      <c r="C21" s="84">
        <v>5295</v>
      </c>
      <c r="D21" s="97" t="s">
        <v>176</v>
      </c>
      <c r="E21" s="108">
        <v>43003</v>
      </c>
      <c r="F21" s="94">
        <v>90209</v>
      </c>
      <c r="G21" s="96">
        <v>98.068600000000004</v>
      </c>
      <c r="H21" s="94">
        <v>331.57319000000001</v>
      </c>
      <c r="I21" s="95">
        <v>3.3108108108108108E-4</v>
      </c>
      <c r="J21" s="95">
        <v>7.9164678772614613E-3</v>
      </c>
      <c r="K21" s="95">
        <f>H21/'סכום נכסי הקרן'!$C$42</f>
        <v>1.8636974772709381E-4</v>
      </c>
      <c r="L21" s="143"/>
    </row>
    <row r="22" spans="2:12" s="139" customFormat="1" ht="16.5" customHeight="1">
      <c r="B22" s="87" t="s">
        <v>1957</v>
      </c>
      <c r="C22" s="84">
        <v>5327</v>
      </c>
      <c r="D22" s="97" t="s">
        <v>176</v>
      </c>
      <c r="E22" s="108">
        <v>43348</v>
      </c>
      <c r="F22" s="94">
        <v>23576.18</v>
      </c>
      <c r="G22" s="96">
        <v>98.347899999999996</v>
      </c>
      <c r="H22" s="94">
        <v>86.903670000000005</v>
      </c>
      <c r="I22" s="95">
        <v>6.1125702780870231E-4</v>
      </c>
      <c r="J22" s="95">
        <v>2.0748665233492809E-3</v>
      </c>
      <c r="K22" s="95">
        <f>H22/'סכום נכסי הקרן'!$C$42</f>
        <v>4.8846576089154285E-5</v>
      </c>
      <c r="L22" s="143"/>
    </row>
    <row r="23" spans="2:12" s="139" customFormat="1" ht="16.5" customHeight="1">
      <c r="B23" s="87" t="s">
        <v>1958</v>
      </c>
      <c r="C23" s="84">
        <v>5288</v>
      </c>
      <c r="D23" s="97" t="s">
        <v>176</v>
      </c>
      <c r="E23" s="108">
        <v>42768</v>
      </c>
      <c r="F23" s="94">
        <v>189792.07</v>
      </c>
      <c r="G23" s="96">
        <v>117.65940000000001</v>
      </c>
      <c r="H23" s="94">
        <v>836.95918000000006</v>
      </c>
      <c r="I23" s="95">
        <v>9.2929292929292925E-4</v>
      </c>
      <c r="J23" s="95">
        <v>1.9982799161322704E-2</v>
      </c>
      <c r="K23" s="95">
        <f>H23/'סכום נכסי הקרן'!$C$42</f>
        <v>4.7043571657429632E-4</v>
      </c>
      <c r="L23" s="143"/>
    </row>
    <row r="24" spans="2:12" s="139" customFormat="1" ht="16.5" customHeight="1">
      <c r="B24" s="87" t="s">
        <v>1959</v>
      </c>
      <c r="C24" s="84">
        <v>5333</v>
      </c>
      <c r="D24" s="97" t="s">
        <v>176</v>
      </c>
      <c r="E24" s="108">
        <v>43340</v>
      </c>
      <c r="F24" s="94">
        <v>24173.45</v>
      </c>
      <c r="G24" s="96">
        <v>100</v>
      </c>
      <c r="H24" s="94">
        <v>90.60208999999999</v>
      </c>
      <c r="I24" s="95">
        <v>2.5097449999999999E-3</v>
      </c>
      <c r="J24" s="95">
        <v>2.1631680628272499E-3</v>
      </c>
      <c r="K24" s="95">
        <f>H24/'סכום נכסי הקרן'!$C$42</f>
        <v>5.0925373842340654E-5</v>
      </c>
      <c r="L24" s="143"/>
    </row>
    <row r="25" spans="2:12" s="139" customFormat="1">
      <c r="B25" s="83"/>
      <c r="C25" s="84"/>
      <c r="D25" s="84"/>
      <c r="E25" s="84"/>
      <c r="F25" s="94"/>
      <c r="G25" s="96"/>
      <c r="H25" s="84"/>
      <c r="I25" s="84"/>
      <c r="J25" s="95"/>
      <c r="K25" s="84"/>
      <c r="L25" s="143"/>
    </row>
    <row r="26" spans="2:12" s="140" customFormat="1">
      <c r="B26" s="121" t="s">
        <v>1960</v>
      </c>
      <c r="C26" s="122"/>
      <c r="D26" s="122"/>
      <c r="E26" s="122"/>
      <c r="F26" s="123"/>
      <c r="G26" s="125"/>
      <c r="H26" s="123">
        <v>6953.9514200000012</v>
      </c>
      <c r="I26" s="122"/>
      <c r="J26" s="124">
        <v>0.16602890311025065</v>
      </c>
      <c r="K26" s="124">
        <f>H26/'סכום נכסי הקרן'!$C$42</f>
        <v>3.9086579100435295E-3</v>
      </c>
      <c r="L26" s="143"/>
    </row>
    <row r="27" spans="2:12" s="139" customFormat="1">
      <c r="B27" s="87" t="s">
        <v>1961</v>
      </c>
      <c r="C27" s="84" t="s">
        <v>1962</v>
      </c>
      <c r="D27" s="97" t="s">
        <v>176</v>
      </c>
      <c r="E27" s="147">
        <v>40904</v>
      </c>
      <c r="F27" s="94">
        <v>2110.059999999999</v>
      </c>
      <c r="G27" s="96">
        <v>0</v>
      </c>
      <c r="H27" s="96">
        <v>0</v>
      </c>
      <c r="I27" s="95">
        <v>0</v>
      </c>
      <c r="J27" s="95">
        <v>0</v>
      </c>
      <c r="K27" s="148">
        <f>H27/'סכום נכסי הקרן'!$C$42</f>
        <v>0</v>
      </c>
      <c r="L27" s="143"/>
    </row>
    <row r="28" spans="2:12" s="139" customFormat="1">
      <c r="B28" s="87" t="s">
        <v>1963</v>
      </c>
      <c r="C28" s="84">
        <v>6213</v>
      </c>
      <c r="D28" s="97" t="s">
        <v>176</v>
      </c>
      <c r="E28" s="108">
        <v>43272</v>
      </c>
      <c r="F28" s="94">
        <v>1840012.48</v>
      </c>
      <c r="G28" s="96">
        <v>100.83499999999999</v>
      </c>
      <c r="H28" s="94">
        <v>6953.9514200000012</v>
      </c>
      <c r="I28" s="95">
        <v>1.8961436683792251E-4</v>
      </c>
      <c r="J28" s="95">
        <v>0.16602890311025065</v>
      </c>
      <c r="K28" s="95">
        <f>H28/'סכום נכסי הקרן'!$C$42</f>
        <v>3.9086579100435295E-3</v>
      </c>
      <c r="L28" s="143"/>
    </row>
    <row r="29" spans="2:12" s="139" customFormat="1">
      <c r="B29" s="83"/>
      <c r="C29" s="84"/>
      <c r="D29" s="84"/>
      <c r="E29" s="84"/>
      <c r="F29" s="94"/>
      <c r="G29" s="96"/>
      <c r="H29" s="84"/>
      <c r="I29" s="84"/>
      <c r="J29" s="95"/>
      <c r="K29" s="84"/>
      <c r="L29" s="143"/>
    </row>
    <row r="30" spans="2:12" s="139" customFormat="1">
      <c r="B30" s="103" t="s">
        <v>243</v>
      </c>
      <c r="C30" s="82"/>
      <c r="D30" s="82"/>
      <c r="E30" s="82"/>
      <c r="F30" s="91"/>
      <c r="G30" s="93"/>
      <c r="H30" s="91">
        <v>3113.4767200000001</v>
      </c>
      <c r="I30" s="82"/>
      <c r="J30" s="92">
        <v>7.4335739992975242E-2</v>
      </c>
      <c r="K30" s="92">
        <f>H30/'סכום נכסי הקרן'!$C$42</f>
        <v>1.7500144413382141E-3</v>
      </c>
      <c r="L30" s="143"/>
    </row>
    <row r="31" spans="2:12" s="139" customFormat="1">
      <c r="B31" s="87" t="s">
        <v>1964</v>
      </c>
      <c r="C31" s="84">
        <v>5344</v>
      </c>
      <c r="D31" s="97" t="s">
        <v>176</v>
      </c>
      <c r="E31" s="108">
        <v>43437</v>
      </c>
      <c r="F31" s="94">
        <v>660362.22</v>
      </c>
      <c r="G31" s="96">
        <v>100</v>
      </c>
      <c r="H31" s="94">
        <v>2475.0376000000001</v>
      </c>
      <c r="I31" s="95">
        <v>1.8867491999999999E-4</v>
      </c>
      <c r="J31" s="95">
        <v>5.9092701841829555E-2</v>
      </c>
      <c r="K31" s="95">
        <f>H31/'סכום נכסי הקרן'!$C$42</f>
        <v>1.3911623347082789E-3</v>
      </c>
      <c r="L31" s="143"/>
    </row>
    <row r="32" spans="2:12" s="139" customFormat="1">
      <c r="B32" s="87" t="s">
        <v>1965</v>
      </c>
      <c r="C32" s="84">
        <v>5299</v>
      </c>
      <c r="D32" s="97" t="s">
        <v>176</v>
      </c>
      <c r="E32" s="108">
        <v>43002</v>
      </c>
      <c r="F32" s="94">
        <v>175807.31</v>
      </c>
      <c r="G32" s="96">
        <v>96.890900000000002</v>
      </c>
      <c r="H32" s="94">
        <v>638.43912</v>
      </c>
      <c r="I32" s="95">
        <v>7.9557999999999994E-4</v>
      </c>
      <c r="J32" s="95">
        <v>1.524303815114568E-2</v>
      </c>
      <c r="K32" s="95">
        <f>H32/'סכום נכסי הקרן'!$C$42</f>
        <v>3.5885210662993524E-4</v>
      </c>
      <c r="L32" s="143"/>
    </row>
    <row r="33" spans="2:12" s="139" customFormat="1">
      <c r="B33" s="83"/>
      <c r="C33" s="84"/>
      <c r="D33" s="84"/>
      <c r="E33" s="84"/>
      <c r="F33" s="94"/>
      <c r="G33" s="96"/>
      <c r="H33" s="84"/>
      <c r="I33" s="84"/>
      <c r="J33" s="95"/>
      <c r="K33" s="84"/>
      <c r="L33" s="143"/>
    </row>
    <row r="34" spans="2:12" s="139" customFormat="1">
      <c r="B34" s="103" t="s">
        <v>244</v>
      </c>
      <c r="C34" s="82"/>
      <c r="D34" s="82"/>
      <c r="E34" s="82"/>
      <c r="F34" s="91"/>
      <c r="G34" s="93"/>
      <c r="H34" s="91">
        <v>29833.220380000006</v>
      </c>
      <c r="I34" s="82"/>
      <c r="J34" s="92">
        <v>0.71228234952751157</v>
      </c>
      <c r="K34" s="92">
        <f>H34/'סכום נכסי הקרן'!$C$42</f>
        <v>1.676857455244616E-2</v>
      </c>
      <c r="L34" s="143"/>
    </row>
    <row r="35" spans="2:12" s="139" customFormat="1">
      <c r="B35" s="87" t="s">
        <v>1966</v>
      </c>
      <c r="C35" s="84">
        <v>5335</v>
      </c>
      <c r="D35" s="97" t="s">
        <v>176</v>
      </c>
      <c r="E35" s="108">
        <v>43355</v>
      </c>
      <c r="F35" s="94">
        <v>244021.26</v>
      </c>
      <c r="G35" s="96">
        <v>100</v>
      </c>
      <c r="H35" s="94">
        <v>914.59168999999997</v>
      </c>
      <c r="I35" s="95">
        <v>6.8087888888888892E-4</v>
      </c>
      <c r="J35" s="95">
        <v>2.1836312322764308E-2</v>
      </c>
      <c r="K35" s="95">
        <f>H35/'סכום נכסי הקרן'!$C$42</f>
        <v>5.1407118452066758E-4</v>
      </c>
      <c r="L35" s="143"/>
    </row>
    <row r="36" spans="2:12" s="139" customFormat="1">
      <c r="B36" s="87" t="s">
        <v>1967</v>
      </c>
      <c r="C36" s="84">
        <v>5304</v>
      </c>
      <c r="D36" s="97" t="s">
        <v>178</v>
      </c>
      <c r="E36" s="108">
        <v>43080</v>
      </c>
      <c r="F36" s="94">
        <v>140454.99</v>
      </c>
      <c r="G36" s="96">
        <v>106.6037</v>
      </c>
      <c r="H36" s="94">
        <v>642.58217000000002</v>
      </c>
      <c r="I36" s="95">
        <v>1.467412E-4</v>
      </c>
      <c r="J36" s="95">
        <v>1.5341955443701474E-2</v>
      </c>
      <c r="K36" s="95">
        <f>H36/'סכום נכסי הקרן'!$C$42</f>
        <v>3.6118082079202035E-4</v>
      </c>
      <c r="L36" s="143"/>
    </row>
    <row r="37" spans="2:12" s="139" customFormat="1">
      <c r="B37" s="87" t="s">
        <v>1968</v>
      </c>
      <c r="C37" s="84">
        <v>5238</v>
      </c>
      <c r="D37" s="97" t="s">
        <v>178</v>
      </c>
      <c r="E37" s="108">
        <v>43325</v>
      </c>
      <c r="F37" s="94">
        <v>141115.73000000001</v>
      </c>
      <c r="G37" s="96">
        <v>101.34910000000001</v>
      </c>
      <c r="H37" s="94">
        <v>613.78257999999994</v>
      </c>
      <c r="I37" s="95">
        <v>1.5624036883696616E-4</v>
      </c>
      <c r="J37" s="95">
        <v>1.4654351511932139E-2</v>
      </c>
      <c r="K37" s="95">
        <f>H37/'סכום נכסי הקרן'!$C$42</f>
        <v>3.4499322636394325E-4</v>
      </c>
      <c r="L37" s="143"/>
    </row>
    <row r="38" spans="2:12" s="139" customFormat="1">
      <c r="B38" s="87" t="s">
        <v>1969</v>
      </c>
      <c r="C38" s="84">
        <v>5339</v>
      </c>
      <c r="D38" s="97" t="s">
        <v>176</v>
      </c>
      <c r="E38" s="108">
        <v>43399</v>
      </c>
      <c r="F38" s="94">
        <v>61831.09</v>
      </c>
      <c r="G38" s="96">
        <v>100</v>
      </c>
      <c r="H38" s="94">
        <v>231.74293</v>
      </c>
      <c r="I38" s="95">
        <v>6.9114199999999995E-4</v>
      </c>
      <c r="J38" s="95">
        <v>5.5329728592575633E-3</v>
      </c>
      <c r="K38" s="95">
        <f>H38/'סכום נכסי הקרן'!$C$42</f>
        <v>1.3025742944306674E-4</v>
      </c>
      <c r="L38" s="143"/>
    </row>
    <row r="39" spans="2:12" s="139" customFormat="1">
      <c r="B39" s="87" t="s">
        <v>1970</v>
      </c>
      <c r="C39" s="84">
        <v>5281</v>
      </c>
      <c r="D39" s="97" t="s">
        <v>176</v>
      </c>
      <c r="E39" s="108">
        <v>42642</v>
      </c>
      <c r="F39" s="94">
        <v>585925.53</v>
      </c>
      <c r="G39" s="96">
        <v>76.128299999999996</v>
      </c>
      <c r="H39" s="94">
        <v>1671.8146999999999</v>
      </c>
      <c r="I39" s="95">
        <v>2.5882352941176468E-4</v>
      </c>
      <c r="J39" s="95">
        <v>3.9915372437932951E-2</v>
      </c>
      <c r="K39" s="95">
        <f>H39/'סכום נכסי הקרן'!$C$42</f>
        <v>9.3968901371503232E-4</v>
      </c>
      <c r="L39" s="143"/>
    </row>
    <row r="40" spans="2:12" s="139" customFormat="1">
      <c r="B40" s="87" t="s">
        <v>1971</v>
      </c>
      <c r="C40" s="84">
        <v>5291</v>
      </c>
      <c r="D40" s="97" t="s">
        <v>176</v>
      </c>
      <c r="E40" s="108">
        <v>42908</v>
      </c>
      <c r="F40" s="94">
        <v>242191.55</v>
      </c>
      <c r="G40" s="96">
        <v>101.9233</v>
      </c>
      <c r="H40" s="94">
        <v>925.19241</v>
      </c>
      <c r="I40" s="95">
        <v>4.2628252024063101E-4</v>
      </c>
      <c r="J40" s="95">
        <v>2.2089409563092587E-2</v>
      </c>
      <c r="K40" s="95">
        <f>H40/'סכום נכסי הקרן'!$C$42</f>
        <v>5.2002960809564229E-4</v>
      </c>
      <c r="L40" s="143"/>
    </row>
    <row r="41" spans="2:12" s="139" customFormat="1">
      <c r="B41" s="87" t="s">
        <v>1972</v>
      </c>
      <c r="C41" s="84">
        <v>5237</v>
      </c>
      <c r="D41" s="97" t="s">
        <v>176</v>
      </c>
      <c r="E41" s="108">
        <v>43273</v>
      </c>
      <c r="F41" s="94">
        <v>295199.19</v>
      </c>
      <c r="G41" s="96">
        <v>101.26390000000001</v>
      </c>
      <c r="H41" s="94">
        <v>1120.3904600000001</v>
      </c>
      <c r="I41" s="95">
        <v>7.9462562500000008E-4</v>
      </c>
      <c r="J41" s="95">
        <v>2.6749856001868522E-2</v>
      </c>
      <c r="K41" s="95">
        <f>H41/'סכום נכסי הקרן'!$C$42</f>
        <v>6.2974599178553187E-4</v>
      </c>
      <c r="L41" s="143"/>
    </row>
    <row r="42" spans="2:12" s="139" customFormat="1">
      <c r="B42" s="87" t="s">
        <v>1973</v>
      </c>
      <c r="C42" s="84">
        <v>5307</v>
      </c>
      <c r="D42" s="97" t="s">
        <v>176</v>
      </c>
      <c r="E42" s="108">
        <v>43068</v>
      </c>
      <c r="F42" s="94">
        <v>23333</v>
      </c>
      <c r="G42" s="96">
        <v>100</v>
      </c>
      <c r="H42" s="94">
        <v>87.452079999999995</v>
      </c>
      <c r="I42" s="95">
        <v>1.5873018421162961E-4</v>
      </c>
      <c r="J42" s="95">
        <v>2.08796007336932E-3</v>
      </c>
      <c r="K42" s="95">
        <f>H42/'סכום נכסי הקרן'!$C$42</f>
        <v>4.9154824875345394E-5</v>
      </c>
      <c r="L42" s="143"/>
    </row>
    <row r="43" spans="2:12" s="139" customFormat="1">
      <c r="B43" s="87" t="s">
        <v>1974</v>
      </c>
      <c r="C43" s="84">
        <v>5315</v>
      </c>
      <c r="D43" s="97" t="s">
        <v>184</v>
      </c>
      <c r="E43" s="108">
        <v>43129</v>
      </c>
      <c r="F43" s="94">
        <v>798345.47</v>
      </c>
      <c r="G43" s="96">
        <v>88.281800000000004</v>
      </c>
      <c r="H43" s="94">
        <v>404.97449</v>
      </c>
      <c r="I43" s="95">
        <v>4.7841818237868533E-4</v>
      </c>
      <c r="J43" s="95">
        <v>9.6689588841466431E-3</v>
      </c>
      <c r="K43" s="95">
        <f>H43/'סכום נכסי הקרן'!$C$42</f>
        <v>2.276269487807759E-4</v>
      </c>
      <c r="L43" s="143"/>
    </row>
    <row r="44" spans="2:12" s="139" customFormat="1">
      <c r="B44" s="87" t="s">
        <v>1975</v>
      </c>
      <c r="C44" s="84">
        <v>5294</v>
      </c>
      <c r="D44" s="97" t="s">
        <v>179</v>
      </c>
      <c r="E44" s="108">
        <v>43002</v>
      </c>
      <c r="F44" s="94">
        <v>724053.84</v>
      </c>
      <c r="G44" s="96">
        <v>102.6001</v>
      </c>
      <c r="H44" s="94">
        <v>3560.92085</v>
      </c>
      <c r="I44" s="95">
        <v>2.2278584615384616E-3</v>
      </c>
      <c r="J44" s="95">
        <v>8.5018681765240356E-2</v>
      </c>
      <c r="K44" s="95">
        <f>H44/'סכום נכסי הקרן'!$C$42</f>
        <v>2.0015126086962835E-3</v>
      </c>
      <c r="L44" s="143"/>
    </row>
    <row r="45" spans="2:12" s="139" customFormat="1">
      <c r="B45" s="87" t="s">
        <v>1976</v>
      </c>
      <c r="C45" s="84">
        <v>5290</v>
      </c>
      <c r="D45" s="97" t="s">
        <v>176</v>
      </c>
      <c r="E45" s="108">
        <v>42779</v>
      </c>
      <c r="F45" s="94">
        <v>277503.21000000002</v>
      </c>
      <c r="G45" s="96">
        <v>82.226699999999994</v>
      </c>
      <c r="H45" s="94">
        <v>855.22516000000007</v>
      </c>
      <c r="I45" s="95">
        <v>1.8675108695652174E-4</v>
      </c>
      <c r="J45" s="95">
        <v>2.0418908135985885E-2</v>
      </c>
      <c r="K45" s="95">
        <f>H45/'סכום נכסי הקרן'!$C$42</f>
        <v>4.8070260843183205E-4</v>
      </c>
      <c r="L45" s="143"/>
    </row>
    <row r="46" spans="2:12" s="139" customFormat="1">
      <c r="B46" s="87" t="s">
        <v>1977</v>
      </c>
      <c r="C46" s="84">
        <v>5285</v>
      </c>
      <c r="D46" s="97" t="s">
        <v>176</v>
      </c>
      <c r="E46" s="108">
        <v>42718</v>
      </c>
      <c r="F46" s="94">
        <v>345874.75</v>
      </c>
      <c r="G46" s="96">
        <v>101.82210000000001</v>
      </c>
      <c r="H46" s="94">
        <v>1319.9591399999999</v>
      </c>
      <c r="I46" s="95">
        <v>1.3754385964912278E-4</v>
      </c>
      <c r="J46" s="95">
        <v>3.1514653314122482E-2</v>
      </c>
      <c r="K46" s="95">
        <f>H46/'סכום נכסי הקרן'!$C$42</f>
        <v>7.4191900717869162E-4</v>
      </c>
      <c r="L46" s="143"/>
    </row>
    <row r="47" spans="2:12" s="139" customFormat="1">
      <c r="B47" s="87" t="s">
        <v>1978</v>
      </c>
      <c r="C47" s="84">
        <v>5239</v>
      </c>
      <c r="D47" s="97" t="s">
        <v>176</v>
      </c>
      <c r="E47" s="108">
        <v>43223</v>
      </c>
      <c r="F47" s="94">
        <v>10715.71</v>
      </c>
      <c r="G47" s="96">
        <v>87.1036</v>
      </c>
      <c r="H47" s="94">
        <v>34.982930000000003</v>
      </c>
      <c r="I47" s="95">
        <v>9.2685185185185187E-6</v>
      </c>
      <c r="J47" s="95">
        <v>8.3523412009724402E-4</v>
      </c>
      <c r="K47" s="95">
        <f>H47/'סכום נכסי הקרן'!$C$42</f>
        <v>1.9663109188214471E-5</v>
      </c>
      <c r="L47" s="143"/>
    </row>
    <row r="48" spans="2:12" s="139" customFormat="1">
      <c r="B48" s="87" t="s">
        <v>1979</v>
      </c>
      <c r="C48" s="84">
        <v>7000</v>
      </c>
      <c r="D48" s="97" t="s">
        <v>176</v>
      </c>
      <c r="E48" s="108">
        <v>43137</v>
      </c>
      <c r="F48" s="94">
        <v>140.41999999999999</v>
      </c>
      <c r="G48" s="96">
        <v>100</v>
      </c>
      <c r="H48" s="94">
        <v>0.52628999999999992</v>
      </c>
      <c r="I48" s="95">
        <v>6.797662998262187E-4</v>
      </c>
      <c r="J48" s="95">
        <v>1.2565424481768063E-5</v>
      </c>
      <c r="K48" s="95">
        <f>H48/'סכום נכסי הקרן'!$C$42</f>
        <v>2.9581563735986069E-7</v>
      </c>
      <c r="L48" s="143"/>
    </row>
    <row r="49" spans="2:12" s="139" customFormat="1">
      <c r="B49" s="87" t="s">
        <v>1980</v>
      </c>
      <c r="C49" s="84">
        <v>5292</v>
      </c>
      <c r="D49" s="97" t="s">
        <v>178</v>
      </c>
      <c r="E49" s="108">
        <v>42814</v>
      </c>
      <c r="F49" s="94">
        <v>18585.009999999998</v>
      </c>
      <c r="G49" s="96">
        <v>1E-4</v>
      </c>
      <c r="H49" s="94">
        <v>8.9999999999999992E-5</v>
      </c>
      <c r="I49" s="95">
        <v>9.1726139358583303E-5</v>
      </c>
      <c r="J49" s="95">
        <v>2.1487928772333232E-9</v>
      </c>
      <c r="K49" s="95">
        <f>H49/'סכום נכסי הקרן'!$C$42</f>
        <v>5.0586952749220896E-11</v>
      </c>
      <c r="L49" s="143"/>
    </row>
    <row r="50" spans="2:12" s="139" customFormat="1">
      <c r="B50" s="87" t="s">
        <v>1981</v>
      </c>
      <c r="C50" s="84">
        <v>5329</v>
      </c>
      <c r="D50" s="97" t="s">
        <v>176</v>
      </c>
      <c r="E50" s="108">
        <v>43261</v>
      </c>
      <c r="F50" s="94">
        <v>30450.01</v>
      </c>
      <c r="G50" s="96">
        <v>100</v>
      </c>
      <c r="H50" s="94">
        <v>114.12663999999999</v>
      </c>
      <c r="I50" s="95">
        <v>3.3278699453551911E-5</v>
      </c>
      <c r="J50" s="95">
        <v>2.7248279014952413E-3</v>
      </c>
      <c r="K50" s="95">
        <f>H50/'סכום נכסי הקרן'!$C$42</f>
        <v>6.4147988278970481E-5</v>
      </c>
      <c r="L50" s="143"/>
    </row>
    <row r="51" spans="2:12" s="139" customFormat="1">
      <c r="B51" s="87" t="s">
        <v>1982</v>
      </c>
      <c r="C51" s="84">
        <v>5296</v>
      </c>
      <c r="D51" s="97" t="s">
        <v>176</v>
      </c>
      <c r="E51" s="108">
        <v>42912</v>
      </c>
      <c r="F51" s="94">
        <v>21212.13</v>
      </c>
      <c r="G51" s="96">
        <v>136.4023</v>
      </c>
      <c r="H51" s="94">
        <v>108.444</v>
      </c>
      <c r="I51" s="95">
        <v>3.3646133134558366E-3</v>
      </c>
      <c r="J51" s="95">
        <v>2.5891521642076726E-3</v>
      </c>
      <c r="K51" s="95">
        <f>H51/'סכום נכסי הקרן'!$C$42</f>
        <v>6.0953905599294567E-5</v>
      </c>
      <c r="L51" s="143"/>
    </row>
    <row r="52" spans="2:12" s="139" customFormat="1">
      <c r="B52" s="87" t="s">
        <v>1983</v>
      </c>
      <c r="C52" s="84">
        <v>5297</v>
      </c>
      <c r="D52" s="97" t="s">
        <v>176</v>
      </c>
      <c r="E52" s="108">
        <v>42916</v>
      </c>
      <c r="F52" s="94">
        <v>337983.7</v>
      </c>
      <c r="G52" s="96">
        <v>110.5849</v>
      </c>
      <c r="H52" s="94">
        <v>1400.8484599999999</v>
      </c>
      <c r="I52" s="95">
        <v>2.5739999999999997E-4</v>
      </c>
      <c r="J52" s="95">
        <v>3.3445924365903004E-2</v>
      </c>
      <c r="K52" s="95">
        <f>H52/'סכום נכסי הקרן'!$C$42</f>
        <v>7.8738505394265398E-4</v>
      </c>
      <c r="L52" s="143"/>
    </row>
    <row r="53" spans="2:12" s="139" customFormat="1">
      <c r="B53" s="87" t="s">
        <v>1984</v>
      </c>
      <c r="C53" s="84">
        <v>5293</v>
      </c>
      <c r="D53" s="97" t="s">
        <v>176</v>
      </c>
      <c r="E53" s="108">
        <v>42859</v>
      </c>
      <c r="F53" s="94">
        <v>17590.45</v>
      </c>
      <c r="G53" s="96">
        <v>108.7319</v>
      </c>
      <c r="H53" s="94">
        <v>71.685860000000005</v>
      </c>
      <c r="I53" s="95">
        <v>2.0349401851851848E-5</v>
      </c>
      <c r="J53" s="95">
        <v>1.7115340596260582E-3</v>
      </c>
      <c r="K53" s="95">
        <f>H53/'סכום נכסי הקרן'!$C$42</f>
        <v>4.0292991251191826E-5</v>
      </c>
      <c r="L53" s="143"/>
    </row>
    <row r="54" spans="2:12" s="139" customFormat="1">
      <c r="B54" s="87" t="s">
        <v>1985</v>
      </c>
      <c r="C54" s="84">
        <v>5313</v>
      </c>
      <c r="D54" s="97" t="s">
        <v>176</v>
      </c>
      <c r="E54" s="108">
        <v>43098</v>
      </c>
      <c r="F54" s="94">
        <v>13398.52</v>
      </c>
      <c r="G54" s="96">
        <v>82.030500000000004</v>
      </c>
      <c r="H54" s="94">
        <v>41.193779999999997</v>
      </c>
      <c r="I54" s="95">
        <v>6.6733333333333334E-5</v>
      </c>
      <c r="J54" s="95">
        <v>9.835211227812949E-4</v>
      </c>
      <c r="K54" s="95">
        <f>H54/'סכום נכסי הקרן'!$C$42</f>
        <v>2.3154086693575562E-5</v>
      </c>
      <c r="L54" s="143"/>
    </row>
    <row r="55" spans="2:12" s="139" customFormat="1">
      <c r="B55" s="87" t="s">
        <v>1986</v>
      </c>
      <c r="C55" s="84">
        <v>5326</v>
      </c>
      <c r="D55" s="97" t="s">
        <v>179</v>
      </c>
      <c r="E55" s="108">
        <v>43234</v>
      </c>
      <c r="F55" s="94">
        <v>175540.42</v>
      </c>
      <c r="G55" s="96">
        <v>99.962000000000003</v>
      </c>
      <c r="H55" s="94">
        <v>841.11572999999999</v>
      </c>
      <c r="I55" s="95">
        <v>6.7515546908153944E-4</v>
      </c>
      <c r="J55" s="95">
        <v>2.008203877281008E-2</v>
      </c>
      <c r="K55" s="95">
        <f>H55/'סכום נכסי הקרן'!$C$42</f>
        <v>4.7277201877929381E-4</v>
      </c>
      <c r="L55" s="143"/>
    </row>
    <row r="56" spans="2:12" s="139" customFormat="1">
      <c r="B56" s="87" t="s">
        <v>1987</v>
      </c>
      <c r="C56" s="84">
        <v>5336</v>
      </c>
      <c r="D56" s="97" t="s">
        <v>178</v>
      </c>
      <c r="E56" s="108">
        <v>43363</v>
      </c>
      <c r="F56" s="94">
        <v>5847.7</v>
      </c>
      <c r="G56" s="96">
        <v>81.706400000000002</v>
      </c>
      <c r="H56" s="94">
        <v>20.505009999999999</v>
      </c>
      <c r="I56" s="95">
        <v>1.5469999999999999E-4</v>
      </c>
      <c r="J56" s="95">
        <v>4.8956688261775631E-4</v>
      </c>
      <c r="K56" s="95">
        <f>H56/'סכום נכסי הקרן'!$C$42</f>
        <v>1.1525399688803354E-5</v>
      </c>
      <c r="L56" s="143"/>
    </row>
    <row r="57" spans="2:12" s="139" customFormat="1">
      <c r="B57" s="87" t="s">
        <v>1988</v>
      </c>
      <c r="C57" s="84">
        <v>5308</v>
      </c>
      <c r="D57" s="97" t="s">
        <v>176</v>
      </c>
      <c r="E57" s="108">
        <v>43072</v>
      </c>
      <c r="F57" s="94">
        <v>12787.55</v>
      </c>
      <c r="G57" s="96">
        <v>92.405900000000003</v>
      </c>
      <c r="H57" s="94">
        <v>44.288059999999994</v>
      </c>
      <c r="I57" s="95">
        <v>7.7648376303193195E-5</v>
      </c>
      <c r="J57" s="95">
        <v>1.0573985319386895E-3</v>
      </c>
      <c r="K57" s="95">
        <f>H57/'סכום נכסי הקרן'!$C$42</f>
        <v>2.4893311095273996E-5</v>
      </c>
      <c r="L57" s="143"/>
    </row>
    <row r="58" spans="2:12" s="139" customFormat="1">
      <c r="B58" s="87" t="s">
        <v>1989</v>
      </c>
      <c r="C58" s="84">
        <v>5309</v>
      </c>
      <c r="D58" s="97" t="s">
        <v>176</v>
      </c>
      <c r="E58" s="108">
        <v>43125</v>
      </c>
      <c r="F58" s="94">
        <v>219005.4</v>
      </c>
      <c r="G58" s="96">
        <v>95.867999999999995</v>
      </c>
      <c r="H58" s="94">
        <v>786.91545999999994</v>
      </c>
      <c r="I58" s="95">
        <v>8.7622100000000005E-4</v>
      </c>
      <c r="J58" s="95">
        <v>1.8787981504808714E-2</v>
      </c>
      <c r="K58" s="95">
        <f>H58/'סכום נכסי הקרן'!$C$42</f>
        <v>4.4230727991834915E-4</v>
      </c>
      <c r="L58" s="143"/>
    </row>
    <row r="59" spans="2:12" s="139" customFormat="1">
      <c r="B59" s="87" t="s">
        <v>1990</v>
      </c>
      <c r="C59" s="84">
        <v>5321</v>
      </c>
      <c r="D59" s="97" t="s">
        <v>176</v>
      </c>
      <c r="E59" s="108">
        <v>43201</v>
      </c>
      <c r="F59" s="94">
        <v>61561.5</v>
      </c>
      <c r="G59" s="96">
        <v>97.498599999999996</v>
      </c>
      <c r="H59" s="94">
        <v>224.96095000000003</v>
      </c>
      <c r="I59" s="95">
        <v>2.8875000000000001E-5</v>
      </c>
      <c r="J59" s="95">
        <v>5.3710498557293547E-3</v>
      </c>
      <c r="K59" s="95">
        <f>H59/'סכום נכסי הקרן'!$C$42</f>
        <v>1.2644543275633162E-4</v>
      </c>
      <c r="L59" s="143"/>
    </row>
    <row r="60" spans="2:12" s="139" customFormat="1">
      <c r="B60" s="87" t="s">
        <v>1991</v>
      </c>
      <c r="C60" s="84">
        <v>5303</v>
      </c>
      <c r="D60" s="97" t="s">
        <v>178</v>
      </c>
      <c r="E60" s="108">
        <v>43034</v>
      </c>
      <c r="F60" s="94">
        <v>348540.56</v>
      </c>
      <c r="G60" s="96">
        <v>104.04819999999999</v>
      </c>
      <c r="H60" s="94">
        <v>1556.34951</v>
      </c>
      <c r="I60" s="95">
        <v>8.4821502890173412E-4</v>
      </c>
      <c r="J60" s="95">
        <v>3.7158586017484146E-2</v>
      </c>
      <c r="K60" s="95">
        <f>H60/'סכום נכסי הקרן'!$C$42</f>
        <v>8.7478865692936772E-4</v>
      </c>
      <c r="L60" s="143"/>
    </row>
    <row r="61" spans="2:12" s="139" customFormat="1">
      <c r="B61" s="87" t="s">
        <v>1992</v>
      </c>
      <c r="C61" s="84">
        <v>6644</v>
      </c>
      <c r="D61" s="97" t="s">
        <v>176</v>
      </c>
      <c r="E61" s="108">
        <v>43444</v>
      </c>
      <c r="F61" s="94">
        <v>785.48</v>
      </c>
      <c r="G61" s="96">
        <v>100</v>
      </c>
      <c r="H61" s="94">
        <v>2.9439799999999998</v>
      </c>
      <c r="I61" s="95">
        <v>8.8323529411764713E-5</v>
      </c>
      <c r="J61" s="95">
        <v>7.0288925052415109E-5</v>
      </c>
      <c r="K61" s="95">
        <f>H61/'סכום נכסי הקרן'!$C$42</f>
        <v>1.6547441906072371E-6</v>
      </c>
      <c r="L61" s="143"/>
    </row>
    <row r="62" spans="2:12" s="139" customFormat="1">
      <c r="B62" s="87" t="s">
        <v>1993</v>
      </c>
      <c r="C62" s="84">
        <v>5317</v>
      </c>
      <c r="D62" s="97" t="s">
        <v>176</v>
      </c>
      <c r="E62" s="108">
        <v>43264</v>
      </c>
      <c r="F62" s="94">
        <v>3151.17</v>
      </c>
      <c r="G62" s="96">
        <v>100</v>
      </c>
      <c r="H62" s="94">
        <v>11.810589999999999</v>
      </c>
      <c r="I62" s="95">
        <v>4.4024148230060859E-4</v>
      </c>
      <c r="J62" s="95">
        <v>2.8198346297692354E-4</v>
      </c>
      <c r="K62" s="95">
        <f>H62/'סכום נכסי הקרן'!$C$42</f>
        <v>6.6384639807824537E-6</v>
      </c>
      <c r="L62" s="143"/>
    </row>
    <row r="63" spans="2:12" s="139" customFormat="1">
      <c r="B63" s="87" t="s">
        <v>1994</v>
      </c>
      <c r="C63" s="84">
        <v>5340</v>
      </c>
      <c r="D63" s="97" t="s">
        <v>179</v>
      </c>
      <c r="E63" s="108">
        <v>43375</v>
      </c>
      <c r="F63" s="94">
        <v>25639.77</v>
      </c>
      <c r="G63" s="96">
        <v>100</v>
      </c>
      <c r="H63" s="94">
        <v>122.90168</v>
      </c>
      <c r="I63" s="95">
        <v>1.1542408695652175E-4</v>
      </c>
      <c r="J63" s="95">
        <v>2.9343361620445467E-3</v>
      </c>
      <c r="K63" s="95">
        <f>H63/'סכום נכסי הקרן'!$C$42</f>
        <v>6.9080238655109627E-5</v>
      </c>
      <c r="L63" s="143"/>
    </row>
    <row r="64" spans="2:12" s="139" customFormat="1">
      <c r="B64" s="87" t="s">
        <v>1995</v>
      </c>
      <c r="C64" s="84">
        <v>5280</v>
      </c>
      <c r="D64" s="97" t="s">
        <v>179</v>
      </c>
      <c r="E64" s="108">
        <v>42604</v>
      </c>
      <c r="F64" s="94">
        <v>15334.25</v>
      </c>
      <c r="G64" s="96">
        <v>109.6354</v>
      </c>
      <c r="H64" s="94">
        <v>80.585539999999995</v>
      </c>
      <c r="I64" s="95">
        <v>4.045976253298153E-4</v>
      </c>
      <c r="J64" s="95">
        <v>1.9240181595555675E-3</v>
      </c>
      <c r="K64" s="95">
        <f>H64/'סכום נכסי הקרן'!$C$42</f>
        <v>4.5295298936116115E-5</v>
      </c>
      <c r="L64" s="143"/>
    </row>
    <row r="65" spans="2:12" s="139" customFormat="1">
      <c r="B65" s="87" t="s">
        <v>1996</v>
      </c>
      <c r="C65" s="84">
        <v>5318</v>
      </c>
      <c r="D65" s="97" t="s">
        <v>178</v>
      </c>
      <c r="E65" s="108">
        <v>43165</v>
      </c>
      <c r="F65" s="94">
        <v>15649.25</v>
      </c>
      <c r="G65" s="96">
        <v>96.992699999999999</v>
      </c>
      <c r="H65" s="94">
        <v>65.140609999999995</v>
      </c>
      <c r="I65" s="95">
        <v>1.2722967479674796E-4</v>
      </c>
      <c r="J65" s="95">
        <v>1.5552630976292644E-3</v>
      </c>
      <c r="K65" s="95">
        <f>H65/'סכום נכסי הקרן'!$C$42</f>
        <v>3.6614055112504735E-5</v>
      </c>
      <c r="L65" s="143"/>
    </row>
    <row r="66" spans="2:12" s="139" customFormat="1">
      <c r="B66" s="87" t="s">
        <v>1997</v>
      </c>
      <c r="C66" s="84">
        <v>5319</v>
      </c>
      <c r="D66" s="97" t="s">
        <v>176</v>
      </c>
      <c r="E66" s="108">
        <v>43165</v>
      </c>
      <c r="F66" s="94">
        <v>12928.49</v>
      </c>
      <c r="G66" s="96">
        <v>148.20259999999999</v>
      </c>
      <c r="H66" s="94">
        <v>71.813029999999998</v>
      </c>
      <c r="I66" s="95">
        <v>5.3343166175024576E-4</v>
      </c>
      <c r="J66" s="95">
        <v>1.7145703039615887E-3</v>
      </c>
      <c r="K66" s="95">
        <f>H66/'סכום נכסי הקרן'!$C$42</f>
        <v>4.0364470615426473E-5</v>
      </c>
      <c r="L66" s="143"/>
    </row>
    <row r="67" spans="2:12" s="139" customFormat="1">
      <c r="B67" s="87" t="s">
        <v>1998</v>
      </c>
      <c r="C67" s="84">
        <v>5324</v>
      </c>
      <c r="D67" s="97" t="s">
        <v>178</v>
      </c>
      <c r="E67" s="108">
        <v>43192</v>
      </c>
      <c r="F67" s="94">
        <v>18833.68</v>
      </c>
      <c r="G67" s="96">
        <v>100.9716</v>
      </c>
      <c r="H67" s="94">
        <v>81.611899999999991</v>
      </c>
      <c r="I67" s="95">
        <v>2.2888892857142855E-4</v>
      </c>
      <c r="J67" s="95">
        <v>1.9485229935275363E-3</v>
      </c>
      <c r="K67" s="95">
        <f>H67/'סכום נכסי הקרן'!$C$42</f>
        <v>4.5872192545268226E-5</v>
      </c>
      <c r="L67" s="143"/>
    </row>
    <row r="68" spans="2:12" s="139" customFormat="1">
      <c r="B68" s="87" t="s">
        <v>1999</v>
      </c>
      <c r="C68" s="84">
        <v>5325</v>
      </c>
      <c r="D68" s="97" t="s">
        <v>176</v>
      </c>
      <c r="E68" s="108">
        <v>43201</v>
      </c>
      <c r="F68" s="94">
        <v>40199.980000000003</v>
      </c>
      <c r="G68" s="96">
        <v>126.7764</v>
      </c>
      <c r="H68" s="94">
        <v>191.01340999999999</v>
      </c>
      <c r="I68" s="95">
        <v>2.3659323111960675E-5</v>
      </c>
      <c r="J68" s="95">
        <v>4.5605361651560941E-3</v>
      </c>
      <c r="K68" s="95">
        <f>H68/'סכום נכסי הקרן'!$C$42</f>
        <v>1.0736429273486175E-4</v>
      </c>
      <c r="L68" s="143"/>
    </row>
    <row r="69" spans="2:12" s="139" customFormat="1">
      <c r="B69" s="87" t="s">
        <v>2000</v>
      </c>
      <c r="C69" s="84">
        <v>5330</v>
      </c>
      <c r="D69" s="97" t="s">
        <v>176</v>
      </c>
      <c r="E69" s="108">
        <v>43272</v>
      </c>
      <c r="F69" s="94">
        <v>40373.97</v>
      </c>
      <c r="G69" s="96">
        <v>100</v>
      </c>
      <c r="H69" s="94">
        <v>151.32164</v>
      </c>
      <c r="I69" s="95">
        <v>2.13451907997909E-5</v>
      </c>
      <c r="J69" s="95">
        <v>3.6128762467029464E-3</v>
      </c>
      <c r="K69" s="95">
        <f>H69/'סכום נכסי הקרן'!$C$42</f>
        <v>8.5054451695717941E-5</v>
      </c>
      <c r="L69" s="143"/>
    </row>
    <row r="70" spans="2:12" s="139" customFormat="1">
      <c r="B70" s="87" t="s">
        <v>2001</v>
      </c>
      <c r="C70" s="84">
        <v>5298</v>
      </c>
      <c r="D70" s="97" t="s">
        <v>176</v>
      </c>
      <c r="E70" s="108">
        <v>43188</v>
      </c>
      <c r="F70" s="94">
        <v>129.32</v>
      </c>
      <c r="G70" s="96">
        <v>100</v>
      </c>
      <c r="H70" s="94">
        <v>0.48469000000000001</v>
      </c>
      <c r="I70" s="95">
        <v>1.981895066666667E-3</v>
      </c>
      <c r="J70" s="95">
        <v>1.1572204662957995E-5</v>
      </c>
      <c r="K70" s="95">
        <f>H70/'סכום נכסי הקרן'!$C$42</f>
        <v>2.7243322364466529E-7</v>
      </c>
      <c r="L70" s="143"/>
    </row>
    <row r="71" spans="2:12" s="139" customFormat="1">
      <c r="B71" s="87" t="s">
        <v>2002</v>
      </c>
      <c r="C71" s="84">
        <v>5316</v>
      </c>
      <c r="D71" s="97" t="s">
        <v>176</v>
      </c>
      <c r="E71" s="108">
        <v>43175</v>
      </c>
      <c r="F71" s="94">
        <v>526493.96</v>
      </c>
      <c r="G71" s="96">
        <v>101.2286</v>
      </c>
      <c r="H71" s="94">
        <v>1997.5433</v>
      </c>
      <c r="I71" s="95">
        <v>1.6305240740740741E-4</v>
      </c>
      <c r="J71" s="95">
        <v>4.7692297944501645E-2</v>
      </c>
      <c r="K71" s="95">
        <f>H71/'סכום נכסי הקרן'!$C$42</f>
        <v>1.1227736503513642E-3</v>
      </c>
      <c r="L71" s="143"/>
    </row>
    <row r="72" spans="2:12" s="139" customFormat="1">
      <c r="B72" s="87" t="s">
        <v>2003</v>
      </c>
      <c r="C72" s="84">
        <v>5311</v>
      </c>
      <c r="D72" s="97" t="s">
        <v>176</v>
      </c>
      <c r="E72" s="108">
        <v>43089</v>
      </c>
      <c r="F72" s="94">
        <v>30791.5</v>
      </c>
      <c r="G72" s="96">
        <v>96.621399999999994</v>
      </c>
      <c r="H72" s="94">
        <v>111.50742</v>
      </c>
      <c r="I72" s="95">
        <v>7.6923098901098908E-5</v>
      </c>
      <c r="J72" s="95">
        <v>2.6622927761629405E-3</v>
      </c>
      <c r="K72" s="95">
        <f>H72/'סכום נכסי הקרן'!$C$42</f>
        <v>6.2675784296972547E-5</v>
      </c>
      <c r="L72" s="143"/>
    </row>
    <row r="73" spans="2:12" s="139" customFormat="1">
      <c r="B73" s="87" t="s">
        <v>2004</v>
      </c>
      <c r="C73" s="84">
        <v>5331</v>
      </c>
      <c r="D73" s="97" t="s">
        <v>176</v>
      </c>
      <c r="E73" s="108">
        <v>43455</v>
      </c>
      <c r="F73" s="94">
        <v>66181.41</v>
      </c>
      <c r="G73" s="96">
        <v>98.938400000000001</v>
      </c>
      <c r="H73" s="94">
        <v>245.41464999999999</v>
      </c>
      <c r="I73" s="95">
        <v>1.3131234428571429E-3</v>
      </c>
      <c r="J73" s="95">
        <v>5.8593916876523225E-3</v>
      </c>
      <c r="K73" s="95">
        <f>H73/'סכום נכסי הקרן'!$C$42</f>
        <v>1.3794199226129539E-4</v>
      </c>
      <c r="L73" s="143"/>
    </row>
    <row r="74" spans="2:12" s="139" customFormat="1">
      <c r="B74" s="87" t="s">
        <v>2005</v>
      </c>
      <c r="C74" s="84">
        <v>5320</v>
      </c>
      <c r="D74" s="97" t="s">
        <v>176</v>
      </c>
      <c r="E74" s="108">
        <v>43448</v>
      </c>
      <c r="F74" s="94">
        <v>966.87</v>
      </c>
      <c r="G74" s="96">
        <v>100</v>
      </c>
      <c r="H74" s="94">
        <v>3.6238299999999999</v>
      </c>
      <c r="I74" s="95">
        <v>2.6414488938036521E-4</v>
      </c>
      <c r="J74" s="95">
        <v>8.6520667692271499E-5</v>
      </c>
      <c r="K74" s="95">
        <f>H74/'סכום נכסי הקרן'!$C$42</f>
        <v>2.0368724109023239E-6</v>
      </c>
      <c r="L74" s="143"/>
    </row>
    <row r="75" spans="2:12" s="139" customFormat="1">
      <c r="B75" s="87" t="s">
        <v>2006</v>
      </c>
      <c r="C75" s="84">
        <v>5287</v>
      </c>
      <c r="D75" s="97" t="s">
        <v>178</v>
      </c>
      <c r="E75" s="108">
        <v>42809</v>
      </c>
      <c r="F75" s="94">
        <v>572979.92000000004</v>
      </c>
      <c r="G75" s="96">
        <v>97.981099999999998</v>
      </c>
      <c r="H75" s="94">
        <v>2409.3558700000003</v>
      </c>
      <c r="I75" s="95">
        <v>4.075416968733395E-4</v>
      </c>
      <c r="J75" s="95">
        <v>5.7524519246403311E-2</v>
      </c>
      <c r="K75" s="95">
        <f>H75/'סכום נכסי הקרן'!$C$42</f>
        <v>1.3542441283527558E-3</v>
      </c>
      <c r="L75" s="143"/>
    </row>
    <row r="76" spans="2:12" s="139" customFormat="1">
      <c r="B76" s="87" t="s">
        <v>2007</v>
      </c>
      <c r="C76" s="84">
        <v>5306</v>
      </c>
      <c r="D76" s="97" t="s">
        <v>178</v>
      </c>
      <c r="E76" s="108">
        <v>43068</v>
      </c>
      <c r="F76" s="94">
        <v>11859.96</v>
      </c>
      <c r="G76" s="96">
        <v>69.165899999999993</v>
      </c>
      <c r="H76" s="94">
        <v>35.204209999999996</v>
      </c>
      <c r="I76" s="95">
        <v>4.8928783721993596E-5</v>
      </c>
      <c r="J76" s="95">
        <v>8.4051728551806811E-4</v>
      </c>
      <c r="K76" s="95">
        <f>H76/'סכום נכסי הקרן'!$C$42</f>
        <v>1.9787485642707217E-5</v>
      </c>
      <c r="L76" s="143"/>
    </row>
    <row r="77" spans="2:12" s="139" customFormat="1">
      <c r="B77" s="87" t="s">
        <v>2008</v>
      </c>
      <c r="C77" s="84">
        <v>5284</v>
      </c>
      <c r="D77" s="97" t="s">
        <v>178</v>
      </c>
      <c r="E77" s="108">
        <v>42662</v>
      </c>
      <c r="F77" s="94">
        <v>405646.03</v>
      </c>
      <c r="G77" s="96">
        <v>89.112399999999994</v>
      </c>
      <c r="H77" s="94">
        <v>1551.3314700000001</v>
      </c>
      <c r="I77" s="95">
        <v>6.8263416666666658E-4</v>
      </c>
      <c r="J77" s="95">
        <v>3.7038777921821128E-2</v>
      </c>
      <c r="K77" s="95">
        <f>H77/'סכום נכסי הקרן'!$C$42</f>
        <v>8.7196813079188219E-4</v>
      </c>
      <c r="L77" s="143"/>
    </row>
    <row r="78" spans="2:12" s="139" customFormat="1">
      <c r="B78" s="87" t="s">
        <v>2009</v>
      </c>
      <c r="C78" s="84">
        <v>6646</v>
      </c>
      <c r="D78" s="97" t="s">
        <v>178</v>
      </c>
      <c r="E78" s="108">
        <v>43460</v>
      </c>
      <c r="F78" s="94">
        <v>298363.05</v>
      </c>
      <c r="G78" s="96">
        <v>100</v>
      </c>
      <c r="H78" s="94">
        <v>1280.45487</v>
      </c>
      <c r="I78" s="95">
        <v>5.533333333333333E-4</v>
      </c>
      <c r="J78" s="95">
        <v>3.0571470047496906E-2</v>
      </c>
      <c r="K78" s="95">
        <f>H78/'סכום נכסי הקרן'!$C$42</f>
        <v>7.1971455562444206E-4</v>
      </c>
      <c r="L78" s="143"/>
    </row>
    <row r="79" spans="2:12" s="139" customFormat="1">
      <c r="B79" s="87" t="s">
        <v>2010</v>
      </c>
      <c r="C79" s="84">
        <v>5276</v>
      </c>
      <c r="D79" s="97" t="s">
        <v>176</v>
      </c>
      <c r="E79" s="108">
        <v>42521</v>
      </c>
      <c r="F79" s="94">
        <v>547211.34</v>
      </c>
      <c r="G79" s="96">
        <v>106.4999</v>
      </c>
      <c r="H79" s="94">
        <v>2184.2576800000002</v>
      </c>
      <c r="I79" s="95">
        <v>8.0000000000000007E-5</v>
      </c>
      <c r="J79" s="95">
        <v>5.2150192720290936E-2</v>
      </c>
      <c r="K79" s="95">
        <f>H79/'סכום נכסי הקרן'!$C$42</f>
        <v>1.227721556114254E-3</v>
      </c>
      <c r="L79" s="143"/>
    </row>
    <row r="80" spans="2:12" s="139" customFormat="1">
      <c r="B80" s="87" t="s">
        <v>2011</v>
      </c>
      <c r="C80" s="84">
        <v>6642</v>
      </c>
      <c r="D80" s="97" t="s">
        <v>176</v>
      </c>
      <c r="E80" s="108">
        <v>43465</v>
      </c>
      <c r="F80" s="94">
        <v>20441.21</v>
      </c>
      <c r="G80" s="96">
        <v>100</v>
      </c>
      <c r="H80" s="94">
        <v>76.61366000000001</v>
      </c>
      <c r="I80" s="95">
        <v>5.1718333333333329E-5</v>
      </c>
      <c r="J80" s="95">
        <v>1.8291876322975068E-3</v>
      </c>
      <c r="K80" s="95">
        <f>H80/'סכום נכסי הקרן'!$C$42</f>
        <v>4.3062795537387507E-5</v>
      </c>
      <c r="L80" s="143"/>
    </row>
    <row r="81" spans="2:12" s="139" customFormat="1">
      <c r="B81" s="87" t="s">
        <v>2012</v>
      </c>
      <c r="C81" s="84">
        <v>5312</v>
      </c>
      <c r="D81" s="97" t="s">
        <v>176</v>
      </c>
      <c r="E81" s="108">
        <v>43095</v>
      </c>
      <c r="F81" s="94">
        <v>14583.34</v>
      </c>
      <c r="G81" s="96">
        <v>104.0771</v>
      </c>
      <c r="H81" s="94">
        <v>56.886809999999997</v>
      </c>
      <c r="I81" s="95">
        <v>5.5659372429730874E-4</v>
      </c>
      <c r="J81" s="95">
        <v>1.3581996904058378E-3</v>
      </c>
      <c r="K81" s="95">
        <f>H81/'סכום נכסי הקרן'!$C$42</f>
        <v>3.1974781883598965E-5</v>
      </c>
      <c r="L81" s="143"/>
    </row>
    <row r="82" spans="2:12" s="139" customFormat="1">
      <c r="B82" s="87" t="s">
        <v>2013</v>
      </c>
      <c r="C82" s="84">
        <v>5286</v>
      </c>
      <c r="D82" s="97" t="s">
        <v>176</v>
      </c>
      <c r="E82" s="108">
        <v>42727</v>
      </c>
      <c r="F82" s="94">
        <v>328319.93</v>
      </c>
      <c r="G82" s="96">
        <v>120.38979999999999</v>
      </c>
      <c r="H82" s="94">
        <v>1481.4483799999998</v>
      </c>
      <c r="I82" s="95">
        <v>2.2857142857142857E-4</v>
      </c>
      <c r="J82" s="95">
        <v>3.5370285854809398E-2</v>
      </c>
      <c r="K82" s="95">
        <f>H82/'סכום נכסי הקרן'!$C$42</f>
        <v>8.3268843554966485E-4</v>
      </c>
      <c r="L82" s="143"/>
    </row>
    <row r="83" spans="2:12" s="139" customFormat="1">
      <c r="B83" s="87" t="s">
        <v>2014</v>
      </c>
      <c r="C83" s="84">
        <v>5338</v>
      </c>
      <c r="D83" s="97" t="s">
        <v>176</v>
      </c>
      <c r="E83" s="108">
        <v>43375</v>
      </c>
      <c r="F83" s="94">
        <v>5700</v>
      </c>
      <c r="G83" s="96">
        <v>100</v>
      </c>
      <c r="H83" s="94">
        <v>21.363599999999998</v>
      </c>
      <c r="I83" s="95">
        <v>6.6666685714285716E-5</v>
      </c>
      <c r="J83" s="95">
        <v>5.1006612791179812E-4</v>
      </c>
      <c r="K83" s="95">
        <f>H83/'סכום נכסי הקרן'!$C$42</f>
        <v>1.2007993597258395E-5</v>
      </c>
      <c r="L83" s="143"/>
    </row>
    <row r="84" spans="2:12" s="139" customFormat="1">
      <c r="B84" s="87" t="s">
        <v>2015</v>
      </c>
      <c r="C84" s="84">
        <v>6641</v>
      </c>
      <c r="D84" s="97" t="s">
        <v>176</v>
      </c>
      <c r="E84" s="108">
        <v>43461</v>
      </c>
      <c r="F84" s="94">
        <v>1071.54</v>
      </c>
      <c r="G84" s="96">
        <v>100</v>
      </c>
      <c r="H84" s="94">
        <v>4.0161300000000004</v>
      </c>
      <c r="I84" s="95">
        <v>6.7049827586206895E-5</v>
      </c>
      <c r="J84" s="95">
        <v>9.5887017089367436E-5</v>
      </c>
      <c r="K84" s="95">
        <f>H84/'סכום נכסי הקרן'!$C$42</f>
        <v>2.2573753171636505E-6</v>
      </c>
      <c r="L84" s="143"/>
    </row>
    <row r="85" spans="2:12" s="139" customFormat="1">
      <c r="B85" s="141"/>
      <c r="L85" s="143"/>
    </row>
    <row r="86" spans="2:12" s="139" customFormat="1">
      <c r="B86" s="141"/>
      <c r="L86" s="143"/>
    </row>
    <row r="87" spans="2:12" s="139" customFormat="1">
      <c r="B87" s="141"/>
      <c r="L87" s="143"/>
    </row>
    <row r="88" spans="2:12" s="139" customFormat="1">
      <c r="B88" s="145" t="s">
        <v>127</v>
      </c>
      <c r="L88" s="143"/>
    </row>
    <row r="89" spans="2:12" s="139" customFormat="1">
      <c r="B89" s="145" t="s">
        <v>250</v>
      </c>
      <c r="L89" s="143"/>
    </row>
    <row r="90" spans="2:12" s="139" customFormat="1">
      <c r="B90" s="145" t="s">
        <v>258</v>
      </c>
      <c r="L90" s="143"/>
    </row>
    <row r="91" spans="2:12" s="139" customFormat="1">
      <c r="B91" s="141"/>
      <c r="L91" s="143"/>
    </row>
    <row r="92" spans="2:12" s="139" customFormat="1">
      <c r="B92" s="141"/>
      <c r="L92" s="143"/>
    </row>
    <row r="93" spans="2:12" s="139" customFormat="1">
      <c r="B93" s="141"/>
      <c r="L93" s="143"/>
    </row>
    <row r="94" spans="2:12" s="139" customFormat="1">
      <c r="B94" s="141"/>
      <c r="L94" s="143"/>
    </row>
    <row r="95" spans="2:12" s="139" customFormat="1">
      <c r="B95" s="141"/>
      <c r="L95" s="143"/>
    </row>
    <row r="96" spans="2:12" s="139" customFormat="1">
      <c r="B96" s="141"/>
      <c r="L96" s="143"/>
    </row>
    <row r="97" spans="2:12" s="139" customFormat="1">
      <c r="B97" s="141"/>
      <c r="L97" s="143"/>
    </row>
    <row r="98" spans="2:12" s="139" customFormat="1">
      <c r="B98" s="141"/>
      <c r="L98" s="143"/>
    </row>
    <row r="99" spans="2:12" s="139" customFormat="1">
      <c r="B99" s="141"/>
      <c r="L99" s="143"/>
    </row>
    <row r="100" spans="2:12" s="139" customFormat="1">
      <c r="B100" s="141"/>
      <c r="L100" s="143"/>
    </row>
    <row r="101" spans="2:12" s="139" customFormat="1">
      <c r="B101" s="141"/>
      <c r="L101" s="143"/>
    </row>
    <row r="102" spans="2:12" s="139" customFormat="1">
      <c r="B102" s="141"/>
      <c r="L102" s="143"/>
    </row>
    <row r="103" spans="2:12" s="139" customFormat="1">
      <c r="B103" s="141"/>
      <c r="L103" s="143"/>
    </row>
    <row r="104" spans="2:12" s="139" customFormat="1">
      <c r="B104" s="141"/>
      <c r="L104" s="143"/>
    </row>
    <row r="105" spans="2:12" s="139" customFormat="1">
      <c r="B105" s="141"/>
      <c r="L105" s="143"/>
    </row>
    <row r="106" spans="2:12" s="139" customFormat="1">
      <c r="B106" s="141"/>
      <c r="L106" s="143"/>
    </row>
    <row r="107" spans="2:12" s="139" customFormat="1">
      <c r="B107" s="141"/>
      <c r="L107" s="143"/>
    </row>
    <row r="108" spans="2:12" s="139" customFormat="1">
      <c r="B108" s="141"/>
      <c r="L108" s="143"/>
    </row>
    <row r="109" spans="2:12" s="139" customFormat="1">
      <c r="B109" s="141"/>
      <c r="L109" s="143"/>
    </row>
    <row r="110" spans="2:12" s="139" customFormat="1">
      <c r="B110" s="141"/>
      <c r="L110" s="143"/>
    </row>
    <row r="111" spans="2:12" s="139" customFormat="1">
      <c r="B111" s="141"/>
      <c r="L111" s="143"/>
    </row>
    <row r="112" spans="2:12" s="139" customFormat="1">
      <c r="B112" s="141"/>
      <c r="L112" s="143"/>
    </row>
    <row r="113" spans="2:12" s="139" customFormat="1">
      <c r="B113" s="141"/>
      <c r="L113" s="143"/>
    </row>
    <row r="114" spans="2:12" s="139" customFormat="1">
      <c r="B114" s="141"/>
      <c r="L114" s="143"/>
    </row>
    <row r="115" spans="2:12" s="139" customFormat="1">
      <c r="B115" s="141"/>
      <c r="L115" s="143"/>
    </row>
    <row r="116" spans="2:12" s="139" customFormat="1">
      <c r="B116" s="141"/>
      <c r="L116" s="143"/>
    </row>
    <row r="117" spans="2:12" s="139" customFormat="1">
      <c r="B117" s="141"/>
      <c r="L117" s="143"/>
    </row>
    <row r="118" spans="2:12" s="139" customFormat="1">
      <c r="B118" s="141"/>
      <c r="L118" s="143"/>
    </row>
    <row r="119" spans="2:12" s="139" customFormat="1">
      <c r="B119" s="141"/>
      <c r="L119" s="143"/>
    </row>
    <row r="120" spans="2:12" s="139" customFormat="1">
      <c r="B120" s="141"/>
      <c r="L120" s="143"/>
    </row>
    <row r="121" spans="2:12" s="139" customFormat="1">
      <c r="B121" s="141"/>
      <c r="L121" s="143"/>
    </row>
    <row r="122" spans="2:12" s="139" customFormat="1">
      <c r="B122" s="141"/>
      <c r="L122" s="143"/>
    </row>
    <row r="123" spans="2:12" s="139" customFormat="1">
      <c r="B123" s="141"/>
      <c r="L123" s="143"/>
    </row>
    <row r="124" spans="2:12" s="139" customFormat="1">
      <c r="B124" s="141"/>
      <c r="L124" s="143"/>
    </row>
    <row r="125" spans="2:12" s="139" customFormat="1">
      <c r="B125" s="141"/>
      <c r="L125" s="143"/>
    </row>
    <row r="126" spans="2:12" s="139" customFormat="1">
      <c r="B126" s="141"/>
      <c r="L126" s="143"/>
    </row>
    <row r="127" spans="2:12" s="139" customFormat="1">
      <c r="B127" s="141"/>
      <c r="L127" s="143"/>
    </row>
    <row r="128" spans="2:12" s="139" customFormat="1">
      <c r="B128" s="141"/>
      <c r="L128" s="143"/>
    </row>
    <row r="129" spans="2:12" s="139" customFormat="1">
      <c r="B129" s="141"/>
      <c r="L129" s="143"/>
    </row>
    <row r="130" spans="2:12" s="139" customFormat="1">
      <c r="B130" s="141"/>
      <c r="L130" s="143"/>
    </row>
    <row r="131" spans="2:12" s="139" customFormat="1">
      <c r="B131" s="141"/>
      <c r="L131" s="143"/>
    </row>
    <row r="132" spans="2:12" s="139" customFormat="1">
      <c r="B132" s="141"/>
      <c r="L132" s="143"/>
    </row>
    <row r="133" spans="2:12" s="139" customFormat="1">
      <c r="B133" s="141"/>
      <c r="L133" s="143"/>
    </row>
    <row r="134" spans="2:12" s="139" customFormat="1">
      <c r="B134" s="141"/>
      <c r="L134" s="143"/>
    </row>
    <row r="135" spans="2:12" s="139" customFormat="1">
      <c r="B135" s="141"/>
      <c r="L135" s="143"/>
    </row>
    <row r="136" spans="2:12" s="139" customFormat="1">
      <c r="B136" s="141"/>
      <c r="L136" s="143"/>
    </row>
    <row r="137" spans="2:12" s="139" customFormat="1">
      <c r="B137" s="141"/>
      <c r="L137" s="143"/>
    </row>
    <row r="138" spans="2:12" s="139" customFormat="1">
      <c r="B138" s="141"/>
      <c r="L138" s="143"/>
    </row>
    <row r="139" spans="2:12" s="139" customFormat="1">
      <c r="B139" s="141"/>
      <c r="L139" s="143"/>
    </row>
    <row r="140" spans="2:12" s="139" customFormat="1">
      <c r="B140" s="141"/>
      <c r="L140" s="143"/>
    </row>
    <row r="141" spans="2:12" s="139" customFormat="1">
      <c r="B141" s="141"/>
      <c r="L141" s="143"/>
    </row>
    <row r="142" spans="2:12" s="139" customFormat="1">
      <c r="B142" s="141"/>
      <c r="L142" s="143"/>
    </row>
    <row r="143" spans="2:12" s="139" customFormat="1">
      <c r="B143" s="141"/>
      <c r="L143" s="143"/>
    </row>
    <row r="144" spans="2:12" s="139" customFormat="1">
      <c r="B144" s="141"/>
      <c r="L144" s="143"/>
    </row>
    <row r="145" spans="2:12" s="139" customFormat="1">
      <c r="B145" s="141"/>
      <c r="L145" s="143"/>
    </row>
    <row r="146" spans="2:12" s="139" customFormat="1">
      <c r="B146" s="141"/>
      <c r="L146" s="143"/>
    </row>
    <row r="147" spans="2:12" s="139" customFormat="1">
      <c r="B147" s="141"/>
      <c r="L147" s="143"/>
    </row>
    <row r="148" spans="2:12" s="139" customFormat="1">
      <c r="B148" s="141"/>
      <c r="L148" s="143"/>
    </row>
    <row r="149" spans="2:12" s="139" customFormat="1">
      <c r="B149" s="141"/>
      <c r="L149" s="143"/>
    </row>
    <row r="150" spans="2:12" s="139" customFormat="1">
      <c r="B150" s="141"/>
      <c r="L150" s="143"/>
    </row>
    <row r="151" spans="2:12" s="139" customFormat="1">
      <c r="B151" s="141"/>
      <c r="L151" s="143"/>
    </row>
    <row r="152" spans="2:12" s="139" customFormat="1">
      <c r="B152" s="141"/>
      <c r="L152" s="143"/>
    </row>
    <row r="153" spans="2:12" s="139" customFormat="1">
      <c r="B153" s="141"/>
      <c r="L153" s="143"/>
    </row>
    <row r="154" spans="2:12" s="139" customFormat="1">
      <c r="B154" s="141"/>
      <c r="L154" s="143"/>
    </row>
    <row r="155" spans="2:12" s="139" customFormat="1">
      <c r="B155" s="141"/>
      <c r="L155" s="143"/>
    </row>
    <row r="156" spans="2:12" s="139" customFormat="1">
      <c r="B156" s="141"/>
      <c r="L156" s="143"/>
    </row>
    <row r="157" spans="2:12" s="139" customFormat="1">
      <c r="B157" s="141"/>
      <c r="L157" s="143"/>
    </row>
    <row r="158" spans="2:12" s="139" customFormat="1">
      <c r="B158" s="141"/>
      <c r="L158" s="143"/>
    </row>
    <row r="159" spans="2:12" s="139" customFormat="1">
      <c r="B159" s="141"/>
      <c r="L159" s="143"/>
    </row>
    <row r="160" spans="2:12" s="139" customFormat="1">
      <c r="B160" s="141"/>
      <c r="L160" s="143"/>
    </row>
    <row r="161" spans="2:12" s="139" customFormat="1">
      <c r="B161" s="141"/>
      <c r="L161" s="143"/>
    </row>
    <row r="162" spans="2:12" s="139" customFormat="1">
      <c r="B162" s="141"/>
      <c r="L162" s="143"/>
    </row>
    <row r="163" spans="2:12" s="139" customFormat="1">
      <c r="B163" s="141"/>
      <c r="L163" s="143"/>
    </row>
    <row r="164" spans="2:12" s="139" customFormat="1">
      <c r="B164" s="141"/>
      <c r="L164" s="143"/>
    </row>
    <row r="165" spans="2:12" s="139" customFormat="1">
      <c r="B165" s="141"/>
      <c r="L165" s="143"/>
    </row>
    <row r="166" spans="2:12" s="139" customFormat="1">
      <c r="B166" s="141"/>
      <c r="L166" s="143"/>
    </row>
    <row r="167" spans="2:12" s="139" customFormat="1">
      <c r="B167" s="141"/>
      <c r="L167" s="143"/>
    </row>
    <row r="168" spans="2:12" s="139" customFormat="1">
      <c r="B168" s="141"/>
      <c r="L168" s="143"/>
    </row>
    <row r="169" spans="2:12" s="139" customFormat="1">
      <c r="B169" s="141"/>
      <c r="L169" s="143"/>
    </row>
    <row r="170" spans="2:12" s="139" customFormat="1">
      <c r="B170" s="141"/>
      <c r="L170" s="143"/>
    </row>
    <row r="171" spans="2:12" s="139" customFormat="1">
      <c r="B171" s="141"/>
      <c r="L171" s="143"/>
    </row>
    <row r="172" spans="2:12" s="139" customFormat="1">
      <c r="B172" s="141"/>
      <c r="L172" s="143"/>
    </row>
    <row r="173" spans="2:12" s="139" customFormat="1">
      <c r="B173" s="141"/>
      <c r="L173" s="143"/>
    </row>
    <row r="174" spans="2:12" s="139" customFormat="1">
      <c r="B174" s="141"/>
      <c r="L174" s="143"/>
    </row>
    <row r="175" spans="2:12" s="139" customFormat="1">
      <c r="B175" s="141"/>
      <c r="L175" s="143"/>
    </row>
    <row r="176" spans="2:12" s="139" customFormat="1">
      <c r="B176" s="141"/>
      <c r="L176" s="143"/>
    </row>
    <row r="177" spans="2:12" s="139" customFormat="1">
      <c r="B177" s="141"/>
      <c r="L177" s="143"/>
    </row>
    <row r="178" spans="2:12" s="139" customFormat="1">
      <c r="B178" s="141"/>
      <c r="L178" s="143"/>
    </row>
    <row r="179" spans="2:12" s="139" customFormat="1">
      <c r="B179" s="141"/>
      <c r="L179" s="143"/>
    </row>
    <row r="180" spans="2:12" s="139" customFormat="1">
      <c r="B180" s="141"/>
      <c r="L180" s="143"/>
    </row>
    <row r="181" spans="2:12" s="139" customFormat="1">
      <c r="B181" s="141"/>
      <c r="L181" s="143"/>
    </row>
    <row r="182" spans="2:12" s="139" customFormat="1">
      <c r="B182" s="141"/>
      <c r="L182" s="143"/>
    </row>
    <row r="183" spans="2:12" s="139" customFormat="1">
      <c r="B183" s="141"/>
      <c r="L183" s="143"/>
    </row>
    <row r="184" spans="2:12" s="139" customFormat="1">
      <c r="B184" s="141"/>
      <c r="L184" s="143"/>
    </row>
    <row r="185" spans="2:12" s="139" customFormat="1">
      <c r="B185" s="141"/>
      <c r="L185" s="143"/>
    </row>
    <row r="186" spans="2:12" s="139" customFormat="1">
      <c r="B186" s="141"/>
      <c r="L186" s="143"/>
    </row>
    <row r="187" spans="2:12" s="139" customFormat="1">
      <c r="B187" s="141"/>
      <c r="L187" s="143"/>
    </row>
    <row r="188" spans="2:12">
      <c r="C188" s="1"/>
    </row>
    <row r="189" spans="2:12">
      <c r="C189" s="1"/>
    </row>
    <row r="190" spans="2:12">
      <c r="C190" s="1"/>
    </row>
    <row r="191" spans="2:12">
      <c r="C191" s="1"/>
    </row>
    <row r="192" spans="2:12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31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192</v>
      </c>
      <c r="C1" s="78" t="s" vm="1">
        <v>268</v>
      </c>
    </row>
    <row r="2" spans="2:59">
      <c r="B2" s="57" t="s">
        <v>191</v>
      </c>
      <c r="C2" s="78" t="s">
        <v>269</v>
      </c>
    </row>
    <row r="3" spans="2:59">
      <c r="B3" s="57" t="s">
        <v>193</v>
      </c>
      <c r="C3" s="78" t="s">
        <v>270</v>
      </c>
    </row>
    <row r="4" spans="2:59">
      <c r="B4" s="57" t="s">
        <v>194</v>
      </c>
      <c r="C4" s="78">
        <v>414</v>
      </c>
    </row>
    <row r="6" spans="2:59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59" ht="26.25" customHeight="1">
      <c r="B7" s="167" t="s">
        <v>112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2:59" s="3" customFormat="1" ht="78.75">
      <c r="B8" s="23" t="s">
        <v>131</v>
      </c>
      <c r="C8" s="31" t="s">
        <v>49</v>
      </c>
      <c r="D8" s="31" t="s">
        <v>72</v>
      </c>
      <c r="E8" s="31" t="s">
        <v>116</v>
      </c>
      <c r="F8" s="31" t="s">
        <v>117</v>
      </c>
      <c r="G8" s="31" t="s">
        <v>252</v>
      </c>
      <c r="H8" s="31" t="s">
        <v>251</v>
      </c>
      <c r="I8" s="31" t="s">
        <v>125</v>
      </c>
      <c r="J8" s="31" t="s">
        <v>66</v>
      </c>
      <c r="K8" s="31" t="s">
        <v>195</v>
      </c>
      <c r="L8" s="32" t="s">
        <v>197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259</v>
      </c>
      <c r="H9" s="17"/>
      <c r="I9" s="17" t="s">
        <v>255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6" t="s">
        <v>52</v>
      </c>
      <c r="C11" s="122"/>
      <c r="D11" s="122"/>
      <c r="E11" s="122"/>
      <c r="F11" s="122"/>
      <c r="G11" s="123"/>
      <c r="H11" s="125"/>
      <c r="I11" s="123">
        <v>0.13658000000000001</v>
      </c>
      <c r="J11" s="122"/>
      <c r="K11" s="124">
        <v>1</v>
      </c>
      <c r="L11" s="124">
        <f>I11/'סכום נכסי הקרן'!$C$42</f>
        <v>7.676851118320656E-8</v>
      </c>
      <c r="M11" s="140"/>
      <c r="N11" s="140"/>
      <c r="O11" s="140"/>
      <c r="P11" s="140"/>
      <c r="BG11" s="100"/>
    </row>
    <row r="12" spans="2:59" s="100" customFormat="1" ht="21" customHeight="1">
      <c r="B12" s="127" t="s">
        <v>247</v>
      </c>
      <c r="C12" s="122"/>
      <c r="D12" s="122"/>
      <c r="E12" s="122"/>
      <c r="F12" s="122"/>
      <c r="G12" s="123"/>
      <c r="H12" s="125"/>
      <c r="I12" s="123">
        <v>0.13658000000000001</v>
      </c>
      <c r="J12" s="122"/>
      <c r="K12" s="124">
        <v>1</v>
      </c>
      <c r="L12" s="124">
        <f>I12/'סכום נכסי הקרן'!$C$42</f>
        <v>7.676851118320656E-8</v>
      </c>
      <c r="M12" s="140"/>
      <c r="N12" s="140"/>
      <c r="O12" s="140"/>
      <c r="P12" s="140"/>
    </row>
    <row r="13" spans="2:59">
      <c r="B13" s="83" t="s">
        <v>2016</v>
      </c>
      <c r="C13" s="84" t="s">
        <v>2017</v>
      </c>
      <c r="D13" s="97" t="s">
        <v>1080</v>
      </c>
      <c r="E13" s="97" t="s">
        <v>176</v>
      </c>
      <c r="F13" s="108">
        <v>42731</v>
      </c>
      <c r="G13" s="94">
        <v>242</v>
      </c>
      <c r="H13" s="96">
        <v>15.0589</v>
      </c>
      <c r="I13" s="94">
        <v>0.13658000000000001</v>
      </c>
      <c r="J13" s="95">
        <v>1.194791499009113E-5</v>
      </c>
      <c r="K13" s="95">
        <v>1</v>
      </c>
      <c r="L13" s="95">
        <f>I13/'סכום נכסי הקרן'!$C$42</f>
        <v>7.676851118320656E-8</v>
      </c>
      <c r="M13" s="139"/>
      <c r="N13" s="139"/>
      <c r="O13" s="139"/>
      <c r="P13" s="139"/>
    </row>
    <row r="14" spans="2:59">
      <c r="B14" s="102"/>
      <c r="C14" s="84"/>
      <c r="D14" s="84"/>
      <c r="E14" s="84"/>
      <c r="F14" s="84"/>
      <c r="G14" s="94"/>
      <c r="H14" s="96"/>
      <c r="I14" s="84"/>
      <c r="J14" s="84"/>
      <c r="K14" s="95"/>
      <c r="L14" s="84"/>
      <c r="M14" s="139"/>
      <c r="N14" s="139"/>
      <c r="O14" s="139"/>
      <c r="P14" s="139"/>
    </row>
    <row r="15" spans="2:59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39"/>
      <c r="N15" s="139"/>
      <c r="O15" s="139"/>
      <c r="P15" s="139"/>
    </row>
    <row r="16" spans="2:59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2:12">
      <c r="B17" s="114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2:12">
      <c r="B18" s="114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2:12">
      <c r="B19" s="114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12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12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12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12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12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12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12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97</v>
      </c>
      <c r="C6" s="14" t="s">
        <v>49</v>
      </c>
      <c r="E6" s="14" t="s">
        <v>132</v>
      </c>
      <c r="I6" s="14" t="s">
        <v>15</v>
      </c>
      <c r="J6" s="14" t="s">
        <v>73</v>
      </c>
      <c r="M6" s="14" t="s">
        <v>116</v>
      </c>
      <c r="Q6" s="14" t="s">
        <v>17</v>
      </c>
      <c r="R6" s="14" t="s">
        <v>19</v>
      </c>
      <c r="U6" s="14" t="s">
        <v>69</v>
      </c>
      <c r="W6" s="15" t="s">
        <v>65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101</v>
      </c>
      <c r="C8" s="31" t="s">
        <v>49</v>
      </c>
      <c r="D8" s="31" t="s">
        <v>134</v>
      </c>
      <c r="I8" s="31" t="s">
        <v>15</v>
      </c>
      <c r="J8" s="31" t="s">
        <v>73</v>
      </c>
      <c r="K8" s="31" t="s">
        <v>117</v>
      </c>
      <c r="L8" s="31" t="s">
        <v>18</v>
      </c>
      <c r="M8" s="31" t="s">
        <v>116</v>
      </c>
      <c r="Q8" s="31" t="s">
        <v>17</v>
      </c>
      <c r="R8" s="31" t="s">
        <v>19</v>
      </c>
      <c r="S8" s="31" t="s">
        <v>0</v>
      </c>
      <c r="T8" s="31" t="s">
        <v>120</v>
      </c>
      <c r="U8" s="31" t="s">
        <v>69</v>
      </c>
      <c r="V8" s="31" t="s">
        <v>66</v>
      </c>
      <c r="W8" s="32" t="s">
        <v>126</v>
      </c>
    </row>
    <row r="9" spans="2:25" ht="31.5">
      <c r="B9" s="49" t="str">
        <f>'תעודות חוב מסחריות '!B7:T7</f>
        <v>2. תעודות חוב מסחריות</v>
      </c>
      <c r="C9" s="14" t="s">
        <v>49</v>
      </c>
      <c r="D9" s="14" t="s">
        <v>134</v>
      </c>
      <c r="E9" s="42" t="s">
        <v>132</v>
      </c>
      <c r="G9" s="14" t="s">
        <v>72</v>
      </c>
      <c r="I9" s="14" t="s">
        <v>15</v>
      </c>
      <c r="J9" s="14" t="s">
        <v>73</v>
      </c>
      <c r="K9" s="14" t="s">
        <v>117</v>
      </c>
      <c r="L9" s="14" t="s">
        <v>18</v>
      </c>
      <c r="M9" s="14" t="s">
        <v>116</v>
      </c>
      <c r="Q9" s="14" t="s">
        <v>17</v>
      </c>
      <c r="R9" s="14" t="s">
        <v>19</v>
      </c>
      <c r="S9" s="14" t="s">
        <v>0</v>
      </c>
      <c r="T9" s="14" t="s">
        <v>120</v>
      </c>
      <c r="U9" s="14" t="s">
        <v>69</v>
      </c>
      <c r="V9" s="14" t="s">
        <v>66</v>
      </c>
      <c r="W9" s="39" t="s">
        <v>126</v>
      </c>
    </row>
    <row r="10" spans="2:25" ht="31.5">
      <c r="B10" s="49" t="str">
        <f>'אג"ח קונצרני'!B7:U7</f>
        <v>3. אג"ח קונצרני</v>
      </c>
      <c r="C10" s="31" t="s">
        <v>49</v>
      </c>
      <c r="D10" s="14" t="s">
        <v>134</v>
      </c>
      <c r="E10" s="42" t="s">
        <v>132</v>
      </c>
      <c r="G10" s="31" t="s">
        <v>72</v>
      </c>
      <c r="I10" s="31" t="s">
        <v>15</v>
      </c>
      <c r="J10" s="31" t="s">
        <v>73</v>
      </c>
      <c r="K10" s="31" t="s">
        <v>117</v>
      </c>
      <c r="L10" s="31" t="s">
        <v>18</v>
      </c>
      <c r="M10" s="31" t="s">
        <v>116</v>
      </c>
      <c r="Q10" s="31" t="s">
        <v>17</v>
      </c>
      <c r="R10" s="31" t="s">
        <v>19</v>
      </c>
      <c r="S10" s="31" t="s">
        <v>0</v>
      </c>
      <c r="T10" s="31" t="s">
        <v>120</v>
      </c>
      <c r="U10" s="31" t="s">
        <v>69</v>
      </c>
      <c r="V10" s="14" t="s">
        <v>66</v>
      </c>
      <c r="W10" s="32" t="s">
        <v>126</v>
      </c>
    </row>
    <row r="11" spans="2:25" ht="31.5">
      <c r="B11" s="49" t="str">
        <f>מניות!B7</f>
        <v>4. מניות</v>
      </c>
      <c r="C11" s="31" t="s">
        <v>49</v>
      </c>
      <c r="D11" s="14" t="s">
        <v>134</v>
      </c>
      <c r="E11" s="42" t="s">
        <v>132</v>
      </c>
      <c r="H11" s="31" t="s">
        <v>116</v>
      </c>
      <c r="S11" s="31" t="s">
        <v>0</v>
      </c>
      <c r="T11" s="14" t="s">
        <v>120</v>
      </c>
      <c r="U11" s="14" t="s">
        <v>69</v>
      </c>
      <c r="V11" s="14" t="s">
        <v>66</v>
      </c>
      <c r="W11" s="15" t="s">
        <v>126</v>
      </c>
    </row>
    <row r="12" spans="2:25" ht="31.5">
      <c r="B12" s="49" t="str">
        <f>'תעודות סל'!B7:N7</f>
        <v>5. תעודות סל</v>
      </c>
      <c r="C12" s="31" t="s">
        <v>49</v>
      </c>
      <c r="D12" s="14" t="s">
        <v>134</v>
      </c>
      <c r="E12" s="42" t="s">
        <v>132</v>
      </c>
      <c r="H12" s="31" t="s">
        <v>116</v>
      </c>
      <c r="S12" s="31" t="s">
        <v>0</v>
      </c>
      <c r="T12" s="31" t="s">
        <v>120</v>
      </c>
      <c r="U12" s="31" t="s">
        <v>69</v>
      </c>
      <c r="V12" s="31" t="s">
        <v>66</v>
      </c>
      <c r="W12" s="32" t="s">
        <v>126</v>
      </c>
    </row>
    <row r="13" spans="2:25" ht="31.5">
      <c r="B13" s="49" t="str">
        <f>'קרנות נאמנות'!B7:O7</f>
        <v>6. קרנות נאמנות</v>
      </c>
      <c r="C13" s="31" t="s">
        <v>49</v>
      </c>
      <c r="D13" s="31" t="s">
        <v>134</v>
      </c>
      <c r="G13" s="31" t="s">
        <v>72</v>
      </c>
      <c r="H13" s="31" t="s">
        <v>116</v>
      </c>
      <c r="S13" s="31" t="s">
        <v>0</v>
      </c>
      <c r="T13" s="31" t="s">
        <v>120</v>
      </c>
      <c r="U13" s="31" t="s">
        <v>69</v>
      </c>
      <c r="V13" s="31" t="s">
        <v>66</v>
      </c>
      <c r="W13" s="32" t="s">
        <v>126</v>
      </c>
    </row>
    <row r="14" spans="2:25" ht="31.5">
      <c r="B14" s="49" t="str">
        <f>'כתבי אופציה'!B7:L7</f>
        <v>7. כתבי אופציה</v>
      </c>
      <c r="C14" s="31" t="s">
        <v>49</v>
      </c>
      <c r="D14" s="31" t="s">
        <v>134</v>
      </c>
      <c r="G14" s="31" t="s">
        <v>72</v>
      </c>
      <c r="H14" s="31" t="s">
        <v>116</v>
      </c>
      <c r="S14" s="31" t="s">
        <v>0</v>
      </c>
      <c r="T14" s="31" t="s">
        <v>120</v>
      </c>
      <c r="U14" s="31" t="s">
        <v>69</v>
      </c>
      <c r="V14" s="31" t="s">
        <v>66</v>
      </c>
      <c r="W14" s="32" t="s">
        <v>126</v>
      </c>
    </row>
    <row r="15" spans="2:25" ht="31.5">
      <c r="B15" s="49" t="str">
        <f>אופציות!B7</f>
        <v>8. אופציות</v>
      </c>
      <c r="C15" s="31" t="s">
        <v>49</v>
      </c>
      <c r="D15" s="31" t="s">
        <v>134</v>
      </c>
      <c r="G15" s="31" t="s">
        <v>72</v>
      </c>
      <c r="H15" s="31" t="s">
        <v>116</v>
      </c>
      <c r="S15" s="31" t="s">
        <v>0</v>
      </c>
      <c r="T15" s="31" t="s">
        <v>120</v>
      </c>
      <c r="U15" s="31" t="s">
        <v>69</v>
      </c>
      <c r="V15" s="31" t="s">
        <v>66</v>
      </c>
      <c r="W15" s="32" t="s">
        <v>126</v>
      </c>
    </row>
    <row r="16" spans="2:25" ht="31.5">
      <c r="B16" s="49" t="str">
        <f>'חוזים עתידיים'!B7:I7</f>
        <v>9. חוזים עתידיים</v>
      </c>
      <c r="C16" s="31" t="s">
        <v>49</v>
      </c>
      <c r="D16" s="31" t="s">
        <v>134</v>
      </c>
      <c r="G16" s="31" t="s">
        <v>72</v>
      </c>
      <c r="H16" s="31" t="s">
        <v>116</v>
      </c>
      <c r="S16" s="31" t="s">
        <v>0</v>
      </c>
      <c r="T16" s="32" t="s">
        <v>120</v>
      </c>
    </row>
    <row r="17" spans="2:25" ht="31.5">
      <c r="B17" s="49" t="str">
        <f>'מוצרים מובנים'!B7:Q7</f>
        <v>10. מוצרים מובנים</v>
      </c>
      <c r="C17" s="31" t="s">
        <v>49</v>
      </c>
      <c r="F17" s="14" t="s">
        <v>56</v>
      </c>
      <c r="I17" s="31" t="s">
        <v>15</v>
      </c>
      <c r="J17" s="31" t="s">
        <v>73</v>
      </c>
      <c r="K17" s="31" t="s">
        <v>117</v>
      </c>
      <c r="L17" s="31" t="s">
        <v>18</v>
      </c>
      <c r="M17" s="31" t="s">
        <v>116</v>
      </c>
      <c r="Q17" s="31" t="s">
        <v>17</v>
      </c>
      <c r="R17" s="31" t="s">
        <v>19</v>
      </c>
      <c r="S17" s="31" t="s">
        <v>0</v>
      </c>
      <c r="T17" s="31" t="s">
        <v>120</v>
      </c>
      <c r="U17" s="31" t="s">
        <v>69</v>
      </c>
      <c r="V17" s="31" t="s">
        <v>66</v>
      </c>
      <c r="W17" s="32" t="s">
        <v>126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49</v>
      </c>
      <c r="I19" s="31" t="s">
        <v>15</v>
      </c>
      <c r="J19" s="31" t="s">
        <v>73</v>
      </c>
      <c r="K19" s="31" t="s">
        <v>117</v>
      </c>
      <c r="L19" s="31" t="s">
        <v>18</v>
      </c>
      <c r="M19" s="31" t="s">
        <v>116</v>
      </c>
      <c r="Q19" s="31" t="s">
        <v>17</v>
      </c>
      <c r="R19" s="31" t="s">
        <v>19</v>
      </c>
      <c r="S19" s="31" t="s">
        <v>0</v>
      </c>
      <c r="T19" s="31" t="s">
        <v>120</v>
      </c>
      <c r="U19" s="31" t="s">
        <v>125</v>
      </c>
      <c r="V19" s="31" t="s">
        <v>66</v>
      </c>
      <c r="W19" s="32" t="s">
        <v>126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49</v>
      </c>
      <c r="D20" s="42" t="s">
        <v>133</v>
      </c>
      <c r="E20" s="42" t="s">
        <v>132</v>
      </c>
      <c r="G20" s="31" t="s">
        <v>72</v>
      </c>
      <c r="I20" s="31" t="s">
        <v>15</v>
      </c>
      <c r="J20" s="31" t="s">
        <v>73</v>
      </c>
      <c r="K20" s="31" t="s">
        <v>117</v>
      </c>
      <c r="L20" s="31" t="s">
        <v>18</v>
      </c>
      <c r="M20" s="31" t="s">
        <v>116</v>
      </c>
      <c r="Q20" s="31" t="s">
        <v>17</v>
      </c>
      <c r="R20" s="31" t="s">
        <v>19</v>
      </c>
      <c r="S20" s="31" t="s">
        <v>0</v>
      </c>
      <c r="T20" s="31" t="s">
        <v>120</v>
      </c>
      <c r="U20" s="31" t="s">
        <v>125</v>
      </c>
      <c r="V20" s="31" t="s">
        <v>66</v>
      </c>
      <c r="W20" s="32" t="s">
        <v>126</v>
      </c>
    </row>
    <row r="21" spans="2:25" ht="31.5">
      <c r="B21" s="49" t="str">
        <f>'לא סחיר - אג"ח קונצרני'!B7:S7</f>
        <v>3. אג"ח קונצרני</v>
      </c>
      <c r="C21" s="31" t="s">
        <v>49</v>
      </c>
      <c r="D21" s="42" t="s">
        <v>133</v>
      </c>
      <c r="E21" s="42" t="s">
        <v>132</v>
      </c>
      <c r="G21" s="31" t="s">
        <v>72</v>
      </c>
      <c r="I21" s="31" t="s">
        <v>15</v>
      </c>
      <c r="J21" s="31" t="s">
        <v>73</v>
      </c>
      <c r="K21" s="31" t="s">
        <v>117</v>
      </c>
      <c r="L21" s="31" t="s">
        <v>18</v>
      </c>
      <c r="M21" s="31" t="s">
        <v>116</v>
      </c>
      <c r="Q21" s="31" t="s">
        <v>17</v>
      </c>
      <c r="R21" s="31" t="s">
        <v>19</v>
      </c>
      <c r="S21" s="31" t="s">
        <v>0</v>
      </c>
      <c r="T21" s="31" t="s">
        <v>120</v>
      </c>
      <c r="U21" s="31" t="s">
        <v>125</v>
      </c>
      <c r="V21" s="31" t="s">
        <v>66</v>
      </c>
      <c r="W21" s="32" t="s">
        <v>126</v>
      </c>
    </row>
    <row r="22" spans="2:25" ht="31.5">
      <c r="B22" s="49" t="str">
        <f>'לא סחיר - מניות'!B7:M7</f>
        <v>4. מניות</v>
      </c>
      <c r="C22" s="31" t="s">
        <v>49</v>
      </c>
      <c r="D22" s="42" t="s">
        <v>133</v>
      </c>
      <c r="E22" s="42" t="s">
        <v>132</v>
      </c>
      <c r="G22" s="31" t="s">
        <v>72</v>
      </c>
      <c r="H22" s="31" t="s">
        <v>116</v>
      </c>
      <c r="S22" s="31" t="s">
        <v>0</v>
      </c>
      <c r="T22" s="31" t="s">
        <v>120</v>
      </c>
      <c r="U22" s="31" t="s">
        <v>125</v>
      </c>
      <c r="V22" s="31" t="s">
        <v>66</v>
      </c>
      <c r="W22" s="32" t="s">
        <v>126</v>
      </c>
    </row>
    <row r="23" spans="2:25" ht="31.5">
      <c r="B23" s="49" t="str">
        <f>'לא סחיר - קרנות השקעה'!B7:K7</f>
        <v>5. קרנות השקעה</v>
      </c>
      <c r="C23" s="31" t="s">
        <v>49</v>
      </c>
      <c r="G23" s="31" t="s">
        <v>72</v>
      </c>
      <c r="H23" s="31" t="s">
        <v>116</v>
      </c>
      <c r="K23" s="31" t="s">
        <v>117</v>
      </c>
      <c r="S23" s="31" t="s">
        <v>0</v>
      </c>
      <c r="T23" s="31" t="s">
        <v>120</v>
      </c>
      <c r="U23" s="31" t="s">
        <v>125</v>
      </c>
      <c r="V23" s="31" t="s">
        <v>66</v>
      </c>
      <c r="W23" s="32" t="s">
        <v>126</v>
      </c>
    </row>
    <row r="24" spans="2:25" ht="31.5">
      <c r="B24" s="49" t="str">
        <f>'לא סחיר - כתבי אופציה'!B7:L7</f>
        <v>6. כתבי אופציה</v>
      </c>
      <c r="C24" s="31" t="s">
        <v>49</v>
      </c>
      <c r="G24" s="31" t="s">
        <v>72</v>
      </c>
      <c r="H24" s="31" t="s">
        <v>116</v>
      </c>
      <c r="K24" s="31" t="s">
        <v>117</v>
      </c>
      <c r="S24" s="31" t="s">
        <v>0</v>
      </c>
      <c r="T24" s="31" t="s">
        <v>120</v>
      </c>
      <c r="U24" s="31" t="s">
        <v>125</v>
      </c>
      <c r="V24" s="31" t="s">
        <v>66</v>
      </c>
      <c r="W24" s="32" t="s">
        <v>126</v>
      </c>
    </row>
    <row r="25" spans="2:25" ht="31.5">
      <c r="B25" s="49" t="str">
        <f>'לא סחיר - אופציות'!B7:L7</f>
        <v>7. אופציות</v>
      </c>
      <c r="C25" s="31" t="s">
        <v>49</v>
      </c>
      <c r="G25" s="31" t="s">
        <v>72</v>
      </c>
      <c r="H25" s="31" t="s">
        <v>116</v>
      </c>
      <c r="K25" s="31" t="s">
        <v>117</v>
      </c>
      <c r="S25" s="31" t="s">
        <v>0</v>
      </c>
      <c r="T25" s="31" t="s">
        <v>120</v>
      </c>
      <c r="U25" s="31" t="s">
        <v>125</v>
      </c>
      <c r="V25" s="31" t="s">
        <v>66</v>
      </c>
      <c r="W25" s="32" t="s">
        <v>126</v>
      </c>
    </row>
    <row r="26" spans="2:25" ht="31.5">
      <c r="B26" s="49" t="str">
        <f>'לא סחיר - חוזים עתידיים'!B7:K7</f>
        <v>8. חוזים עתידיים</v>
      </c>
      <c r="C26" s="31" t="s">
        <v>49</v>
      </c>
      <c r="G26" s="31" t="s">
        <v>72</v>
      </c>
      <c r="H26" s="31" t="s">
        <v>116</v>
      </c>
      <c r="K26" s="31" t="s">
        <v>117</v>
      </c>
      <c r="S26" s="31" t="s">
        <v>0</v>
      </c>
      <c r="T26" s="31" t="s">
        <v>120</v>
      </c>
      <c r="U26" s="31" t="s">
        <v>125</v>
      </c>
      <c r="V26" s="32" t="s">
        <v>126</v>
      </c>
    </row>
    <row r="27" spans="2:25" ht="31.5">
      <c r="B27" s="49" t="str">
        <f>'לא סחיר - מוצרים מובנים'!B7:Q7</f>
        <v>9. מוצרים מובנים</v>
      </c>
      <c r="C27" s="31" t="s">
        <v>49</v>
      </c>
      <c r="F27" s="31" t="s">
        <v>56</v>
      </c>
      <c r="I27" s="31" t="s">
        <v>15</v>
      </c>
      <c r="J27" s="31" t="s">
        <v>73</v>
      </c>
      <c r="K27" s="31" t="s">
        <v>117</v>
      </c>
      <c r="L27" s="31" t="s">
        <v>18</v>
      </c>
      <c r="M27" s="31" t="s">
        <v>116</v>
      </c>
      <c r="Q27" s="31" t="s">
        <v>17</v>
      </c>
      <c r="R27" s="31" t="s">
        <v>19</v>
      </c>
      <c r="S27" s="31" t="s">
        <v>0</v>
      </c>
      <c r="T27" s="31" t="s">
        <v>120</v>
      </c>
      <c r="U27" s="31" t="s">
        <v>125</v>
      </c>
      <c r="V27" s="31" t="s">
        <v>66</v>
      </c>
      <c r="W27" s="32" t="s">
        <v>126</v>
      </c>
    </row>
    <row r="28" spans="2:25" ht="31.5">
      <c r="B28" s="53" t="str">
        <f>הלוואות!B6</f>
        <v>1.ד. הלוואות:</v>
      </c>
      <c r="C28" s="31" t="s">
        <v>49</v>
      </c>
      <c r="I28" s="31" t="s">
        <v>15</v>
      </c>
      <c r="J28" s="31" t="s">
        <v>73</v>
      </c>
      <c r="L28" s="31" t="s">
        <v>18</v>
      </c>
      <c r="M28" s="31" t="s">
        <v>116</v>
      </c>
      <c r="Q28" s="14" t="s">
        <v>36</v>
      </c>
      <c r="R28" s="31" t="s">
        <v>19</v>
      </c>
      <c r="S28" s="31" t="s">
        <v>0</v>
      </c>
      <c r="T28" s="31" t="s">
        <v>120</v>
      </c>
      <c r="U28" s="31" t="s">
        <v>125</v>
      </c>
      <c r="V28" s="32" t="s">
        <v>126</v>
      </c>
    </row>
    <row r="29" spans="2:25" ht="47.25">
      <c r="B29" s="53" t="str">
        <f>'פקדונות מעל 3 חודשים'!B6:O6</f>
        <v>1.ה. פקדונות מעל 3 חודשים:</v>
      </c>
      <c r="C29" s="31" t="s">
        <v>49</v>
      </c>
      <c r="E29" s="31" t="s">
        <v>132</v>
      </c>
      <c r="I29" s="31" t="s">
        <v>15</v>
      </c>
      <c r="J29" s="31" t="s">
        <v>73</v>
      </c>
      <c r="L29" s="31" t="s">
        <v>18</v>
      </c>
      <c r="M29" s="31" t="s">
        <v>116</v>
      </c>
      <c r="O29" s="50" t="s">
        <v>59</v>
      </c>
      <c r="P29" s="51"/>
      <c r="R29" s="31" t="s">
        <v>19</v>
      </c>
      <c r="S29" s="31" t="s">
        <v>0</v>
      </c>
      <c r="T29" s="31" t="s">
        <v>120</v>
      </c>
      <c r="U29" s="31" t="s">
        <v>125</v>
      </c>
      <c r="V29" s="32" t="s">
        <v>126</v>
      </c>
    </row>
    <row r="30" spans="2:25" ht="63">
      <c r="B30" s="53" t="str">
        <f>'זכויות מקרקעין'!B6</f>
        <v>1. ו. זכויות במקרקעין:</v>
      </c>
      <c r="C30" s="14" t="s">
        <v>61</v>
      </c>
      <c r="N30" s="50" t="s">
        <v>99</v>
      </c>
      <c r="P30" s="51" t="s">
        <v>62</v>
      </c>
      <c r="U30" s="31" t="s">
        <v>125</v>
      </c>
      <c r="V30" s="15" t="s">
        <v>65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64</v>
      </c>
      <c r="R31" s="14" t="s">
        <v>60</v>
      </c>
      <c r="U31" s="31" t="s">
        <v>125</v>
      </c>
      <c r="V31" s="15" t="s">
        <v>65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122</v>
      </c>
      <c r="Y32" s="15" t="s">
        <v>121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192</v>
      </c>
      <c r="C1" s="78" t="s" vm="1">
        <v>268</v>
      </c>
    </row>
    <row r="2" spans="2:54">
      <c r="B2" s="57" t="s">
        <v>191</v>
      </c>
      <c r="C2" s="78" t="s">
        <v>269</v>
      </c>
    </row>
    <row r="3" spans="2:54">
      <c r="B3" s="57" t="s">
        <v>193</v>
      </c>
      <c r="C3" s="78" t="s">
        <v>270</v>
      </c>
    </row>
    <row r="4" spans="2:54">
      <c r="B4" s="57" t="s">
        <v>194</v>
      </c>
      <c r="C4" s="78">
        <v>414</v>
      </c>
    </row>
    <row r="6" spans="2:54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9"/>
    </row>
    <row r="7" spans="2:54" ht="26.25" customHeight="1">
      <c r="B7" s="167" t="s">
        <v>113</v>
      </c>
      <c r="C7" s="168"/>
      <c r="D7" s="168"/>
      <c r="E7" s="168"/>
      <c r="F7" s="168"/>
      <c r="G7" s="168"/>
      <c r="H7" s="168"/>
      <c r="I7" s="168"/>
      <c r="J7" s="168"/>
      <c r="K7" s="168"/>
      <c r="L7" s="169"/>
    </row>
    <row r="8" spans="2:54" s="3" customFormat="1" ht="78.75">
      <c r="B8" s="23" t="s">
        <v>131</v>
      </c>
      <c r="C8" s="31" t="s">
        <v>49</v>
      </c>
      <c r="D8" s="31" t="s">
        <v>72</v>
      </c>
      <c r="E8" s="31" t="s">
        <v>116</v>
      </c>
      <c r="F8" s="31" t="s">
        <v>117</v>
      </c>
      <c r="G8" s="31" t="s">
        <v>252</v>
      </c>
      <c r="H8" s="31" t="s">
        <v>251</v>
      </c>
      <c r="I8" s="31" t="s">
        <v>125</v>
      </c>
      <c r="J8" s="31" t="s">
        <v>66</v>
      </c>
      <c r="K8" s="31" t="s">
        <v>195</v>
      </c>
      <c r="L8" s="32" t="s">
        <v>197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259</v>
      </c>
      <c r="H9" s="17"/>
      <c r="I9" s="17" t="s">
        <v>255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AZ11" s="1"/>
    </row>
    <row r="12" spans="2:54" ht="19.5" customHeight="1">
      <c r="B12" s="99" t="s">
        <v>267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2:54">
      <c r="B13" s="99" t="s">
        <v>127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2:54">
      <c r="B14" s="99" t="s">
        <v>250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2:54">
      <c r="B15" s="99" t="s">
        <v>258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2:54" s="7" customFormat="1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AZ16" s="1"/>
      <c r="BB16" s="1"/>
    </row>
    <row r="17" spans="2:54" s="7" customFormat="1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AZ17" s="1"/>
      <c r="BB17" s="1"/>
    </row>
    <row r="18" spans="2:54" s="7" customFormat="1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AZ18" s="1"/>
      <c r="BB18" s="1"/>
    </row>
    <row r="19" spans="2:5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2:5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2:5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2:5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5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54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54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2:54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54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54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2:54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2:54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54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2:54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2:12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2:12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2:12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2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2:12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2:12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2:12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2:12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2:12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2:12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2:12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2:12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2:12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2:12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2:12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2:12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2:1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2:12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2:12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2:12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2:12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2:1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2:1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12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2:12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2:12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2:12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2:12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2:12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2:12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2:12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2:12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2:12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12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12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2:12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2:12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2:12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2:12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</row>
    <row r="83" spans="2:12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</row>
    <row r="84" spans="2:12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2:12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spans="2:12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</row>
    <row r="87" spans="2:12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</row>
    <row r="88" spans="2:12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</row>
    <row r="89" spans="2:12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2:12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2:12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2:12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2:12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</row>
    <row r="94" spans="2:12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</row>
    <row r="95" spans="2:12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</row>
    <row r="96" spans="2:12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2:12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</row>
    <row r="98" spans="2:12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</row>
    <row r="99" spans="2:12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</row>
    <row r="100" spans="2:12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</row>
    <row r="101" spans="2:12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</row>
    <row r="102" spans="2:12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</row>
    <row r="103" spans="2:12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2:12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2:12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2:12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</row>
    <row r="108" spans="2:12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</row>
    <row r="109" spans="2:12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</row>
    <row r="110" spans="2:12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E83" sqref="E83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31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192</v>
      </c>
      <c r="C1" s="78" t="s" vm="1">
        <v>268</v>
      </c>
    </row>
    <row r="2" spans="2:51">
      <c r="B2" s="57" t="s">
        <v>191</v>
      </c>
      <c r="C2" s="78" t="s">
        <v>269</v>
      </c>
    </row>
    <row r="3" spans="2:51">
      <c r="B3" s="57" t="s">
        <v>193</v>
      </c>
      <c r="C3" s="78" t="s">
        <v>270</v>
      </c>
    </row>
    <row r="4" spans="2:51">
      <c r="B4" s="57" t="s">
        <v>194</v>
      </c>
      <c r="C4" s="78">
        <v>414</v>
      </c>
    </row>
    <row r="6" spans="2:51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2:51" ht="26.25" customHeight="1">
      <c r="B7" s="167" t="s">
        <v>114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2:51" s="3" customFormat="1" ht="63">
      <c r="B8" s="23" t="s">
        <v>131</v>
      </c>
      <c r="C8" s="31" t="s">
        <v>49</v>
      </c>
      <c r="D8" s="31" t="s">
        <v>72</v>
      </c>
      <c r="E8" s="31" t="s">
        <v>116</v>
      </c>
      <c r="F8" s="31" t="s">
        <v>117</v>
      </c>
      <c r="G8" s="31" t="s">
        <v>252</v>
      </c>
      <c r="H8" s="31" t="s">
        <v>251</v>
      </c>
      <c r="I8" s="31" t="s">
        <v>125</v>
      </c>
      <c r="J8" s="31" t="s">
        <v>195</v>
      </c>
      <c r="K8" s="32" t="s">
        <v>197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259</v>
      </c>
      <c r="H9" s="17"/>
      <c r="I9" s="17" t="s">
        <v>255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38" customFormat="1" ht="18" customHeight="1">
      <c r="B11" s="79" t="s">
        <v>53</v>
      </c>
      <c r="C11" s="80"/>
      <c r="D11" s="80"/>
      <c r="E11" s="80"/>
      <c r="F11" s="80"/>
      <c r="G11" s="88"/>
      <c r="H11" s="90"/>
      <c r="I11" s="88">
        <v>-5157.4189300000016</v>
      </c>
      <c r="J11" s="89">
        <v>1</v>
      </c>
      <c r="K11" s="89">
        <f>I11/'סכום נכסי הקרן'!$C$42</f>
        <v>-2.8988678635538611E-3</v>
      </c>
      <c r="AW11" s="139"/>
    </row>
    <row r="12" spans="2:51" s="139" customFormat="1" ht="19.5" customHeight="1">
      <c r="B12" s="81" t="s">
        <v>35</v>
      </c>
      <c r="C12" s="82"/>
      <c r="D12" s="82"/>
      <c r="E12" s="82"/>
      <c r="F12" s="82"/>
      <c r="G12" s="91"/>
      <c r="H12" s="93"/>
      <c r="I12" s="91">
        <v>-5157.4189300000016</v>
      </c>
      <c r="J12" s="92">
        <v>1</v>
      </c>
      <c r="K12" s="92">
        <f>I12/'סכום נכסי הקרן'!$C$42</f>
        <v>-2.8988678635538611E-3</v>
      </c>
    </row>
    <row r="13" spans="2:51" s="139" customFormat="1">
      <c r="B13" s="103" t="s">
        <v>2018</v>
      </c>
      <c r="C13" s="82"/>
      <c r="D13" s="82"/>
      <c r="E13" s="82"/>
      <c r="F13" s="82"/>
      <c r="G13" s="91"/>
      <c r="H13" s="93"/>
      <c r="I13" s="91">
        <v>-5746.3591000000015</v>
      </c>
      <c r="J13" s="92">
        <v>1.1141928119459552</v>
      </c>
      <c r="K13" s="92">
        <f>I13/'סכום נכסי הקרן'!$C$42</f>
        <v>-3.2298977363528401E-3</v>
      </c>
    </row>
    <row r="14" spans="2:51" s="139" customFormat="1">
      <c r="B14" s="87" t="s">
        <v>2019</v>
      </c>
      <c r="C14" s="84" t="s">
        <v>2020</v>
      </c>
      <c r="D14" s="97" t="s">
        <v>1640</v>
      </c>
      <c r="E14" s="97" t="s">
        <v>176</v>
      </c>
      <c r="F14" s="108">
        <v>43255</v>
      </c>
      <c r="G14" s="94">
        <v>676338</v>
      </c>
      <c r="H14" s="96">
        <v>-6.9934000000000003</v>
      </c>
      <c r="I14" s="94">
        <v>-47.298720000000003</v>
      </c>
      <c r="J14" s="95">
        <v>9.1710060093954764E-3</v>
      </c>
      <c r="K14" s="95">
        <f>I14/'סכום נכסי הקרן'!$C$42</f>
        <v>-2.6585534597095884E-5</v>
      </c>
    </row>
    <row r="15" spans="2:51" s="139" customFormat="1">
      <c r="B15" s="87" t="s">
        <v>2019</v>
      </c>
      <c r="C15" s="84" t="s">
        <v>2021</v>
      </c>
      <c r="D15" s="97" t="s">
        <v>1640</v>
      </c>
      <c r="E15" s="97" t="s">
        <v>176</v>
      </c>
      <c r="F15" s="108">
        <v>43388</v>
      </c>
      <c r="G15" s="94">
        <v>719120</v>
      </c>
      <c r="H15" s="96">
        <v>-3.7984</v>
      </c>
      <c r="I15" s="94">
        <v>-27.315300000000001</v>
      </c>
      <c r="J15" s="95">
        <v>5.2963120449864235E-3</v>
      </c>
      <c r="K15" s="95">
        <f>I15/'סכום נכסי הקרן'!$C$42</f>
        <v>-1.5353308782564375E-5</v>
      </c>
    </row>
    <row r="16" spans="2:51" s="149" customFormat="1">
      <c r="B16" s="87" t="s">
        <v>2019</v>
      </c>
      <c r="C16" s="84" t="s">
        <v>2022</v>
      </c>
      <c r="D16" s="97" t="s">
        <v>1640</v>
      </c>
      <c r="E16" s="97" t="s">
        <v>176</v>
      </c>
      <c r="F16" s="108">
        <v>43397</v>
      </c>
      <c r="G16" s="94">
        <v>2715900</v>
      </c>
      <c r="H16" s="96">
        <v>-2.4912000000000001</v>
      </c>
      <c r="I16" s="94">
        <v>-67.658960000000008</v>
      </c>
      <c r="J16" s="95">
        <v>1.3118763652577664E-2</v>
      </c>
      <c r="K16" s="95">
        <f>I16/'סכום נכסי הקרן'!$C$42</f>
        <v>-3.802956236201586E-5</v>
      </c>
      <c r="AW16" s="139"/>
      <c r="AY16" s="139"/>
    </row>
    <row r="17" spans="2:51" s="149" customFormat="1">
      <c r="B17" s="87" t="s">
        <v>2019</v>
      </c>
      <c r="C17" s="84" t="s">
        <v>2023</v>
      </c>
      <c r="D17" s="97" t="s">
        <v>1640</v>
      </c>
      <c r="E17" s="97" t="s">
        <v>176</v>
      </c>
      <c r="F17" s="108">
        <v>43116</v>
      </c>
      <c r="G17" s="94">
        <v>3349200</v>
      </c>
      <c r="H17" s="96">
        <v>-11.7387</v>
      </c>
      <c r="I17" s="94">
        <v>-393.15373</v>
      </c>
      <c r="J17" s="95">
        <v>7.6230714498114249E-2</v>
      </c>
      <c r="K17" s="95">
        <f>I17/'סכום נכסי הקרן'!$C$42</f>
        <v>-2.2098276847433277E-4</v>
      </c>
      <c r="AW17" s="139"/>
      <c r="AY17" s="139"/>
    </row>
    <row r="18" spans="2:51" s="149" customFormat="1">
      <c r="B18" s="87" t="s">
        <v>2019</v>
      </c>
      <c r="C18" s="84" t="s">
        <v>2024</v>
      </c>
      <c r="D18" s="97" t="s">
        <v>1640</v>
      </c>
      <c r="E18" s="97" t="s">
        <v>176</v>
      </c>
      <c r="F18" s="108">
        <v>43382</v>
      </c>
      <c r="G18" s="94">
        <v>2697000</v>
      </c>
      <c r="H18" s="96">
        <v>-3.5674000000000001</v>
      </c>
      <c r="I18" s="94">
        <v>-96.213440000000006</v>
      </c>
      <c r="J18" s="95">
        <v>1.8655347045852637E-2</v>
      </c>
      <c r="K18" s="95">
        <f>I18/'סכום נכסי הקרן'!$C$42</f>
        <v>-5.4079386034666671E-5</v>
      </c>
      <c r="AW18" s="139"/>
      <c r="AY18" s="139"/>
    </row>
    <row r="19" spans="2:51" s="139" customFormat="1">
      <c r="B19" s="87" t="s">
        <v>2019</v>
      </c>
      <c r="C19" s="84" t="s">
        <v>2025</v>
      </c>
      <c r="D19" s="97" t="s">
        <v>1640</v>
      </c>
      <c r="E19" s="97" t="s">
        <v>176</v>
      </c>
      <c r="F19" s="108">
        <v>43355</v>
      </c>
      <c r="G19" s="94">
        <v>10446245</v>
      </c>
      <c r="H19" s="96">
        <v>-5.3227000000000002</v>
      </c>
      <c r="I19" s="94">
        <v>-556.02013999999997</v>
      </c>
      <c r="J19" s="95">
        <v>0.10780976832533552</v>
      </c>
      <c r="K19" s="95">
        <f>I19/'סכום נכסי הקרן'!$C$42</f>
        <v>-3.1252627277550209E-4</v>
      </c>
    </row>
    <row r="20" spans="2:51" s="139" customFormat="1">
      <c r="B20" s="87" t="s">
        <v>2019</v>
      </c>
      <c r="C20" s="84" t="s">
        <v>2026</v>
      </c>
      <c r="D20" s="97" t="s">
        <v>1640</v>
      </c>
      <c r="E20" s="97" t="s">
        <v>176</v>
      </c>
      <c r="F20" s="108">
        <v>43132</v>
      </c>
      <c r="G20" s="94">
        <v>127509</v>
      </c>
      <c r="H20" s="96">
        <v>-11.2874</v>
      </c>
      <c r="I20" s="94">
        <v>-14.39246</v>
      </c>
      <c r="J20" s="95">
        <v>2.7906323289506357E-3</v>
      </c>
      <c r="K20" s="95">
        <f>I20/'סכום נכסי הקרן'!$C$42</f>
        <v>-8.0896743773894636E-6</v>
      </c>
    </row>
    <row r="21" spans="2:51" s="139" customFormat="1">
      <c r="B21" s="87" t="s">
        <v>2019</v>
      </c>
      <c r="C21" s="84" t="s">
        <v>2027</v>
      </c>
      <c r="D21" s="97" t="s">
        <v>1640</v>
      </c>
      <c r="E21" s="97" t="s">
        <v>176</v>
      </c>
      <c r="F21" s="108">
        <v>43376</v>
      </c>
      <c r="G21" s="94">
        <v>2694900</v>
      </c>
      <c r="H21" s="96">
        <v>-3.6263999999999998</v>
      </c>
      <c r="I21" s="94">
        <v>-97.72914999999999</v>
      </c>
      <c r="J21" s="95">
        <v>1.8949236299483616E-2</v>
      </c>
      <c r="K21" s="95">
        <f>I21/'סכום נכסי הקרן'!$C$42</f>
        <v>-5.4931332147461343E-5</v>
      </c>
    </row>
    <row r="22" spans="2:51" s="139" customFormat="1">
      <c r="B22" s="87" t="s">
        <v>2019</v>
      </c>
      <c r="C22" s="84" t="s">
        <v>2028</v>
      </c>
      <c r="D22" s="97" t="s">
        <v>1640</v>
      </c>
      <c r="E22" s="97" t="s">
        <v>176</v>
      </c>
      <c r="F22" s="108">
        <v>43290</v>
      </c>
      <c r="G22" s="94">
        <v>49315000</v>
      </c>
      <c r="H22" s="96">
        <v>-4.9886999999999997</v>
      </c>
      <c r="I22" s="94">
        <v>-2460.1921200000002</v>
      </c>
      <c r="J22" s="95">
        <v>0.47702002753536243</v>
      </c>
      <c r="K22" s="95">
        <f>I22/'סכום נכסי הקרן'!$C$42</f>
        <v>-1.38281802809384E-3</v>
      </c>
    </row>
    <row r="23" spans="2:51" s="139" customFormat="1">
      <c r="B23" s="87" t="s">
        <v>2019</v>
      </c>
      <c r="C23" s="84" t="s">
        <v>2029</v>
      </c>
      <c r="D23" s="97" t="s">
        <v>1640</v>
      </c>
      <c r="E23" s="97" t="s">
        <v>176</v>
      </c>
      <c r="F23" s="108">
        <v>43409</v>
      </c>
      <c r="G23" s="94">
        <v>187400</v>
      </c>
      <c r="H23" s="96">
        <v>1.8297000000000001</v>
      </c>
      <c r="I23" s="94">
        <v>3.4289099999999997</v>
      </c>
      <c r="J23" s="95">
        <v>-6.6485000472901246E-4</v>
      </c>
      <c r="K23" s="95">
        <f>I23/'סכום נכסי הקרן'!$C$42</f>
        <v>1.927312312792567E-6</v>
      </c>
    </row>
    <row r="24" spans="2:51" s="139" customFormat="1">
      <c r="B24" s="87" t="s">
        <v>2019</v>
      </c>
      <c r="C24" s="84" t="s">
        <v>2030</v>
      </c>
      <c r="D24" s="97" t="s">
        <v>1640</v>
      </c>
      <c r="E24" s="97" t="s">
        <v>176</v>
      </c>
      <c r="F24" s="108">
        <v>43326</v>
      </c>
      <c r="G24" s="94">
        <v>3590000</v>
      </c>
      <c r="H24" s="96">
        <v>-2.6463999999999999</v>
      </c>
      <c r="I24" s="94">
        <v>-95.005300000000005</v>
      </c>
      <c r="J24" s="95">
        <v>1.8421094211945273E-2</v>
      </c>
      <c r="K24" s="95">
        <f>I24/'סכום נכסי הקרן'!$C$42</f>
        <v>-5.3400318022506181E-5</v>
      </c>
    </row>
    <row r="25" spans="2:51" s="139" customFormat="1">
      <c r="B25" s="87" t="s">
        <v>2019</v>
      </c>
      <c r="C25" s="84" t="s">
        <v>2031</v>
      </c>
      <c r="D25" s="97" t="s">
        <v>1640</v>
      </c>
      <c r="E25" s="97" t="s">
        <v>176</v>
      </c>
      <c r="F25" s="108">
        <v>43139</v>
      </c>
      <c r="G25" s="94">
        <v>419626.8</v>
      </c>
      <c r="H25" s="96">
        <v>-9.4581</v>
      </c>
      <c r="I25" s="94">
        <v>-39.688690000000001</v>
      </c>
      <c r="J25" s="95">
        <v>7.6954559128668632E-3</v>
      </c>
      <c r="K25" s="95">
        <f>I25/'סכום נכסי הקרן'!$C$42</f>
        <v>-2.2308109841205288E-5</v>
      </c>
    </row>
    <row r="26" spans="2:51" s="139" customFormat="1">
      <c r="B26" s="87" t="s">
        <v>2019</v>
      </c>
      <c r="C26" s="84" t="s">
        <v>2032</v>
      </c>
      <c r="D26" s="97" t="s">
        <v>1640</v>
      </c>
      <c r="E26" s="97" t="s">
        <v>176</v>
      </c>
      <c r="F26" s="108">
        <v>43271</v>
      </c>
      <c r="G26" s="94">
        <v>4245840</v>
      </c>
      <c r="H26" s="96">
        <v>-4.6380999999999997</v>
      </c>
      <c r="I26" s="94">
        <v>-196.92487</v>
      </c>
      <c r="J26" s="95">
        <v>3.8182833830797597E-2</v>
      </c>
      <c r="K26" s="95">
        <f>I26/'סכום נכסי הקרן'!$C$42</f>
        <v>-1.1068698993151631E-4</v>
      </c>
    </row>
    <row r="27" spans="2:51" s="139" customFormat="1">
      <c r="B27" s="87" t="s">
        <v>2019</v>
      </c>
      <c r="C27" s="84" t="s">
        <v>2033</v>
      </c>
      <c r="D27" s="97" t="s">
        <v>1640</v>
      </c>
      <c r="E27" s="97" t="s">
        <v>176</v>
      </c>
      <c r="F27" s="108">
        <v>43383</v>
      </c>
      <c r="G27" s="94">
        <v>9292920</v>
      </c>
      <c r="H27" s="96">
        <v>-4.1261999999999999</v>
      </c>
      <c r="I27" s="94">
        <v>-383.44291999999996</v>
      </c>
      <c r="J27" s="95">
        <v>7.4347832744314182E-2</v>
      </c>
      <c r="K27" s="95">
        <f>I27/'סכום נכסי הקרן'!$C$42</f>
        <v>-2.1552454306736986E-4</v>
      </c>
    </row>
    <row r="28" spans="2:51" s="139" customFormat="1">
      <c r="B28" s="87" t="s">
        <v>2019</v>
      </c>
      <c r="C28" s="84" t="s">
        <v>2034</v>
      </c>
      <c r="D28" s="97" t="s">
        <v>1640</v>
      </c>
      <c r="E28" s="97" t="s">
        <v>176</v>
      </c>
      <c r="F28" s="108">
        <v>43326</v>
      </c>
      <c r="G28" s="94">
        <v>5418150</v>
      </c>
      <c r="H28" s="96">
        <v>-2.6354000000000002</v>
      </c>
      <c r="I28" s="94">
        <v>-142.79166000000001</v>
      </c>
      <c r="J28" s="95">
        <v>2.768665139250186E-2</v>
      </c>
      <c r="K28" s="95">
        <f>I28/'סכום נכסי הקרן'!$C$42</f>
        <v>-8.0259943971142401E-5</v>
      </c>
    </row>
    <row r="29" spans="2:51" s="139" customFormat="1">
      <c r="B29" s="87" t="s">
        <v>2019</v>
      </c>
      <c r="C29" s="84" t="s">
        <v>2035</v>
      </c>
      <c r="D29" s="97" t="s">
        <v>1640</v>
      </c>
      <c r="E29" s="97" t="s">
        <v>176</v>
      </c>
      <c r="F29" s="108">
        <v>43129</v>
      </c>
      <c r="G29" s="94">
        <v>99504</v>
      </c>
      <c r="H29" s="96">
        <v>-12.5854</v>
      </c>
      <c r="I29" s="94">
        <v>-12.52298</v>
      </c>
      <c r="J29" s="95">
        <v>2.4281486863817745E-3</v>
      </c>
      <c r="K29" s="95">
        <f>I29/'סכום נכסי הקרן'!$C$42</f>
        <v>-7.0388821948826482E-6</v>
      </c>
    </row>
    <row r="30" spans="2:51" s="139" customFormat="1">
      <c r="B30" s="87" t="s">
        <v>2019</v>
      </c>
      <c r="C30" s="84" t="s">
        <v>2036</v>
      </c>
      <c r="D30" s="97" t="s">
        <v>1640</v>
      </c>
      <c r="E30" s="97" t="s">
        <v>176</v>
      </c>
      <c r="F30" s="108">
        <v>43271</v>
      </c>
      <c r="G30" s="94">
        <v>2087538</v>
      </c>
      <c r="H30" s="96">
        <v>-4.6380999999999997</v>
      </c>
      <c r="I30" s="94">
        <v>-96.821389999999994</v>
      </c>
      <c r="J30" s="95">
        <v>1.8773225777103969E-2</v>
      </c>
      <c r="K30" s="95">
        <f>I30/'סכום נכסי הקרן'!$C$42</f>
        <v>-5.4421100900487651E-5</v>
      </c>
    </row>
    <row r="31" spans="2:51" s="139" customFormat="1">
      <c r="B31" s="87" t="s">
        <v>2019</v>
      </c>
      <c r="C31" s="84" t="s">
        <v>2037</v>
      </c>
      <c r="D31" s="97" t="s">
        <v>1640</v>
      </c>
      <c r="E31" s="97" t="s">
        <v>176</v>
      </c>
      <c r="F31" s="108">
        <v>43395</v>
      </c>
      <c r="G31" s="94">
        <v>5386500</v>
      </c>
      <c r="H31" s="96">
        <v>-3.3950999999999998</v>
      </c>
      <c r="I31" s="94">
        <v>-182.87573</v>
      </c>
      <c r="J31" s="95">
        <v>3.5458769683462565E-2</v>
      </c>
      <c r="K31" s="95">
        <f>I31/'סכום נכסי הקרן'!$C$42</f>
        <v>-1.0279028791654755E-4</v>
      </c>
    </row>
    <row r="32" spans="2:51" s="139" customFormat="1">
      <c r="B32" s="87" t="s">
        <v>2019</v>
      </c>
      <c r="C32" s="84" t="s">
        <v>2038</v>
      </c>
      <c r="D32" s="97" t="s">
        <v>1640</v>
      </c>
      <c r="E32" s="97" t="s">
        <v>176</v>
      </c>
      <c r="F32" s="108">
        <v>43116</v>
      </c>
      <c r="G32" s="94">
        <v>3340000</v>
      </c>
      <c r="H32" s="96">
        <v>-12.0611</v>
      </c>
      <c r="I32" s="94">
        <v>-402.84077000000002</v>
      </c>
      <c r="J32" s="95">
        <v>7.8108987357364018E-2</v>
      </c>
      <c r="K32" s="95">
        <f>I32/'סכום נכסי הקרן'!$C$42</f>
        <v>-2.2642763330499738E-4</v>
      </c>
    </row>
    <row r="33" spans="2:11" s="139" customFormat="1">
      <c r="B33" s="87" t="s">
        <v>2019</v>
      </c>
      <c r="C33" s="84" t="s">
        <v>2039</v>
      </c>
      <c r="D33" s="97" t="s">
        <v>1640</v>
      </c>
      <c r="E33" s="97" t="s">
        <v>176</v>
      </c>
      <c r="F33" s="108">
        <v>43291</v>
      </c>
      <c r="G33" s="94">
        <v>3217050</v>
      </c>
      <c r="H33" s="96">
        <v>-4.3552</v>
      </c>
      <c r="I33" s="94">
        <v>-140.10979</v>
      </c>
      <c r="J33" s="95">
        <v>2.7166649035431364E-2</v>
      </c>
      <c r="K33" s="95">
        <f>I33/'סכום נכסי הקרן'!$C$42</f>
        <v>-7.8752525849258472E-5</v>
      </c>
    </row>
    <row r="34" spans="2:11" s="139" customFormat="1">
      <c r="B34" s="87" t="s">
        <v>2019</v>
      </c>
      <c r="C34" s="84" t="s">
        <v>2040</v>
      </c>
      <c r="D34" s="97" t="s">
        <v>1640</v>
      </c>
      <c r="E34" s="97" t="s">
        <v>176</v>
      </c>
      <c r="F34" s="108">
        <v>43396</v>
      </c>
      <c r="G34" s="94">
        <v>7219000</v>
      </c>
      <c r="H34" s="96">
        <v>-2.8586</v>
      </c>
      <c r="I34" s="94">
        <v>-206.36463000000001</v>
      </c>
      <c r="J34" s="95">
        <v>4.0013160226252932E-2</v>
      </c>
      <c r="K34" s="95">
        <f>I34/'סכום נכסי הקרן'!$C$42</f>
        <v>-1.1599286429911615E-4</v>
      </c>
    </row>
    <row r="35" spans="2:11" s="139" customFormat="1">
      <c r="B35" s="87" t="s">
        <v>2019</v>
      </c>
      <c r="C35" s="84" t="s">
        <v>2041</v>
      </c>
      <c r="D35" s="97" t="s">
        <v>1640</v>
      </c>
      <c r="E35" s="97" t="s">
        <v>176</v>
      </c>
      <c r="F35" s="108">
        <v>43419</v>
      </c>
      <c r="G35" s="94">
        <v>5437350</v>
      </c>
      <c r="H35" s="96">
        <v>-2.2241</v>
      </c>
      <c r="I35" s="94">
        <v>-120.93236999999999</v>
      </c>
      <c r="J35" s="95">
        <v>2.3448234793678076E-2</v>
      </c>
      <c r="K35" s="95">
        <f>I35/'סכום נכסי הקרן'!$C$42</f>
        <v>-6.7973334300458865E-5</v>
      </c>
    </row>
    <row r="36" spans="2:11" s="139" customFormat="1">
      <c r="B36" s="87" t="s">
        <v>2019</v>
      </c>
      <c r="C36" s="84" t="s">
        <v>2042</v>
      </c>
      <c r="D36" s="97" t="s">
        <v>1640</v>
      </c>
      <c r="E36" s="97" t="s">
        <v>178</v>
      </c>
      <c r="F36" s="108">
        <v>43423</v>
      </c>
      <c r="G36" s="94">
        <v>911170</v>
      </c>
      <c r="H36" s="96">
        <v>-1.2744</v>
      </c>
      <c r="I36" s="94">
        <v>-11.612069999999999</v>
      </c>
      <c r="J36" s="95">
        <v>2.2515273933738783E-3</v>
      </c>
      <c r="K36" s="95">
        <f>I36/'סכום נכסי הקרן'!$C$42</f>
        <v>-6.5268804045627278E-6</v>
      </c>
    </row>
    <row r="37" spans="2:11" s="139" customFormat="1">
      <c r="B37" s="87" t="s">
        <v>2019</v>
      </c>
      <c r="C37" s="84" t="s">
        <v>2043</v>
      </c>
      <c r="D37" s="97" t="s">
        <v>1640</v>
      </c>
      <c r="E37" s="97" t="s">
        <v>176</v>
      </c>
      <c r="F37" s="108">
        <v>43438</v>
      </c>
      <c r="G37" s="94">
        <v>148180</v>
      </c>
      <c r="H37" s="96">
        <v>-0.80700000000000005</v>
      </c>
      <c r="I37" s="94">
        <v>-1.19577</v>
      </c>
      <c r="J37" s="95">
        <v>2.3185434734501967E-4</v>
      </c>
      <c r="K37" s="95">
        <f>I37/'סכום נכסי הקרן'!$C$42</f>
        <v>-6.7211511654373192E-7</v>
      </c>
    </row>
    <row r="38" spans="2:11" s="139" customFormat="1">
      <c r="B38" s="87" t="s">
        <v>2019</v>
      </c>
      <c r="C38" s="84" t="s">
        <v>2044</v>
      </c>
      <c r="D38" s="97" t="s">
        <v>1640</v>
      </c>
      <c r="E38" s="97" t="s">
        <v>176</v>
      </c>
      <c r="F38" s="108">
        <v>43444</v>
      </c>
      <c r="G38" s="94">
        <v>108692</v>
      </c>
      <c r="H38" s="96">
        <v>0.50549999999999995</v>
      </c>
      <c r="I38" s="94">
        <v>0.54947000000000001</v>
      </c>
      <c r="J38" s="95">
        <v>-1.0653972606409924E-4</v>
      </c>
      <c r="K38" s="95">
        <f>I38/'סכום נכסי הקרן'!$C$42</f>
        <v>3.0884458807904895E-7</v>
      </c>
    </row>
    <row r="39" spans="2:11" s="139" customFormat="1">
      <c r="B39" s="87" t="s">
        <v>2019</v>
      </c>
      <c r="C39" s="84" t="s">
        <v>2045</v>
      </c>
      <c r="D39" s="97" t="s">
        <v>1640</v>
      </c>
      <c r="E39" s="97" t="s">
        <v>176</v>
      </c>
      <c r="F39" s="108">
        <v>43454</v>
      </c>
      <c r="G39" s="94">
        <v>1874000</v>
      </c>
      <c r="H39" s="96">
        <v>-0.16600000000000001</v>
      </c>
      <c r="I39" s="94">
        <v>-3.11016</v>
      </c>
      <c r="J39" s="95">
        <v>6.0304583401372036E-4</v>
      </c>
      <c r="K39" s="95">
        <f>I39/'סכום נכסי הקרן'!$C$42</f>
        <v>-1.7481501884724097E-6</v>
      </c>
    </row>
    <row r="40" spans="2:11" s="139" customFormat="1">
      <c r="B40" s="87" t="s">
        <v>2019</v>
      </c>
      <c r="C40" s="84" t="s">
        <v>2046</v>
      </c>
      <c r="D40" s="97" t="s">
        <v>1640</v>
      </c>
      <c r="E40" s="97" t="s">
        <v>176</v>
      </c>
      <c r="F40" s="108">
        <v>43458</v>
      </c>
      <c r="G40" s="94">
        <v>4494600</v>
      </c>
      <c r="H40" s="96">
        <v>0.6734</v>
      </c>
      <c r="I40" s="94">
        <v>30.266569999999998</v>
      </c>
      <c r="J40" s="95">
        <v>-5.8685498329297033E-3</v>
      </c>
      <c r="K40" s="95">
        <f>I40/'סכום נכסי הקרן'!$C$42</f>
        <v>1.7012150516344294E-5</v>
      </c>
    </row>
    <row r="41" spans="2:11" s="139" customFormat="1">
      <c r="B41" s="87" t="s">
        <v>2019</v>
      </c>
      <c r="C41" s="84" t="s">
        <v>2047</v>
      </c>
      <c r="D41" s="97" t="s">
        <v>1640</v>
      </c>
      <c r="E41" s="97" t="s">
        <v>176</v>
      </c>
      <c r="F41" s="108">
        <v>43460</v>
      </c>
      <c r="G41" s="94">
        <v>1406887.5</v>
      </c>
      <c r="H41" s="96">
        <v>0.5333</v>
      </c>
      <c r="I41" s="94">
        <v>7.5030400000000004</v>
      </c>
      <c r="J41" s="95">
        <v>-1.4548052236664044E-3</v>
      </c>
      <c r="K41" s="95">
        <f>I41/'סכום נכסי הקרן'!$C$42</f>
        <v>4.2172881106168269E-6</v>
      </c>
    </row>
    <row r="42" spans="2:11" s="139" customFormat="1">
      <c r="B42" s="87" t="s">
        <v>2019</v>
      </c>
      <c r="C42" s="84" t="s">
        <v>2048</v>
      </c>
      <c r="D42" s="97" t="s">
        <v>1640</v>
      </c>
      <c r="E42" s="97" t="s">
        <v>176</v>
      </c>
      <c r="F42" s="108">
        <v>43460</v>
      </c>
      <c r="G42" s="94">
        <v>1410225</v>
      </c>
      <c r="H42" s="96">
        <v>0.57479999999999998</v>
      </c>
      <c r="I42" s="94">
        <v>8.1060300000000005</v>
      </c>
      <c r="J42" s="95">
        <v>-1.5717222335475465E-3</v>
      </c>
      <c r="K42" s="95">
        <f>I42/'סכום נכסי הקרן'!$C$42</f>
        <v>4.5562150732640791E-6</v>
      </c>
    </row>
    <row r="43" spans="2:11" s="139" customFormat="1">
      <c r="B43" s="83"/>
      <c r="C43" s="84"/>
      <c r="D43" s="84"/>
      <c r="E43" s="84"/>
      <c r="F43" s="84"/>
      <c r="G43" s="94"/>
      <c r="H43" s="96"/>
      <c r="I43" s="84"/>
      <c r="J43" s="95"/>
      <c r="K43" s="84"/>
    </row>
    <row r="44" spans="2:11" s="139" customFormat="1">
      <c r="B44" s="103" t="s">
        <v>242</v>
      </c>
      <c r="C44" s="82"/>
      <c r="D44" s="82"/>
      <c r="E44" s="82"/>
      <c r="F44" s="82"/>
      <c r="G44" s="91"/>
      <c r="H44" s="93"/>
      <c r="I44" s="91">
        <v>607.30469000000016</v>
      </c>
      <c r="J44" s="92">
        <v>-0.1177536085865338</v>
      </c>
      <c r="K44" s="92">
        <f>I44/'סכום נכסי הקרן'!$C$42</f>
        <v>3.413521517490028E-4</v>
      </c>
    </row>
    <row r="45" spans="2:11" s="139" customFormat="1">
      <c r="B45" s="87" t="s">
        <v>2049</v>
      </c>
      <c r="C45" s="84" t="s">
        <v>2050</v>
      </c>
      <c r="D45" s="97" t="s">
        <v>1640</v>
      </c>
      <c r="E45" s="97" t="s">
        <v>176</v>
      </c>
      <c r="F45" s="108">
        <v>43342</v>
      </c>
      <c r="G45" s="94">
        <v>4760155.57</v>
      </c>
      <c r="H45" s="96">
        <v>-0.68830000000000002</v>
      </c>
      <c r="I45" s="94">
        <v>-32.764090000000003</v>
      </c>
      <c r="J45" s="95">
        <v>6.3528075660900388E-3</v>
      </c>
      <c r="K45" s="95">
        <f>I45/'סכום נכסי הקרן'!$C$42</f>
        <v>-1.8415949696680234E-5</v>
      </c>
    </row>
    <row r="46" spans="2:11" s="139" customFormat="1">
      <c r="B46" s="87" t="s">
        <v>2049</v>
      </c>
      <c r="C46" s="84" t="s">
        <v>2051</v>
      </c>
      <c r="D46" s="97" t="s">
        <v>1640</v>
      </c>
      <c r="E46" s="97" t="s">
        <v>178</v>
      </c>
      <c r="F46" s="108">
        <v>43306</v>
      </c>
      <c r="G46" s="94">
        <v>11117.88</v>
      </c>
      <c r="H46" s="96">
        <v>3.2675000000000001</v>
      </c>
      <c r="I46" s="94">
        <v>0.36327999999999999</v>
      </c>
      <c r="J46" s="95">
        <v>-7.0438334548867035E-5</v>
      </c>
      <c r="K46" s="95">
        <f>I46/'סכום נכסי הקרן'!$C$42</f>
        <v>2.0419142438596629E-7</v>
      </c>
    </row>
    <row r="47" spans="2:11" s="139" customFormat="1">
      <c r="B47" s="87" t="s">
        <v>2049</v>
      </c>
      <c r="C47" s="84" t="s">
        <v>2052</v>
      </c>
      <c r="D47" s="97" t="s">
        <v>1640</v>
      </c>
      <c r="E47" s="97" t="s">
        <v>179</v>
      </c>
      <c r="F47" s="108">
        <v>43360</v>
      </c>
      <c r="G47" s="94">
        <v>1333560.8899999999</v>
      </c>
      <c r="H47" s="96">
        <v>2.8001</v>
      </c>
      <c r="I47" s="94">
        <v>37.340730000000001</v>
      </c>
      <c r="J47" s="95">
        <v>-7.2401971813447373E-3</v>
      </c>
      <c r="K47" s="95">
        <f>I47/'סכום נכסי הקרן'!$C$42</f>
        <v>2.0988374934793502E-5</v>
      </c>
    </row>
    <row r="48" spans="2:11" s="139" customFormat="1">
      <c r="B48" s="87" t="s">
        <v>2049</v>
      </c>
      <c r="C48" s="84" t="s">
        <v>2053</v>
      </c>
      <c r="D48" s="97" t="s">
        <v>1640</v>
      </c>
      <c r="E48" s="97" t="s">
        <v>176</v>
      </c>
      <c r="F48" s="108">
        <v>43412</v>
      </c>
      <c r="G48" s="94">
        <v>1346769.66</v>
      </c>
      <c r="H48" s="96">
        <v>0.13020000000000001</v>
      </c>
      <c r="I48" s="94">
        <v>1.7529999999999999</v>
      </c>
      <c r="J48" s="95">
        <v>-3.3989870200441509E-4</v>
      </c>
      <c r="K48" s="95">
        <f>I48/'סכום נכסי הקרן'!$C$42</f>
        <v>9.8532142410426924E-7</v>
      </c>
    </row>
    <row r="49" spans="2:11" s="139" customFormat="1">
      <c r="B49" s="87" t="s">
        <v>2049</v>
      </c>
      <c r="C49" s="84" t="s">
        <v>2054</v>
      </c>
      <c r="D49" s="97" t="s">
        <v>1640</v>
      </c>
      <c r="E49" s="97" t="s">
        <v>176</v>
      </c>
      <c r="F49" s="108">
        <v>43405</v>
      </c>
      <c r="G49" s="94">
        <v>759083.94</v>
      </c>
      <c r="H49" s="96">
        <v>2.1065</v>
      </c>
      <c r="I49" s="94">
        <v>15.990080000000001</v>
      </c>
      <c r="J49" s="95">
        <v>-3.10040355787037E-3</v>
      </c>
      <c r="K49" s="95">
        <f>I49/'סכום נכסי הקרן'!$C$42</f>
        <v>8.9876602379584678E-6</v>
      </c>
    </row>
    <row r="50" spans="2:11" s="139" customFormat="1">
      <c r="B50" s="87" t="s">
        <v>2049</v>
      </c>
      <c r="C50" s="84" t="s">
        <v>2055</v>
      </c>
      <c r="D50" s="97" t="s">
        <v>1640</v>
      </c>
      <c r="E50" s="97" t="s">
        <v>176</v>
      </c>
      <c r="F50" s="108">
        <v>43383</v>
      </c>
      <c r="G50" s="94">
        <v>1049440</v>
      </c>
      <c r="H50" s="96">
        <v>-2.1598999999999999</v>
      </c>
      <c r="I50" s="94">
        <v>-22.66714</v>
      </c>
      <c r="J50" s="95">
        <v>4.3950550280389949E-3</v>
      </c>
      <c r="K50" s="95">
        <f>I50/'סכום נכסי הקרן'!$C$42</f>
        <v>-1.2740683779333055E-5</v>
      </c>
    </row>
    <row r="51" spans="2:11" s="139" customFormat="1">
      <c r="B51" s="87" t="s">
        <v>2049</v>
      </c>
      <c r="C51" s="84" t="s">
        <v>2056</v>
      </c>
      <c r="D51" s="97" t="s">
        <v>1640</v>
      </c>
      <c r="E51" s="97" t="s">
        <v>178</v>
      </c>
      <c r="F51" s="108">
        <v>43410</v>
      </c>
      <c r="G51" s="94">
        <v>5694969.8099999996</v>
      </c>
      <c r="H51" s="96">
        <v>0.38979999999999998</v>
      </c>
      <c r="I51" s="94">
        <v>22.197970000000002</v>
      </c>
      <c r="J51" s="95">
        <v>-4.3040851056092115E-3</v>
      </c>
      <c r="K51" s="95">
        <f>I51/'סכום נכסי הקרן'!$C$42</f>
        <v>1.2476973994651368E-5</v>
      </c>
    </row>
    <row r="52" spans="2:11" s="139" customFormat="1">
      <c r="B52" s="87" t="s">
        <v>2049</v>
      </c>
      <c r="C52" s="84" t="s">
        <v>2057</v>
      </c>
      <c r="D52" s="97" t="s">
        <v>1640</v>
      </c>
      <c r="E52" s="97" t="s">
        <v>178</v>
      </c>
      <c r="F52" s="108">
        <v>43396</v>
      </c>
      <c r="G52" s="94">
        <v>1739018.82</v>
      </c>
      <c r="H52" s="96">
        <v>1.0471999999999999</v>
      </c>
      <c r="I52" s="94">
        <v>18.21106</v>
      </c>
      <c r="J52" s="95">
        <v>-3.5310414467338985E-3</v>
      </c>
      <c r="K52" s="95">
        <f>I52/'סכום נכסי הקרן'!$C$42</f>
        <v>1.0236022574813631E-5</v>
      </c>
    </row>
    <row r="53" spans="2:11" s="139" customFormat="1">
      <c r="B53" s="87" t="s">
        <v>2049</v>
      </c>
      <c r="C53" s="84" t="s">
        <v>2058</v>
      </c>
      <c r="D53" s="97" t="s">
        <v>1640</v>
      </c>
      <c r="E53" s="97" t="s">
        <v>178</v>
      </c>
      <c r="F53" s="108">
        <v>43293</v>
      </c>
      <c r="G53" s="94">
        <v>7092115.5199999996</v>
      </c>
      <c r="H53" s="96">
        <v>3.0714000000000001</v>
      </c>
      <c r="I53" s="94">
        <v>217.82599999999999</v>
      </c>
      <c r="J53" s="95">
        <v>-4.2235467577189802E-2</v>
      </c>
      <c r="K53" s="95">
        <f>I53/'סכום נכסי הקרן'!$C$42</f>
        <v>1.2243503966168656E-4</v>
      </c>
    </row>
    <row r="54" spans="2:11" s="139" customFormat="1">
      <c r="B54" s="87" t="s">
        <v>2049</v>
      </c>
      <c r="C54" s="84" t="s">
        <v>2059</v>
      </c>
      <c r="D54" s="97" t="s">
        <v>1640</v>
      </c>
      <c r="E54" s="97" t="s">
        <v>176</v>
      </c>
      <c r="F54" s="108">
        <v>43409</v>
      </c>
      <c r="G54" s="94">
        <v>409320</v>
      </c>
      <c r="H54" s="96">
        <v>2.3502000000000001</v>
      </c>
      <c r="I54" s="94">
        <v>9.6197700000000008</v>
      </c>
      <c r="J54" s="95">
        <v>-1.8652295131665788E-3</v>
      </c>
      <c r="K54" s="95">
        <f>I54/'סכום נכסי הקרן'!$C$42</f>
        <v>5.4070538938708081E-6</v>
      </c>
    </row>
    <row r="55" spans="2:11" s="139" customFormat="1">
      <c r="B55" s="87" t="s">
        <v>2049</v>
      </c>
      <c r="C55" s="84" t="s">
        <v>2060</v>
      </c>
      <c r="D55" s="97" t="s">
        <v>1640</v>
      </c>
      <c r="E55" s="97" t="s">
        <v>176</v>
      </c>
      <c r="F55" s="108">
        <v>43377</v>
      </c>
      <c r="G55" s="94">
        <v>147459.54999999999</v>
      </c>
      <c r="H55" s="96">
        <v>-0.21790000000000001</v>
      </c>
      <c r="I55" s="94">
        <v>-0.32136000000000003</v>
      </c>
      <c r="J55" s="95">
        <v>6.2310237807266885E-5</v>
      </c>
      <c r="K55" s="95">
        <f>I55/'סכום נכסי הקרן'!$C$42</f>
        <v>-1.8062914594988476E-7</v>
      </c>
    </row>
    <row r="56" spans="2:11" s="139" customFormat="1">
      <c r="B56" s="87" t="s">
        <v>2049</v>
      </c>
      <c r="C56" s="84" t="s">
        <v>2061</v>
      </c>
      <c r="D56" s="97" t="s">
        <v>1640</v>
      </c>
      <c r="E56" s="97" t="s">
        <v>179</v>
      </c>
      <c r="F56" s="108">
        <v>43307</v>
      </c>
      <c r="G56" s="94">
        <v>2542268.4</v>
      </c>
      <c r="H56" s="96">
        <v>3.6898</v>
      </c>
      <c r="I56" s="94">
        <v>93.803759999999997</v>
      </c>
      <c r="J56" s="95">
        <v>-1.8188121087925654E-2</v>
      </c>
      <c r="K56" s="95">
        <f>I56/'סכום נכסי הקרן'!$C$42</f>
        <v>5.272495972021397E-5</v>
      </c>
    </row>
    <row r="57" spans="2:11" s="139" customFormat="1">
      <c r="B57" s="87" t="s">
        <v>2049</v>
      </c>
      <c r="C57" s="84" t="s">
        <v>2062</v>
      </c>
      <c r="D57" s="97" t="s">
        <v>1640</v>
      </c>
      <c r="E57" s="97" t="s">
        <v>178</v>
      </c>
      <c r="F57" s="108">
        <v>43348</v>
      </c>
      <c r="G57" s="94">
        <v>1876085.76</v>
      </c>
      <c r="H57" s="96">
        <v>2.1343000000000001</v>
      </c>
      <c r="I57" s="94">
        <v>40.041309999999996</v>
      </c>
      <c r="J57" s="95">
        <v>-7.7638273220515721E-3</v>
      </c>
      <c r="K57" s="95">
        <f>I57/'סכום נכסי הקרן'!$C$42</f>
        <v>2.2506309522076732E-5</v>
      </c>
    </row>
    <row r="58" spans="2:11" s="139" customFormat="1">
      <c r="B58" s="87" t="s">
        <v>2049</v>
      </c>
      <c r="C58" s="84" t="s">
        <v>2063</v>
      </c>
      <c r="D58" s="97" t="s">
        <v>1640</v>
      </c>
      <c r="E58" s="97" t="s">
        <v>178</v>
      </c>
      <c r="F58" s="108">
        <v>43342</v>
      </c>
      <c r="G58" s="94">
        <v>444617.74</v>
      </c>
      <c r="H58" s="96">
        <v>2.9420000000000002</v>
      </c>
      <c r="I58" s="94">
        <v>13.080830000000001</v>
      </c>
      <c r="J58" s="95">
        <v>-2.5363132562124437E-3</v>
      </c>
      <c r="K58" s="95">
        <f>I58/'סכום נכסי הקרן'!$C$42</f>
        <v>7.3524369903399023E-6</v>
      </c>
    </row>
    <row r="59" spans="2:11" s="139" customFormat="1">
      <c r="B59" s="87" t="s">
        <v>2049</v>
      </c>
      <c r="C59" s="84" t="s">
        <v>2064</v>
      </c>
      <c r="D59" s="97" t="s">
        <v>1640</v>
      </c>
      <c r="E59" s="97" t="s">
        <v>179</v>
      </c>
      <c r="F59" s="108">
        <v>43409</v>
      </c>
      <c r="G59" s="94">
        <v>1813419.16</v>
      </c>
      <c r="H59" s="96">
        <v>1.8379000000000001</v>
      </c>
      <c r="I59" s="94">
        <v>33.32882</v>
      </c>
      <c r="J59" s="95">
        <v>-6.4623061365309698E-3</v>
      </c>
      <c r="K59" s="95">
        <f>I59/'סכום נכסי הקרן'!$C$42</f>
        <v>1.8733371583636539E-5</v>
      </c>
    </row>
    <row r="60" spans="2:11" s="139" customFormat="1">
      <c r="B60" s="87" t="s">
        <v>2049</v>
      </c>
      <c r="C60" s="84" t="s">
        <v>2065</v>
      </c>
      <c r="D60" s="97" t="s">
        <v>1640</v>
      </c>
      <c r="E60" s="97" t="s">
        <v>178</v>
      </c>
      <c r="F60" s="108">
        <v>43370</v>
      </c>
      <c r="G60" s="94">
        <v>1866166.68</v>
      </c>
      <c r="H60" s="96">
        <v>2.8784999999999998</v>
      </c>
      <c r="I60" s="94">
        <v>53.717480000000002</v>
      </c>
      <c r="J60" s="95">
        <v>-1.0415574288047992E-2</v>
      </c>
      <c r="K60" s="95">
        <f>I60/'סכום נכסי הקרן'!$C$42</f>
        <v>3.0193373584080206E-5</v>
      </c>
    </row>
    <row r="61" spans="2:11" s="139" customFormat="1">
      <c r="B61" s="87" t="s">
        <v>2049</v>
      </c>
      <c r="C61" s="84" t="s">
        <v>2066</v>
      </c>
      <c r="D61" s="97" t="s">
        <v>1640</v>
      </c>
      <c r="E61" s="97" t="s">
        <v>178</v>
      </c>
      <c r="F61" s="108">
        <v>43327</v>
      </c>
      <c r="G61" s="94">
        <v>8583.2000000000007</v>
      </c>
      <c r="H61" s="96">
        <v>9.5100000000000004E-2</v>
      </c>
      <c r="I61" s="94">
        <v>8.1600000000000006E-3</v>
      </c>
      <c r="J61" s="95">
        <v>-1.5821867703114817E-6</v>
      </c>
      <c r="K61" s="95">
        <f>I61/'סכום נכסי הקרן'!$C$42</f>
        <v>4.5865503825960287E-9</v>
      </c>
    </row>
    <row r="62" spans="2:11" s="139" customFormat="1">
      <c r="B62" s="87" t="s">
        <v>2049</v>
      </c>
      <c r="C62" s="84" t="s">
        <v>2067</v>
      </c>
      <c r="D62" s="97" t="s">
        <v>1640</v>
      </c>
      <c r="E62" s="97" t="s">
        <v>176</v>
      </c>
      <c r="F62" s="108">
        <v>43375</v>
      </c>
      <c r="G62" s="94">
        <v>939868.08</v>
      </c>
      <c r="H62" s="96">
        <v>6.0614999999999997</v>
      </c>
      <c r="I62" s="94">
        <v>56.969980000000007</v>
      </c>
      <c r="J62" s="95">
        <v>-1.1046219198640897E-2</v>
      </c>
      <c r="K62" s="95">
        <f>I62/'סכום נכסי הקרן'!$C$42</f>
        <v>3.2021529848711778E-5</v>
      </c>
    </row>
    <row r="63" spans="2:11" s="139" customFormat="1">
      <c r="B63" s="87" t="s">
        <v>2049</v>
      </c>
      <c r="C63" s="84" t="s">
        <v>2068</v>
      </c>
      <c r="D63" s="97" t="s">
        <v>1640</v>
      </c>
      <c r="E63" s="97" t="s">
        <v>176</v>
      </c>
      <c r="F63" s="108">
        <v>43299</v>
      </c>
      <c r="G63" s="94">
        <v>749600</v>
      </c>
      <c r="H63" s="96">
        <v>-1.3874</v>
      </c>
      <c r="I63" s="94">
        <v>-10.39959</v>
      </c>
      <c r="J63" s="95">
        <v>2.0164330532675958E-3</v>
      </c>
      <c r="K63" s="95">
        <f>I63/'סכום נכסי הקרן'!$C$42</f>
        <v>-5.8453729771252242E-6</v>
      </c>
    </row>
    <row r="64" spans="2:11" s="139" customFormat="1">
      <c r="B64" s="87" t="s">
        <v>2049</v>
      </c>
      <c r="C64" s="84" t="s">
        <v>2069</v>
      </c>
      <c r="D64" s="97" t="s">
        <v>1640</v>
      </c>
      <c r="E64" s="97" t="s">
        <v>178</v>
      </c>
      <c r="F64" s="108">
        <v>43410</v>
      </c>
      <c r="G64" s="94">
        <v>858320</v>
      </c>
      <c r="H64" s="96">
        <v>-0.48409999999999997</v>
      </c>
      <c r="I64" s="94">
        <v>-4.15496</v>
      </c>
      <c r="J64" s="95">
        <v>8.0562778715360212E-4</v>
      </c>
      <c r="K64" s="95">
        <f>I64/'סכום נכסי הקרן'!$C$42</f>
        <v>-2.3354085021655872E-6</v>
      </c>
    </row>
    <row r="65" spans="2:11" s="139" customFormat="1">
      <c r="B65" s="87" t="s">
        <v>2049</v>
      </c>
      <c r="C65" s="84" t="s">
        <v>2070</v>
      </c>
      <c r="D65" s="97" t="s">
        <v>1640</v>
      </c>
      <c r="E65" s="97" t="s">
        <v>179</v>
      </c>
      <c r="F65" s="108">
        <v>43409</v>
      </c>
      <c r="G65" s="94">
        <v>736948.63</v>
      </c>
      <c r="H65" s="96">
        <v>1.8097000000000001</v>
      </c>
      <c r="I65" s="94">
        <v>13.33666</v>
      </c>
      <c r="J65" s="95">
        <v>-2.5859175259978339E-3</v>
      </c>
      <c r="K65" s="95">
        <f>I65/'סכום נכסי הקרן'!$C$42</f>
        <v>7.4962332139158268E-6</v>
      </c>
    </row>
    <row r="66" spans="2:11" s="139" customFormat="1">
      <c r="B66" s="87" t="s">
        <v>2049</v>
      </c>
      <c r="C66" s="84" t="s">
        <v>2071</v>
      </c>
      <c r="D66" s="97" t="s">
        <v>1640</v>
      </c>
      <c r="E66" s="97" t="s">
        <v>178</v>
      </c>
      <c r="F66" s="108">
        <v>43335</v>
      </c>
      <c r="G66" s="94">
        <v>2422000.7000000002</v>
      </c>
      <c r="H66" s="96">
        <v>2.0800999999999998</v>
      </c>
      <c r="I66" s="94">
        <v>50.380029999999998</v>
      </c>
      <c r="J66" s="95">
        <v>-9.7684579600362201E-3</v>
      </c>
      <c r="K66" s="95">
        <f>I66/'סכום נכסי הקרן'!$C$42</f>
        <v>2.8317468856825902E-5</v>
      </c>
    </row>
    <row r="67" spans="2:11" s="139" customFormat="1">
      <c r="B67" s="87" t="s">
        <v>2049</v>
      </c>
      <c r="C67" s="84" t="s">
        <v>2072</v>
      </c>
      <c r="D67" s="97" t="s">
        <v>1640</v>
      </c>
      <c r="E67" s="97" t="s">
        <v>178</v>
      </c>
      <c r="F67" s="108">
        <v>43321</v>
      </c>
      <c r="G67" s="94">
        <v>144301.37</v>
      </c>
      <c r="H67" s="96">
        <v>2.2452999999999999</v>
      </c>
      <c r="I67" s="94">
        <v>3.2399800000000001</v>
      </c>
      <c r="J67" s="95">
        <v>-6.2821733971492582E-4</v>
      </c>
      <c r="K67" s="95">
        <f>I67/'סכום נכסי הקרן'!$C$42</f>
        <v>1.821119057426897E-6</v>
      </c>
    </row>
    <row r="68" spans="2:11" s="139" customFormat="1">
      <c r="B68" s="87" t="s">
        <v>2049</v>
      </c>
      <c r="C68" s="84" t="s">
        <v>2073</v>
      </c>
      <c r="D68" s="97" t="s">
        <v>1640</v>
      </c>
      <c r="E68" s="97" t="s">
        <v>178</v>
      </c>
      <c r="F68" s="108">
        <v>43425</v>
      </c>
      <c r="G68" s="94">
        <v>15878.92</v>
      </c>
      <c r="H68" s="96">
        <v>-1.1299999999999999E-2</v>
      </c>
      <c r="I68" s="94">
        <v>-1.7900000000000001E-3</v>
      </c>
      <c r="J68" s="95">
        <v>3.4707283319332749E-7</v>
      </c>
      <c r="K68" s="95">
        <f>I68/'סכום נכסי הקרן'!$C$42</f>
        <v>-1.0061182824567269E-9</v>
      </c>
    </row>
    <row r="69" spans="2:11" s="139" customFormat="1">
      <c r="B69" s="87" t="s">
        <v>2049</v>
      </c>
      <c r="C69" s="84" t="s">
        <v>2074</v>
      </c>
      <c r="D69" s="97" t="s">
        <v>1640</v>
      </c>
      <c r="E69" s="97" t="s">
        <v>178</v>
      </c>
      <c r="F69" s="108">
        <v>43431</v>
      </c>
      <c r="G69" s="94">
        <v>647879.28</v>
      </c>
      <c r="H69" s="96">
        <v>-0.71240000000000003</v>
      </c>
      <c r="I69" s="94">
        <v>-4.6157500000000002</v>
      </c>
      <c r="J69" s="95">
        <v>8.9497286581681642E-4</v>
      </c>
      <c r="K69" s="95">
        <f>I69/'סכום נכסי הקרן'!$C$42</f>
        <v>-2.5944080794690706E-6</v>
      </c>
    </row>
    <row r="70" spans="2:11" s="139" customFormat="1">
      <c r="B70" s="87" t="s">
        <v>2049</v>
      </c>
      <c r="C70" s="84" t="s">
        <v>2075</v>
      </c>
      <c r="D70" s="97" t="s">
        <v>1640</v>
      </c>
      <c r="E70" s="97" t="s">
        <v>179</v>
      </c>
      <c r="F70" s="108">
        <v>43437</v>
      </c>
      <c r="G70" s="94">
        <v>215703</v>
      </c>
      <c r="H70" s="96">
        <v>0.31390000000000001</v>
      </c>
      <c r="I70" s="94">
        <v>0.67713999999999996</v>
      </c>
      <c r="J70" s="95">
        <v>-1.3129435657459763E-4</v>
      </c>
      <c r="K70" s="95">
        <f>I70/'סכום נכסי הקרן'!$C$42</f>
        <v>3.8060499094008264E-7</v>
      </c>
    </row>
    <row r="71" spans="2:11" s="139" customFormat="1">
      <c r="B71" s="87" t="s">
        <v>2049</v>
      </c>
      <c r="C71" s="84" t="s">
        <v>2076</v>
      </c>
      <c r="D71" s="97" t="s">
        <v>1640</v>
      </c>
      <c r="E71" s="97" t="s">
        <v>176</v>
      </c>
      <c r="F71" s="108">
        <v>43440</v>
      </c>
      <c r="G71" s="94">
        <v>443430</v>
      </c>
      <c r="H71" s="96">
        <v>2.1675</v>
      </c>
      <c r="I71" s="94">
        <v>9.6115300000000001</v>
      </c>
      <c r="J71" s="95">
        <v>-1.8636318147612642E-3</v>
      </c>
      <c r="K71" s="95">
        <f>I71/'סכום נכסי הקרן'!$C$42</f>
        <v>5.4024223773079908E-6</v>
      </c>
    </row>
    <row r="72" spans="2:11" s="139" customFormat="1">
      <c r="B72" s="87" t="s">
        <v>2049</v>
      </c>
      <c r="C72" s="84" t="s">
        <v>2077</v>
      </c>
      <c r="D72" s="97" t="s">
        <v>1640</v>
      </c>
      <c r="E72" s="97" t="s">
        <v>178</v>
      </c>
      <c r="F72" s="108">
        <v>43440</v>
      </c>
      <c r="G72" s="94">
        <v>1361018.74</v>
      </c>
      <c r="H72" s="96">
        <v>-0.67800000000000005</v>
      </c>
      <c r="I72" s="94">
        <v>-9.2271299999999989</v>
      </c>
      <c r="J72" s="95">
        <v>1.7890984085715907E-3</v>
      </c>
      <c r="K72" s="95">
        <f>I72/'סכום נכסי הקרן'!$C$42</f>
        <v>-5.1863598813435393E-6</v>
      </c>
    </row>
    <row r="73" spans="2:11" s="139" customFormat="1">
      <c r="B73" s="87" t="s">
        <v>2049</v>
      </c>
      <c r="C73" s="84" t="s">
        <v>2078</v>
      </c>
      <c r="D73" s="97" t="s">
        <v>1640</v>
      </c>
      <c r="E73" s="97" t="s">
        <v>176</v>
      </c>
      <c r="F73" s="108">
        <v>43444</v>
      </c>
      <c r="G73" s="94">
        <v>79107.5</v>
      </c>
      <c r="H73" s="96">
        <v>2.2833999999999999</v>
      </c>
      <c r="I73" s="94">
        <v>1.8063399999999998</v>
      </c>
      <c r="J73" s="95">
        <v>-3.5024108464270116E-4</v>
      </c>
      <c r="K73" s="95">
        <f>I73/'סכום נכסי הקרן'!$C$42</f>
        <v>1.0153026247669742E-6</v>
      </c>
    </row>
    <row r="74" spans="2:11" s="139" customFormat="1">
      <c r="B74" s="87" t="s">
        <v>2049</v>
      </c>
      <c r="C74" s="84" t="s">
        <v>2079</v>
      </c>
      <c r="D74" s="97" t="s">
        <v>1640</v>
      </c>
      <c r="E74" s="97" t="s">
        <v>176</v>
      </c>
      <c r="F74" s="108">
        <v>43451</v>
      </c>
      <c r="G74" s="94">
        <v>258092.04</v>
      </c>
      <c r="H74" s="96">
        <v>-1.0012000000000001</v>
      </c>
      <c r="I74" s="94">
        <v>-2.5840399999999999</v>
      </c>
      <c r="J74" s="95">
        <v>5.0103356641613731E-4</v>
      </c>
      <c r="K74" s="95">
        <f>I74/'סכום נכסי הקרן'!$C$42</f>
        <v>-1.4524301042455195E-6</v>
      </c>
    </row>
    <row r="75" spans="2:11" s="139" customFormat="1">
      <c r="B75" s="87" t="s">
        <v>2049</v>
      </c>
      <c r="C75" s="84" t="s">
        <v>2080</v>
      </c>
      <c r="D75" s="97" t="s">
        <v>1640</v>
      </c>
      <c r="E75" s="97" t="s">
        <v>178</v>
      </c>
      <c r="F75" s="108">
        <v>43453</v>
      </c>
      <c r="G75" s="94">
        <v>514992</v>
      </c>
      <c r="H75" s="96">
        <v>0.14299999999999999</v>
      </c>
      <c r="I75" s="94">
        <v>0.73663000000000001</v>
      </c>
      <c r="J75" s="95">
        <v>-1.4282919615374347E-4</v>
      </c>
      <c r="K75" s="95">
        <f>I75/'סכום נכסי הקרן'!$C$42</f>
        <v>4.1404296670731765E-7</v>
      </c>
    </row>
    <row r="76" spans="2:11" s="139" customFormat="1">
      <c r="B76" s="83"/>
      <c r="C76" s="84"/>
      <c r="D76" s="84"/>
      <c r="E76" s="84"/>
      <c r="F76" s="84"/>
      <c r="G76" s="94"/>
      <c r="H76" s="96"/>
      <c r="I76" s="84"/>
      <c r="J76" s="95"/>
      <c r="K76" s="84"/>
    </row>
    <row r="77" spans="2:11" s="139" customFormat="1">
      <c r="B77" s="103" t="s">
        <v>240</v>
      </c>
      <c r="C77" s="82"/>
      <c r="D77" s="82"/>
      <c r="E77" s="82"/>
      <c r="F77" s="82"/>
      <c r="G77" s="91"/>
      <c r="H77" s="93"/>
      <c r="I77" s="91">
        <v>-18.364519999999999</v>
      </c>
      <c r="J77" s="92">
        <v>3.5607966405785058E-3</v>
      </c>
      <c r="K77" s="92">
        <f>I77/'סכום נכסי הקרן'!$C$42</f>
        <v>-1.0322278950023579E-5</v>
      </c>
    </row>
    <row r="78" spans="2:11" s="139" customFormat="1">
      <c r="B78" s="87" t="s">
        <v>2217</v>
      </c>
      <c r="C78" s="84" t="s">
        <v>2081</v>
      </c>
      <c r="D78" s="97" t="s">
        <v>1640</v>
      </c>
      <c r="E78" s="97" t="s">
        <v>177</v>
      </c>
      <c r="F78" s="108">
        <v>43108</v>
      </c>
      <c r="G78" s="94">
        <v>848.22</v>
      </c>
      <c r="H78" s="96">
        <v>991.34950000000003</v>
      </c>
      <c r="I78" s="94">
        <v>-18.364519999999999</v>
      </c>
      <c r="J78" s="95">
        <v>3.5607966405785058E-3</v>
      </c>
      <c r="K78" s="95">
        <f>I78/'סכום נכסי הקרן'!$C$42</f>
        <v>-1.0322278950023579E-5</v>
      </c>
    </row>
    <row r="79" spans="2:11" s="139" customFormat="1">
      <c r="B79" s="141"/>
    </row>
    <row r="80" spans="2:11" s="139" customFormat="1">
      <c r="B80" s="141"/>
    </row>
    <row r="81" spans="2:4" s="139" customFormat="1">
      <c r="B81" s="141"/>
    </row>
    <row r="82" spans="2:4" s="139" customFormat="1">
      <c r="B82" s="145" t="s">
        <v>267</v>
      </c>
    </row>
    <row r="83" spans="2:4" s="139" customFormat="1">
      <c r="B83" s="145" t="s">
        <v>127</v>
      </c>
    </row>
    <row r="84" spans="2:4" s="139" customFormat="1">
      <c r="B84" s="145" t="s">
        <v>250</v>
      </c>
    </row>
    <row r="85" spans="2:4" s="139" customFormat="1">
      <c r="B85" s="145" t="s">
        <v>258</v>
      </c>
    </row>
    <row r="86" spans="2:4" s="139" customFormat="1">
      <c r="B86" s="141"/>
    </row>
    <row r="87" spans="2:4" s="139" customFormat="1">
      <c r="B87" s="141"/>
    </row>
    <row r="88" spans="2:4" s="139" customFormat="1">
      <c r="B88" s="14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192</v>
      </c>
      <c r="C1" s="78" t="s" vm="1">
        <v>268</v>
      </c>
    </row>
    <row r="2" spans="2:78">
      <c r="B2" s="57" t="s">
        <v>191</v>
      </c>
      <c r="C2" s="78" t="s">
        <v>269</v>
      </c>
    </row>
    <row r="3" spans="2:78">
      <c r="B3" s="57" t="s">
        <v>193</v>
      </c>
      <c r="C3" s="78" t="s">
        <v>270</v>
      </c>
    </row>
    <row r="4" spans="2:78">
      <c r="B4" s="57" t="s">
        <v>194</v>
      </c>
      <c r="C4" s="78">
        <v>414</v>
      </c>
    </row>
    <row r="6" spans="2:78" ht="26.25" customHeight="1">
      <c r="B6" s="167" t="s">
        <v>223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</row>
    <row r="7" spans="2:78" ht="26.25" customHeight="1">
      <c r="B7" s="167" t="s">
        <v>115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</row>
    <row r="8" spans="2:78" s="3" customFormat="1" ht="47.25">
      <c r="B8" s="23" t="s">
        <v>131</v>
      </c>
      <c r="C8" s="31" t="s">
        <v>49</v>
      </c>
      <c r="D8" s="31" t="s">
        <v>56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252</v>
      </c>
      <c r="M8" s="31" t="s">
        <v>251</v>
      </c>
      <c r="N8" s="31" t="s">
        <v>125</v>
      </c>
      <c r="O8" s="31" t="s">
        <v>66</v>
      </c>
      <c r="P8" s="31" t="s">
        <v>195</v>
      </c>
      <c r="Q8" s="32" t="s">
        <v>197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259</v>
      </c>
      <c r="M9" s="17"/>
      <c r="N9" s="17" t="s">
        <v>255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128</v>
      </c>
      <c r="R10" s="1"/>
      <c r="S10" s="1"/>
      <c r="T10" s="1"/>
      <c r="U10" s="1"/>
      <c r="V10" s="1"/>
    </row>
    <row r="11" spans="2:78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"/>
      <c r="S11" s="1"/>
      <c r="T11" s="1"/>
      <c r="U11" s="1"/>
      <c r="V11" s="1"/>
      <c r="BZ11" s="1"/>
    </row>
    <row r="12" spans="2:78" ht="18" customHeight="1">
      <c r="B12" s="99" t="s">
        <v>267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2:78">
      <c r="B13" s="99" t="s">
        <v>127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78">
      <c r="B14" s="99" t="s">
        <v>250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2:78">
      <c r="B15" s="99" t="s">
        <v>258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2:7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2:17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2:17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2:17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2:17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2:17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</row>
    <row r="22" spans="2:17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</row>
    <row r="23" spans="2:17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</row>
    <row r="24" spans="2:17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2:17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2:17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2:17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2:17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</row>
    <row r="30" spans="2:17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2:17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2:17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</row>
    <row r="33" spans="2:17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</row>
    <row r="34" spans="2:17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</row>
    <row r="35" spans="2:17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</row>
    <row r="36" spans="2:17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2:17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2:17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2:17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2:17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</row>
    <row r="41" spans="2:17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</row>
    <row r="42" spans="2:17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2:17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</row>
    <row r="44" spans="2:17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</row>
    <row r="45" spans="2:17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2:17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  <row r="47" spans="2:17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2:17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</row>
    <row r="49" spans="2:17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</row>
    <row r="50" spans="2:17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</row>
    <row r="51" spans="2:17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</row>
    <row r="52" spans="2:17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</row>
    <row r="53" spans="2:17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</row>
    <row r="54" spans="2:17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</row>
    <row r="56" spans="2:17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</row>
    <row r="57" spans="2:17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</row>
    <row r="58" spans="2:17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</row>
    <row r="59" spans="2:17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</row>
    <row r="60" spans="2:17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2:17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</row>
    <row r="62" spans="2:17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</row>
    <row r="63" spans="2:17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</row>
    <row r="64" spans="2:17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</row>
    <row r="65" spans="2:17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</row>
    <row r="66" spans="2:17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</row>
    <row r="67" spans="2:17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</row>
    <row r="69" spans="2:17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</row>
    <row r="70" spans="2:17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</row>
    <row r="71" spans="2:17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</row>
    <row r="72" spans="2:17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</row>
    <row r="73" spans="2:17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7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</row>
    <row r="77" spans="2:17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</row>
    <row r="78" spans="2:17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</row>
    <row r="79" spans="2:17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</row>
    <row r="80" spans="2:17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</row>
    <row r="81" spans="2:17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</row>
    <row r="82" spans="2:17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2:17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</row>
    <row r="84" spans="2:17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</row>
    <row r="85" spans="2:17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</row>
    <row r="86" spans="2:17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</row>
    <row r="87" spans="2:17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</row>
    <row r="88" spans="2:17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17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17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</row>
    <row r="92" spans="2:17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17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</row>
    <row r="94" spans="2:17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</row>
    <row r="95" spans="2:17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</row>
    <row r="96" spans="2:17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</row>
    <row r="97" spans="2:17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</row>
    <row r="98" spans="2:17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</row>
    <row r="99" spans="2:17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</row>
    <row r="100" spans="2:17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</row>
    <row r="101" spans="2:17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</row>
    <row r="102" spans="2:17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</row>
    <row r="103" spans="2:17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</row>
    <row r="104" spans="2:17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2:17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2:17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</row>
    <row r="107" spans="2:17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</row>
    <row r="108" spans="2:17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</row>
    <row r="109" spans="2:17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</row>
    <row r="110" spans="2:17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6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A1:R217"/>
  <sheetViews>
    <sheetView rightToLeft="1" zoomScale="90" zoomScaleNormal="90" workbookViewId="0">
      <selection activeCell="F19" sqref="F19"/>
    </sheetView>
  </sheetViews>
  <sheetFormatPr defaultColWidth="9.140625" defaultRowHeight="18"/>
  <cols>
    <col min="1" max="1" width="10.5703125" style="1" customWidth="1"/>
    <col min="2" max="2" width="46" style="2" bestFit="1" customWidth="1"/>
    <col min="3" max="3" width="31.28515625" style="2" bestFit="1" customWidth="1"/>
    <col min="4" max="4" width="11.28515625" style="2" bestFit="1" customWidth="1"/>
    <col min="5" max="5" width="12.710937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28515625" style="1" bestFit="1" customWidth="1"/>
    <col min="11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28" width="5.7109375" style="1" customWidth="1"/>
    <col min="29" max="16384" width="9.140625" style="1"/>
  </cols>
  <sheetData>
    <row r="1" spans="2:18">
      <c r="B1" s="57" t="s">
        <v>192</v>
      </c>
      <c r="C1" s="78" t="s" vm="1">
        <v>268</v>
      </c>
    </row>
    <row r="2" spans="2:18">
      <c r="B2" s="57" t="s">
        <v>191</v>
      </c>
      <c r="C2" s="78" t="s">
        <v>269</v>
      </c>
    </row>
    <row r="3" spans="2:18">
      <c r="B3" s="57" t="s">
        <v>193</v>
      </c>
      <c r="C3" s="78" t="s">
        <v>270</v>
      </c>
    </row>
    <row r="4" spans="2:18">
      <c r="B4" s="57" t="s">
        <v>194</v>
      </c>
      <c r="C4" s="78">
        <v>414</v>
      </c>
    </row>
    <row r="6" spans="2:18" ht="26.25" customHeight="1">
      <c r="B6" s="167" t="s">
        <v>224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</row>
    <row r="7" spans="2:18" s="3" customFormat="1" ht="63">
      <c r="B7" s="23" t="s">
        <v>131</v>
      </c>
      <c r="C7" s="31" t="s">
        <v>236</v>
      </c>
      <c r="D7" s="31" t="s">
        <v>49</v>
      </c>
      <c r="E7" s="31" t="s">
        <v>132</v>
      </c>
      <c r="F7" s="31" t="s">
        <v>15</v>
      </c>
      <c r="G7" s="31" t="s">
        <v>117</v>
      </c>
      <c r="H7" s="31" t="s">
        <v>73</v>
      </c>
      <c r="I7" s="31" t="s">
        <v>18</v>
      </c>
      <c r="J7" s="31" t="s">
        <v>116</v>
      </c>
      <c r="K7" s="14" t="s">
        <v>36</v>
      </c>
      <c r="L7" s="71" t="s">
        <v>19</v>
      </c>
      <c r="M7" s="31" t="s">
        <v>252</v>
      </c>
      <c r="N7" s="31" t="s">
        <v>251</v>
      </c>
      <c r="O7" s="31" t="s">
        <v>125</v>
      </c>
      <c r="P7" s="31" t="s">
        <v>195</v>
      </c>
      <c r="Q7" s="32" t="s">
        <v>197</v>
      </c>
      <c r="R7" s="1"/>
    </row>
    <row r="8" spans="2:18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259</v>
      </c>
      <c r="N8" s="17"/>
      <c r="O8" s="17" t="s">
        <v>255</v>
      </c>
      <c r="P8" s="33" t="s">
        <v>20</v>
      </c>
      <c r="Q8" s="18" t="s">
        <v>20</v>
      </c>
      <c r="R8" s="1"/>
    </row>
    <row r="9" spans="2:18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128</v>
      </c>
      <c r="R9" s="1"/>
    </row>
    <row r="10" spans="2:18" s="138" customFormat="1" ht="18" customHeight="1">
      <c r="B10" s="79" t="s">
        <v>42</v>
      </c>
      <c r="C10" s="80"/>
      <c r="D10" s="80"/>
      <c r="E10" s="80"/>
      <c r="F10" s="80"/>
      <c r="G10" s="80"/>
      <c r="H10" s="80"/>
      <c r="I10" s="88">
        <v>5.3055641516895449</v>
      </c>
      <c r="J10" s="80"/>
      <c r="K10" s="80"/>
      <c r="L10" s="104">
        <v>3.4374169928555361E-2</v>
      </c>
      <c r="M10" s="88"/>
      <c r="N10" s="90"/>
      <c r="O10" s="88">
        <f>O11+O203</f>
        <v>92799.504740000019</v>
      </c>
      <c r="P10" s="89">
        <f>O10/$O$10</f>
        <v>1</v>
      </c>
      <c r="Q10" s="89">
        <f>O10/'סכום נכסי הקרן'!$C$42</f>
        <v>5.2160490682594242E-2</v>
      </c>
      <c r="R10" s="139"/>
    </row>
    <row r="11" spans="2:18" s="139" customFormat="1" ht="21.75" customHeight="1">
      <c r="B11" s="81" t="s">
        <v>40</v>
      </c>
      <c r="C11" s="82"/>
      <c r="D11" s="82"/>
      <c r="E11" s="82"/>
      <c r="F11" s="82"/>
      <c r="G11" s="82"/>
      <c r="H11" s="82"/>
      <c r="I11" s="91">
        <v>5.3352391378332555</v>
      </c>
      <c r="J11" s="82"/>
      <c r="K11" s="82"/>
      <c r="L11" s="105">
        <v>3.2601292284820782E-2</v>
      </c>
      <c r="M11" s="91"/>
      <c r="N11" s="93"/>
      <c r="O11" s="91">
        <f>O12+O21+O36+O199</f>
        <v>86496.709410000025</v>
      </c>
      <c r="P11" s="92">
        <f t="shared" ref="P11:P19" si="0">O11/$O$10</f>
        <v>0.93208158440436961</v>
      </c>
      <c r="Q11" s="92">
        <f>O11/'סכום נכסי הקרן'!$C$42</f>
        <v>4.8617832798741802E-2</v>
      </c>
    </row>
    <row r="12" spans="2:18" s="139" customFormat="1">
      <c r="B12" s="103" t="s">
        <v>98</v>
      </c>
      <c r="C12" s="82"/>
      <c r="D12" s="82"/>
      <c r="E12" s="82"/>
      <c r="F12" s="82"/>
      <c r="G12" s="82"/>
      <c r="H12" s="82"/>
      <c r="I12" s="91">
        <v>1.4348702194243346</v>
      </c>
      <c r="J12" s="82"/>
      <c r="K12" s="82"/>
      <c r="L12" s="105">
        <v>4.7206087558723041E-2</v>
      </c>
      <c r="M12" s="91"/>
      <c r="N12" s="93"/>
      <c r="O12" s="91">
        <f>SUM(O13:O19)</f>
        <v>1296.4445100000003</v>
      </c>
      <c r="P12" s="92">
        <f t="shared" si="0"/>
        <v>1.3970381777707751E-2</v>
      </c>
      <c r="Q12" s="92">
        <f>O12/'סכום נכסי הקרן'!$C$42</f>
        <v>7.2870196854840944E-4</v>
      </c>
    </row>
    <row r="13" spans="2:18" s="139" customFormat="1">
      <c r="B13" s="87" t="s">
        <v>2160</v>
      </c>
      <c r="C13" s="97" t="s">
        <v>2133</v>
      </c>
      <c r="D13" s="84" t="s">
        <v>2134</v>
      </c>
      <c r="E13" s="84"/>
      <c r="F13" s="84" t="s">
        <v>2135</v>
      </c>
      <c r="G13" s="108"/>
      <c r="H13" s="84" t="s">
        <v>2130</v>
      </c>
      <c r="I13" s="94">
        <v>2.5500000000000003</v>
      </c>
      <c r="J13" s="97" t="s">
        <v>177</v>
      </c>
      <c r="K13" s="84"/>
      <c r="L13" s="98">
        <v>4.5899999999999989E-2</v>
      </c>
      <c r="M13" s="94">
        <v>67834.210000000006</v>
      </c>
      <c r="N13" s="96">
        <f>O13*1000/M13*100</f>
        <v>110.62048190728542</v>
      </c>
      <c r="O13" s="94">
        <v>75.038529999999994</v>
      </c>
      <c r="P13" s="95">
        <f t="shared" si="0"/>
        <v>8.0860916456653906E-4</v>
      </c>
      <c r="Q13" s="95">
        <f>O13/'סכום נכסי הקרן'!$C$42</f>
        <v>4.2177450794233274E-5</v>
      </c>
    </row>
    <row r="14" spans="2:18" s="139" customFormat="1">
      <c r="B14" s="87" t="s">
        <v>2161</v>
      </c>
      <c r="C14" s="97" t="s">
        <v>2133</v>
      </c>
      <c r="D14" s="84" t="s">
        <v>2136</v>
      </c>
      <c r="E14" s="84"/>
      <c r="F14" s="84" t="s">
        <v>2135</v>
      </c>
      <c r="G14" s="108"/>
      <c r="H14" s="84" t="s">
        <v>2130</v>
      </c>
      <c r="I14" s="94">
        <v>1.7999999999999998</v>
      </c>
      <c r="J14" s="97" t="s">
        <v>177</v>
      </c>
      <c r="K14" s="84"/>
      <c r="L14" s="98">
        <v>4.5899999999999996E-2</v>
      </c>
      <c r="M14" s="94">
        <v>67694.73</v>
      </c>
      <c r="N14" s="96">
        <f t="shared" ref="N14:N19" si="1">O14*1000/M14*100</f>
        <v>108.1111927028884</v>
      </c>
      <c r="O14" s="94">
        <v>73.185580000000002</v>
      </c>
      <c r="P14" s="95">
        <f t="shared" si="0"/>
        <v>7.8864192438361487E-4</v>
      </c>
      <c r="Q14" s="95">
        <f>O14/'סכום נכסי הקרן'!$C$42</f>
        <v>4.1135949748714731E-5</v>
      </c>
    </row>
    <row r="15" spans="2:18" s="139" customFormat="1">
      <c r="B15" s="87" t="s">
        <v>2162</v>
      </c>
      <c r="C15" s="97" t="s">
        <v>2133</v>
      </c>
      <c r="D15" s="84" t="s">
        <v>2137</v>
      </c>
      <c r="E15" s="84"/>
      <c r="F15" s="84" t="s">
        <v>2135</v>
      </c>
      <c r="G15" s="108"/>
      <c r="H15" s="84" t="s">
        <v>2130</v>
      </c>
      <c r="I15" s="94">
        <v>2.2200000000000002</v>
      </c>
      <c r="J15" s="97" t="s">
        <v>177</v>
      </c>
      <c r="K15" s="84"/>
      <c r="L15" s="98">
        <v>4.5899999999999996E-2</v>
      </c>
      <c r="M15" s="94">
        <v>69986.080000000002</v>
      </c>
      <c r="N15" s="96">
        <f t="shared" si="1"/>
        <v>109.21108883366519</v>
      </c>
      <c r="O15" s="94">
        <v>76.432559999999995</v>
      </c>
      <c r="P15" s="95">
        <f t="shared" si="0"/>
        <v>8.2363111973651228E-4</v>
      </c>
      <c r="Q15" s="95">
        <f>O15/'סכום נכסי הקרן'!$C$42</f>
        <v>4.2961003346911009E-5</v>
      </c>
    </row>
    <row r="16" spans="2:18" s="139" customFormat="1">
      <c r="B16" s="87" t="s">
        <v>2138</v>
      </c>
      <c r="C16" s="97" t="s">
        <v>2133</v>
      </c>
      <c r="D16" s="84" t="s">
        <v>2139</v>
      </c>
      <c r="E16" s="84"/>
      <c r="F16" s="84" t="s">
        <v>2135</v>
      </c>
      <c r="G16" s="108"/>
      <c r="H16" s="84" t="s">
        <v>2130</v>
      </c>
      <c r="I16" s="94">
        <v>1.23</v>
      </c>
      <c r="J16" s="97" t="s">
        <v>177</v>
      </c>
      <c r="K16" s="84"/>
      <c r="L16" s="98">
        <v>4.7899999999999998E-2</v>
      </c>
      <c r="M16" s="94">
        <f>1167259.86-M13-M14-M15-M17-M18-M19</f>
        <v>749258.75000000023</v>
      </c>
      <c r="N16" s="96">
        <f t="shared" si="1"/>
        <v>113.0410609152045</v>
      </c>
      <c r="O16" s="94">
        <f>1296444.51/1000-O13-O14-O15-O17-O18-O19</f>
        <v>846.97004000000004</v>
      </c>
      <c r="P16" s="95">
        <f t="shared" si="0"/>
        <v>9.1268810364127373E-3</v>
      </c>
      <c r="Q16" s="95">
        <f>O16/'סכום נכסי הקרן'!$C$42</f>
        <v>4.7606259326095259E-4</v>
      </c>
    </row>
    <row r="17" spans="2:17" s="139" customFormat="1">
      <c r="B17" s="87" t="s">
        <v>2163</v>
      </c>
      <c r="C17" s="97" t="s">
        <v>2133</v>
      </c>
      <c r="D17" s="84" t="s">
        <v>2140</v>
      </c>
      <c r="E17" s="84"/>
      <c r="F17" s="84" t="s">
        <v>2135</v>
      </c>
      <c r="G17" s="108"/>
      <c r="H17" s="84" t="s">
        <v>2130</v>
      </c>
      <c r="I17" s="94">
        <v>0.41</v>
      </c>
      <c r="J17" s="97" t="s">
        <v>177</v>
      </c>
      <c r="K17" s="84"/>
      <c r="L17" s="98">
        <v>4.5899999999999989E-2</v>
      </c>
      <c r="M17" s="94">
        <v>66142.09</v>
      </c>
      <c r="N17" s="96">
        <f t="shared" si="1"/>
        <v>102.08265266489161</v>
      </c>
      <c r="O17" s="94">
        <v>67.519600000000011</v>
      </c>
      <c r="P17" s="95">
        <f t="shared" si="0"/>
        <v>7.2758577957040074E-4</v>
      </c>
      <c r="Q17" s="95">
        <f>O17/'סכום נכסי הקרן'!$C$42</f>
        <v>3.7951231276069954E-5</v>
      </c>
    </row>
    <row r="18" spans="2:17" s="139" customFormat="1">
      <c r="B18" s="87" t="s">
        <v>2164</v>
      </c>
      <c r="C18" s="97" t="s">
        <v>2133</v>
      </c>
      <c r="D18" s="84" t="s">
        <v>2141</v>
      </c>
      <c r="E18" s="84"/>
      <c r="F18" s="84" t="s">
        <v>2135</v>
      </c>
      <c r="G18" s="108"/>
      <c r="H18" s="84" t="s">
        <v>2130</v>
      </c>
      <c r="I18" s="94">
        <v>2.5499999999999998</v>
      </c>
      <c r="J18" s="97" t="s">
        <v>177</v>
      </c>
      <c r="K18" s="84"/>
      <c r="L18" s="98">
        <v>4.5899999999999996E-2</v>
      </c>
      <c r="M18" s="94">
        <v>72784.009999999995</v>
      </c>
      <c r="N18" s="96">
        <f t="shared" si="1"/>
        <v>109.40727228411846</v>
      </c>
      <c r="O18" s="94">
        <v>79.631</v>
      </c>
      <c r="P18" s="95">
        <f t="shared" si="0"/>
        <v>8.5809725195307098E-4</v>
      </c>
      <c r="Q18" s="95">
        <f>O18/'סכום נכסי הקרן'!$C$42</f>
        <v>4.4758773715257879E-5</v>
      </c>
    </row>
    <row r="19" spans="2:17" s="139" customFormat="1">
      <c r="B19" s="87" t="s">
        <v>2165</v>
      </c>
      <c r="C19" s="97" t="s">
        <v>2133</v>
      </c>
      <c r="D19" s="84" t="s">
        <v>2142</v>
      </c>
      <c r="E19" s="84"/>
      <c r="F19" s="84" t="s">
        <v>2135</v>
      </c>
      <c r="G19" s="108"/>
      <c r="H19" s="84" t="s">
        <v>2130</v>
      </c>
      <c r="I19" s="94">
        <v>1.22</v>
      </c>
      <c r="J19" s="97" t="s">
        <v>177</v>
      </c>
      <c r="K19" s="84"/>
      <c r="L19" s="98">
        <v>4.5899999999999996E-2</v>
      </c>
      <c r="M19" s="94">
        <v>73559.990000000005</v>
      </c>
      <c r="N19" s="96">
        <f t="shared" si="1"/>
        <v>105.58348363016361</v>
      </c>
      <c r="O19" s="94">
        <v>77.667199999999994</v>
      </c>
      <c r="P19" s="95">
        <f t="shared" si="0"/>
        <v>8.3693550108487338E-4</v>
      </c>
      <c r="Q19" s="95">
        <f>O19/'סכום נכסי הקרן'!$C$42</f>
        <v>4.3654966406269875E-5</v>
      </c>
    </row>
    <row r="20" spans="2:17" s="139" customFormat="1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94"/>
      <c r="N20" s="96"/>
      <c r="O20" s="84"/>
      <c r="P20" s="95"/>
      <c r="Q20" s="84"/>
    </row>
    <row r="21" spans="2:17" s="139" customFormat="1">
      <c r="B21" s="103" t="s">
        <v>37</v>
      </c>
      <c r="C21" s="82"/>
      <c r="D21" s="82"/>
      <c r="E21" s="82"/>
      <c r="F21" s="82"/>
      <c r="G21" s="82"/>
      <c r="H21" s="82"/>
      <c r="I21" s="91">
        <v>8.3416395489951984</v>
      </c>
      <c r="J21" s="82"/>
      <c r="K21" s="82"/>
      <c r="L21" s="105">
        <v>3.3234161501756995E-2</v>
      </c>
      <c r="M21" s="91"/>
      <c r="N21" s="93"/>
      <c r="O21" s="91">
        <f>SUM(O22:O34)</f>
        <v>20197.783850000003</v>
      </c>
      <c r="P21" s="92">
        <f t="shared" ref="P21:P34" si="2">O21/$O$10</f>
        <v>0.21764969443090154</v>
      </c>
      <c r="Q21" s="92">
        <f>O21/'סכום נכסי הקרן'!$C$42</f>
        <v>1.1352714858432523E-2</v>
      </c>
    </row>
    <row r="22" spans="2:17" s="139" customFormat="1">
      <c r="B22" s="87" t="s">
        <v>2218</v>
      </c>
      <c r="C22" s="97" t="s">
        <v>2133</v>
      </c>
      <c r="D22" s="84">
        <v>6028</v>
      </c>
      <c r="E22" s="84"/>
      <c r="F22" s="84" t="s">
        <v>1612</v>
      </c>
      <c r="G22" s="108">
        <v>43100</v>
      </c>
      <c r="H22" s="84"/>
      <c r="I22" s="94">
        <v>9.3100000000000023</v>
      </c>
      <c r="J22" s="97" t="s">
        <v>177</v>
      </c>
      <c r="K22" s="98">
        <v>4.7799999999999995E-2</v>
      </c>
      <c r="L22" s="98">
        <v>4.7799999999999995E-2</v>
      </c>
      <c r="M22" s="94">
        <v>595234.02</v>
      </c>
      <c r="N22" s="96">
        <v>101.36</v>
      </c>
      <c r="O22" s="94">
        <v>603.3291999999999</v>
      </c>
      <c r="P22" s="95">
        <f t="shared" si="2"/>
        <v>6.5014269385420837E-3</v>
      </c>
      <c r="Q22" s="95">
        <f>O22/'סכום נכסי הקרן'!$C$42</f>
        <v>3.3911761925139154E-4</v>
      </c>
    </row>
    <row r="23" spans="2:17" s="139" customFormat="1">
      <c r="B23" s="87" t="s">
        <v>2218</v>
      </c>
      <c r="C23" s="97" t="s">
        <v>2133</v>
      </c>
      <c r="D23" s="84">
        <v>5212</v>
      </c>
      <c r="E23" s="84"/>
      <c r="F23" s="84" t="s">
        <v>1612</v>
      </c>
      <c r="G23" s="108">
        <v>42643</v>
      </c>
      <c r="H23" s="84"/>
      <c r="I23" s="94">
        <v>8.3500000000000014</v>
      </c>
      <c r="J23" s="97" t="s">
        <v>177</v>
      </c>
      <c r="K23" s="98">
        <v>3.4500000000000003E-2</v>
      </c>
      <c r="L23" s="98">
        <v>3.4500000000000003E-2</v>
      </c>
      <c r="M23" s="94">
        <v>1786056.57</v>
      </c>
      <c r="N23" s="96">
        <v>98.35</v>
      </c>
      <c r="O23" s="94">
        <v>1756.58664</v>
      </c>
      <c r="P23" s="95">
        <f t="shared" si="2"/>
        <v>1.8928836365253211E-2</v>
      </c>
      <c r="Q23" s="95">
        <f>O23/'סכום נכסי הקרן'!$C$42</f>
        <v>9.8733739286214106E-4</v>
      </c>
    </row>
    <row r="24" spans="2:17" s="139" customFormat="1">
      <c r="B24" s="87" t="s">
        <v>2218</v>
      </c>
      <c r="C24" s="97" t="s">
        <v>2133</v>
      </c>
      <c r="D24" s="84">
        <v>5211</v>
      </c>
      <c r="E24" s="84"/>
      <c r="F24" s="84" t="s">
        <v>1612</v>
      </c>
      <c r="G24" s="108">
        <v>42643</v>
      </c>
      <c r="H24" s="84"/>
      <c r="I24" s="94">
        <v>5.89</v>
      </c>
      <c r="J24" s="97" t="s">
        <v>177</v>
      </c>
      <c r="K24" s="98">
        <v>3.5299999999999991E-2</v>
      </c>
      <c r="L24" s="98">
        <v>3.5299999999999991E-2</v>
      </c>
      <c r="M24" s="94">
        <v>1800000.79</v>
      </c>
      <c r="N24" s="96">
        <v>101.96</v>
      </c>
      <c r="O24" s="94">
        <v>1835.28081</v>
      </c>
      <c r="P24" s="95">
        <f t="shared" si="2"/>
        <v>1.9776838412467582E-2</v>
      </c>
      <c r="Q24" s="95">
        <f>O24/'סכום נכסי הקרן'!$C$42</f>
        <v>1.0315695957446873E-3</v>
      </c>
    </row>
    <row r="25" spans="2:17" s="139" customFormat="1">
      <c r="B25" s="87" t="s">
        <v>2218</v>
      </c>
      <c r="C25" s="97" t="s">
        <v>2133</v>
      </c>
      <c r="D25" s="84">
        <v>6027</v>
      </c>
      <c r="E25" s="84"/>
      <c r="F25" s="84" t="s">
        <v>1612</v>
      </c>
      <c r="G25" s="108">
        <v>43100</v>
      </c>
      <c r="H25" s="84"/>
      <c r="I25" s="94">
        <v>9.7199999999999989</v>
      </c>
      <c r="J25" s="97" t="s">
        <v>177</v>
      </c>
      <c r="K25" s="98">
        <v>3.4500000000000003E-2</v>
      </c>
      <c r="L25" s="98">
        <v>3.4500000000000003E-2</v>
      </c>
      <c r="M25" s="94">
        <v>2232728.69</v>
      </c>
      <c r="N25" s="96">
        <v>99.81</v>
      </c>
      <c r="O25" s="94">
        <v>2228.4865099999997</v>
      </c>
      <c r="P25" s="95">
        <f t="shared" si="2"/>
        <v>2.401399141346322E-2</v>
      </c>
      <c r="Q25" s="95">
        <f>O25/'סכום נכסי הקרן'!$C$42</f>
        <v>1.2525815753738462E-3</v>
      </c>
    </row>
    <row r="26" spans="2:17" s="139" customFormat="1">
      <c r="B26" s="87" t="s">
        <v>2218</v>
      </c>
      <c r="C26" s="97" t="s">
        <v>2133</v>
      </c>
      <c r="D26" s="84">
        <v>5025</v>
      </c>
      <c r="E26" s="84"/>
      <c r="F26" s="84" t="s">
        <v>1612</v>
      </c>
      <c r="G26" s="108">
        <v>42551</v>
      </c>
      <c r="H26" s="84"/>
      <c r="I26" s="94">
        <v>9.2200000000000024</v>
      </c>
      <c r="J26" s="97" t="s">
        <v>177</v>
      </c>
      <c r="K26" s="98">
        <v>3.7300000000000007E-2</v>
      </c>
      <c r="L26" s="98">
        <v>3.7300000000000007E-2</v>
      </c>
      <c r="M26" s="94">
        <v>1754212.88</v>
      </c>
      <c r="N26" s="96">
        <v>96.76</v>
      </c>
      <c r="O26" s="94">
        <v>1697.3763799999999</v>
      </c>
      <c r="P26" s="95">
        <f t="shared" si="2"/>
        <v>1.8290791365272965E-2</v>
      </c>
      <c r="Q26" s="95">
        <f>O26/'סכום נכסי הקרן'!$C$42</f>
        <v>9.540566525855957E-4</v>
      </c>
    </row>
    <row r="27" spans="2:17" s="139" customFormat="1">
      <c r="B27" s="87" t="s">
        <v>2218</v>
      </c>
      <c r="C27" s="97" t="s">
        <v>2133</v>
      </c>
      <c r="D27" s="84">
        <v>5024</v>
      </c>
      <c r="E27" s="84"/>
      <c r="F27" s="84" t="s">
        <v>1612</v>
      </c>
      <c r="G27" s="108">
        <v>42551</v>
      </c>
      <c r="H27" s="84"/>
      <c r="I27" s="94">
        <v>6.9999999999999991</v>
      </c>
      <c r="J27" s="97" t="s">
        <v>177</v>
      </c>
      <c r="K27" s="98">
        <v>3.889999999999999E-2</v>
      </c>
      <c r="L27" s="98">
        <v>3.889999999999999E-2</v>
      </c>
      <c r="M27" s="94">
        <v>1422456.62</v>
      </c>
      <c r="N27" s="96">
        <v>103.46</v>
      </c>
      <c r="O27" s="94">
        <v>1471.67362</v>
      </c>
      <c r="P27" s="95">
        <f t="shared" si="2"/>
        <v>1.5858636574874459E-2</v>
      </c>
      <c r="Q27" s="95">
        <f>O27/'סכום נכסי הקרן'!$C$42</f>
        <v>8.2719426530238744E-4</v>
      </c>
    </row>
    <row r="28" spans="2:17" s="139" customFormat="1">
      <c r="B28" s="87" t="s">
        <v>2218</v>
      </c>
      <c r="C28" s="97" t="s">
        <v>2133</v>
      </c>
      <c r="D28" s="84">
        <v>6026</v>
      </c>
      <c r="E28" s="84"/>
      <c r="F28" s="84" t="s">
        <v>1612</v>
      </c>
      <c r="G28" s="108">
        <v>43100</v>
      </c>
      <c r="H28" s="84"/>
      <c r="I28" s="94">
        <v>7.76</v>
      </c>
      <c r="J28" s="97" t="s">
        <v>177</v>
      </c>
      <c r="K28" s="98">
        <v>3.5900000000000001E-2</v>
      </c>
      <c r="L28" s="98">
        <v>3.5900000000000001E-2</v>
      </c>
      <c r="M28" s="94">
        <v>3064949.31</v>
      </c>
      <c r="N28" s="96">
        <v>101.65</v>
      </c>
      <c r="O28" s="94">
        <f>3115.52097-0.04-0.1-0.05-0.11-0.05-0.13</f>
        <v>3115.0409699999996</v>
      </c>
      <c r="P28" s="95">
        <f t="shared" si="2"/>
        <v>3.3567430976356297E-2</v>
      </c>
      <c r="Q28" s="95">
        <f>O28/'סכום נכסי הקרן'!$C$42</f>
        <v>1.750893670680858E-3</v>
      </c>
    </row>
    <row r="29" spans="2:17" s="139" customFormat="1">
      <c r="B29" s="87" t="s">
        <v>2218</v>
      </c>
      <c r="C29" s="97" t="s">
        <v>2133</v>
      </c>
      <c r="D29" s="84">
        <v>5023</v>
      </c>
      <c r="E29" s="84"/>
      <c r="F29" s="84" t="s">
        <v>1612</v>
      </c>
      <c r="G29" s="108">
        <v>42551</v>
      </c>
      <c r="H29" s="84"/>
      <c r="I29" s="94">
        <v>9.56</v>
      </c>
      <c r="J29" s="97" t="s">
        <v>177</v>
      </c>
      <c r="K29" s="98">
        <v>3.15E-2</v>
      </c>
      <c r="L29" s="98">
        <v>3.15E-2</v>
      </c>
      <c r="M29" s="94">
        <v>1573374.25</v>
      </c>
      <c r="N29" s="96">
        <v>97.63</v>
      </c>
      <c r="O29" s="94">
        <v>1536.0846000000001</v>
      </c>
      <c r="P29" s="95">
        <f t="shared" si="2"/>
        <v>1.6552724115324841E-2</v>
      </c>
      <c r="Q29" s="95">
        <f>O29/'סכום נכסי הקרן'!$C$42</f>
        <v>8.6339821198895431E-4</v>
      </c>
    </row>
    <row r="30" spans="2:17" s="139" customFormat="1">
      <c r="B30" s="87" t="s">
        <v>2218</v>
      </c>
      <c r="C30" s="97" t="s">
        <v>2133</v>
      </c>
      <c r="D30" s="84">
        <v>5210</v>
      </c>
      <c r="E30" s="84"/>
      <c r="F30" s="84" t="s">
        <v>1612</v>
      </c>
      <c r="G30" s="108">
        <v>42643</v>
      </c>
      <c r="H30" s="84"/>
      <c r="I30" s="94">
        <v>8.82</v>
      </c>
      <c r="J30" s="97" t="s">
        <v>177</v>
      </c>
      <c r="K30" s="98">
        <v>2.3900000000000001E-2</v>
      </c>
      <c r="L30" s="98">
        <v>2.3900000000000001E-2</v>
      </c>
      <c r="M30" s="94">
        <v>1302953.78</v>
      </c>
      <c r="N30" s="96">
        <v>103.7</v>
      </c>
      <c r="O30" s="94">
        <v>1351.1624999999999</v>
      </c>
      <c r="P30" s="95">
        <f t="shared" si="2"/>
        <v>1.4560018437443221E-2</v>
      </c>
      <c r="Q30" s="95">
        <f>O30/'סכום נכסי הקרן'!$C$42</f>
        <v>7.5945770604465748E-4</v>
      </c>
    </row>
    <row r="31" spans="2:17" s="139" customFormat="1">
      <c r="B31" s="87" t="s">
        <v>2218</v>
      </c>
      <c r="C31" s="97" t="s">
        <v>2133</v>
      </c>
      <c r="D31" s="84">
        <v>6025</v>
      </c>
      <c r="E31" s="84"/>
      <c r="F31" s="84" t="s">
        <v>1612</v>
      </c>
      <c r="G31" s="108">
        <v>43100</v>
      </c>
      <c r="H31" s="84"/>
      <c r="I31" s="94">
        <v>9.66</v>
      </c>
      <c r="J31" s="97" t="s">
        <v>177</v>
      </c>
      <c r="K31" s="98">
        <v>3.4800000000000005E-2</v>
      </c>
      <c r="L31" s="98">
        <v>3.4800000000000005E-2</v>
      </c>
      <c r="M31" s="94">
        <v>1259018.76</v>
      </c>
      <c r="N31" s="96">
        <v>105.75</v>
      </c>
      <c r="O31" s="94">
        <v>1331.41218</v>
      </c>
      <c r="P31" s="95">
        <f t="shared" si="2"/>
        <v>1.4347190577474194E-2</v>
      </c>
      <c r="Q31" s="95">
        <f>O31/'סכום נכסי הקרן'!$C$42</f>
        <v>7.4835650043774652E-4</v>
      </c>
    </row>
    <row r="32" spans="2:17" s="139" customFormat="1">
      <c r="B32" s="87" t="s">
        <v>2218</v>
      </c>
      <c r="C32" s="97" t="s">
        <v>2133</v>
      </c>
      <c r="D32" s="84">
        <v>5022</v>
      </c>
      <c r="E32" s="84"/>
      <c r="F32" s="84" t="s">
        <v>1612</v>
      </c>
      <c r="G32" s="108">
        <v>42551</v>
      </c>
      <c r="H32" s="84"/>
      <c r="I32" s="94">
        <v>8.15</v>
      </c>
      <c r="J32" s="97" t="s">
        <v>177</v>
      </c>
      <c r="K32" s="98">
        <v>2.7600000000000006E-2</v>
      </c>
      <c r="L32" s="98">
        <v>2.7600000000000006E-2</v>
      </c>
      <c r="M32" s="94">
        <v>1166745.4099999999</v>
      </c>
      <c r="N32" s="96">
        <v>100.78</v>
      </c>
      <c r="O32" s="94">
        <v>1175.8456999999999</v>
      </c>
      <c r="P32" s="95">
        <f t="shared" si="2"/>
        <v>1.2670818699888673E-2</v>
      </c>
      <c r="Q32" s="95">
        <f>O32/'סכום נכסי הקרן'!$C$42</f>
        <v>6.60916120736384E-4</v>
      </c>
    </row>
    <row r="33" spans="1:17" s="139" customFormat="1">
      <c r="B33" s="87" t="s">
        <v>2218</v>
      </c>
      <c r="C33" s="97" t="s">
        <v>2133</v>
      </c>
      <c r="D33" s="84">
        <v>6024</v>
      </c>
      <c r="E33" s="84"/>
      <c r="F33" s="84" t="s">
        <v>1612</v>
      </c>
      <c r="G33" s="108">
        <v>43100</v>
      </c>
      <c r="H33" s="84"/>
      <c r="I33" s="94">
        <v>8.9</v>
      </c>
      <c r="J33" s="97" t="s">
        <v>177</v>
      </c>
      <c r="K33" s="98">
        <v>2.2099999999999998E-2</v>
      </c>
      <c r="L33" s="98">
        <v>2.2099999999999998E-2</v>
      </c>
      <c r="M33" s="94">
        <v>997590.19</v>
      </c>
      <c r="N33" s="96">
        <v>105.66</v>
      </c>
      <c r="O33" s="94">
        <v>1054.0538899999999</v>
      </c>
      <c r="P33" s="95">
        <f t="shared" si="2"/>
        <v>1.1358399950012489E-2</v>
      </c>
      <c r="Q33" s="95">
        <f>O33/'סכום נכסי הקרן'!$C$42</f>
        <v>5.9245971476180534E-4</v>
      </c>
    </row>
    <row r="34" spans="1:17" s="139" customFormat="1">
      <c r="B34" s="87" t="s">
        <v>2218</v>
      </c>
      <c r="C34" s="97" t="s">
        <v>2133</v>
      </c>
      <c r="D34" s="84">
        <v>5209</v>
      </c>
      <c r="E34" s="84"/>
      <c r="F34" s="84" t="s">
        <v>1612</v>
      </c>
      <c r="G34" s="108">
        <v>42643</v>
      </c>
      <c r="H34" s="84"/>
      <c r="I34" s="94">
        <v>6.89</v>
      </c>
      <c r="J34" s="97" t="s">
        <v>177</v>
      </c>
      <c r="K34" s="98">
        <v>2.4E-2</v>
      </c>
      <c r="L34" s="98">
        <v>2.4E-2</v>
      </c>
      <c r="M34" s="94">
        <v>1017339.59</v>
      </c>
      <c r="N34" s="96">
        <v>102.37</v>
      </c>
      <c r="O34" s="94">
        <v>1041.4508499999999</v>
      </c>
      <c r="P34" s="95">
        <f t="shared" si="2"/>
        <v>1.122259060452826E-2</v>
      </c>
      <c r="Q34" s="95">
        <f>O34/'סכום נכסי הקרן'!$C$42</f>
        <v>5.8537583266206599E-4</v>
      </c>
    </row>
    <row r="35" spans="1:17" s="139" customFormat="1"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94"/>
      <c r="N35" s="96"/>
      <c r="O35" s="84"/>
      <c r="P35" s="95"/>
      <c r="Q35" s="84"/>
    </row>
    <row r="36" spans="1:17" s="139" customFormat="1">
      <c r="B36" s="103" t="s">
        <v>39</v>
      </c>
      <c r="C36" s="82"/>
      <c r="D36" s="82"/>
      <c r="E36" s="82"/>
      <c r="F36" s="82"/>
      <c r="G36" s="82"/>
      <c r="H36" s="82"/>
      <c r="I36" s="91">
        <v>4.5056096132183789</v>
      </c>
      <c r="J36" s="82"/>
      <c r="K36" s="82"/>
      <c r="L36" s="105">
        <v>3.218982252255629E-2</v>
      </c>
      <c r="M36" s="91"/>
      <c r="N36" s="93"/>
      <c r="O36" s="91">
        <f>SUM(O37:O197)</f>
        <v>64577.066520000029</v>
      </c>
      <c r="P36" s="92">
        <f t="shared" ref="P36:P59" si="3">O36/$O$10</f>
        <v>0.69587727543296818</v>
      </c>
      <c r="Q36" s="92">
        <f>O36/'סכום נכסי הקרן'!$C$42</f>
        <v>3.6297300141450405E-2</v>
      </c>
    </row>
    <row r="37" spans="1:17" s="139" customFormat="1">
      <c r="A37" s="150"/>
      <c r="B37" s="87" t="s">
        <v>2219</v>
      </c>
      <c r="C37" s="97" t="s">
        <v>2143</v>
      </c>
      <c r="D37" s="84">
        <v>90148620</v>
      </c>
      <c r="E37" s="84"/>
      <c r="F37" s="84" t="s">
        <v>365</v>
      </c>
      <c r="G37" s="108">
        <v>42368</v>
      </c>
      <c r="H37" s="84" t="s">
        <v>380</v>
      </c>
      <c r="I37" s="94">
        <v>9.509999999999998</v>
      </c>
      <c r="J37" s="97" t="s">
        <v>177</v>
      </c>
      <c r="K37" s="98">
        <v>3.1699999999999999E-2</v>
      </c>
      <c r="L37" s="98">
        <v>2.5399999999999995E-2</v>
      </c>
      <c r="M37" s="94">
        <v>141212.29999999999</v>
      </c>
      <c r="N37" s="96">
        <v>107.64</v>
      </c>
      <c r="O37" s="94">
        <v>152.00093000000001</v>
      </c>
      <c r="P37" s="95">
        <f t="shared" si="3"/>
        <v>1.6379497975325076E-3</v>
      </c>
      <c r="Q37" s="95">
        <f>O37/'סכום נכסי הקרן'!$C$42</f>
        <v>8.543626515275148E-5</v>
      </c>
    </row>
    <row r="38" spans="1:17" s="139" customFormat="1">
      <c r="A38" s="150"/>
      <c r="B38" s="87" t="s">
        <v>2219</v>
      </c>
      <c r="C38" s="97" t="s">
        <v>2143</v>
      </c>
      <c r="D38" s="84">
        <v>90148621</v>
      </c>
      <c r="E38" s="84"/>
      <c r="F38" s="84" t="s">
        <v>365</v>
      </c>
      <c r="G38" s="108">
        <v>42388</v>
      </c>
      <c r="H38" s="84" t="s">
        <v>380</v>
      </c>
      <c r="I38" s="94">
        <v>9.49</v>
      </c>
      <c r="J38" s="97" t="s">
        <v>177</v>
      </c>
      <c r="K38" s="98">
        <v>3.1899999999999998E-2</v>
      </c>
      <c r="L38" s="98">
        <v>2.5400000000000006E-2</v>
      </c>
      <c r="M38" s="94">
        <v>197697.25</v>
      </c>
      <c r="N38" s="96">
        <v>107.91</v>
      </c>
      <c r="O38" s="94">
        <v>213.33510999999999</v>
      </c>
      <c r="P38" s="95">
        <f t="shared" si="3"/>
        <v>2.2988819886238538E-3</v>
      </c>
      <c r="Q38" s="95">
        <f>O38/'סכום נכסי הקרן'!$C$42</f>
        <v>1.1991081254799824E-4</v>
      </c>
    </row>
    <row r="39" spans="1:17" s="139" customFormat="1">
      <c r="A39" s="150"/>
      <c r="B39" s="87" t="s">
        <v>2219</v>
      </c>
      <c r="C39" s="97" t="s">
        <v>2143</v>
      </c>
      <c r="D39" s="84">
        <v>90148622</v>
      </c>
      <c r="E39" s="84"/>
      <c r="F39" s="84" t="s">
        <v>365</v>
      </c>
      <c r="G39" s="108">
        <v>42509</v>
      </c>
      <c r="H39" s="84" t="s">
        <v>380</v>
      </c>
      <c r="I39" s="94">
        <v>9.58</v>
      </c>
      <c r="J39" s="97" t="s">
        <v>177</v>
      </c>
      <c r="K39" s="98">
        <v>2.7400000000000001E-2</v>
      </c>
      <c r="L39" s="98">
        <v>2.75E-2</v>
      </c>
      <c r="M39" s="94">
        <v>197697.25</v>
      </c>
      <c r="N39" s="96">
        <v>102.12</v>
      </c>
      <c r="O39" s="94">
        <v>201.88845000000001</v>
      </c>
      <c r="P39" s="95">
        <f t="shared" si="3"/>
        <v>2.1755337010217752E-3</v>
      </c>
      <c r="Q39" s="95">
        <f>O39/'סכום נכסי הקרן'!$C$42</f>
        <v>1.1347690534181606E-4</v>
      </c>
    </row>
    <row r="40" spans="1:17" s="139" customFormat="1">
      <c r="A40" s="150"/>
      <c r="B40" s="87" t="s">
        <v>2219</v>
      </c>
      <c r="C40" s="97" t="s">
        <v>2143</v>
      </c>
      <c r="D40" s="84">
        <v>90148623</v>
      </c>
      <c r="E40" s="84"/>
      <c r="F40" s="84" t="s">
        <v>365</v>
      </c>
      <c r="G40" s="108">
        <v>42723</v>
      </c>
      <c r="H40" s="84" t="s">
        <v>380</v>
      </c>
      <c r="I40" s="94">
        <v>9.3699999999999992</v>
      </c>
      <c r="J40" s="97" t="s">
        <v>177</v>
      </c>
      <c r="K40" s="98">
        <v>3.15E-2</v>
      </c>
      <c r="L40" s="98">
        <v>3.1400000000000011E-2</v>
      </c>
      <c r="M40" s="94">
        <v>28242.45</v>
      </c>
      <c r="N40" s="96">
        <v>101.96</v>
      </c>
      <c r="O40" s="94">
        <v>28.796029999999998</v>
      </c>
      <c r="P40" s="95">
        <f t="shared" si="3"/>
        <v>3.1030370345918283E-4</v>
      </c>
      <c r="Q40" s="95">
        <f>O40/'סכום נכסי הקרן'!$C$42</f>
        <v>1.6185593433057192E-5</v>
      </c>
    </row>
    <row r="41" spans="1:17" s="139" customFormat="1">
      <c r="A41" s="150"/>
      <c r="B41" s="87" t="s">
        <v>2219</v>
      </c>
      <c r="C41" s="97" t="s">
        <v>2143</v>
      </c>
      <c r="D41" s="84">
        <v>90148624</v>
      </c>
      <c r="E41" s="84"/>
      <c r="F41" s="84" t="s">
        <v>365</v>
      </c>
      <c r="G41" s="108">
        <v>42918</v>
      </c>
      <c r="H41" s="84" t="s">
        <v>380</v>
      </c>
      <c r="I41" s="94">
        <v>9.23</v>
      </c>
      <c r="J41" s="97" t="s">
        <v>177</v>
      </c>
      <c r="K41" s="98">
        <v>3.1899999999999998E-2</v>
      </c>
      <c r="L41" s="98">
        <v>3.6900000000000002E-2</v>
      </c>
      <c r="M41" s="94">
        <v>141212.29999999999</v>
      </c>
      <c r="N41" s="96">
        <v>96.72</v>
      </c>
      <c r="O41" s="94">
        <v>136.58052000000001</v>
      </c>
      <c r="P41" s="95">
        <f t="shared" si="3"/>
        <v>1.4717806995054872E-3</v>
      </c>
      <c r="Q41" s="95">
        <f>O41/'סכום נכסי הקרן'!$C$42</f>
        <v>7.6768803463378004E-5</v>
      </c>
    </row>
    <row r="42" spans="1:17" s="139" customFormat="1">
      <c r="A42" s="150"/>
      <c r="B42" s="87" t="s">
        <v>2220</v>
      </c>
      <c r="C42" s="97" t="s">
        <v>2133</v>
      </c>
      <c r="D42" s="84">
        <v>507852</v>
      </c>
      <c r="E42" s="84"/>
      <c r="F42" s="84" t="s">
        <v>2135</v>
      </c>
      <c r="G42" s="108">
        <v>43185</v>
      </c>
      <c r="H42" s="84" t="s">
        <v>2130</v>
      </c>
      <c r="I42" s="94">
        <v>1.21</v>
      </c>
      <c r="J42" s="97" t="s">
        <v>176</v>
      </c>
      <c r="K42" s="98">
        <v>3.9134000000000002E-2</v>
      </c>
      <c r="L42" s="98">
        <v>4.24E-2</v>
      </c>
      <c r="M42" s="94">
        <v>1313136</v>
      </c>
      <c r="N42" s="96">
        <v>99.73</v>
      </c>
      <c r="O42" s="94">
        <v>4908.3453399999999</v>
      </c>
      <c r="P42" s="95">
        <f t="shared" si="3"/>
        <v>5.2891934647193453E-2</v>
      </c>
      <c r="Q42" s="95">
        <f>O42/'סכום נכסי הקרן'!$C$42</f>
        <v>2.7588692643493173E-3</v>
      </c>
    </row>
    <row r="43" spans="1:17" s="139" customFormat="1">
      <c r="A43" s="150"/>
      <c r="B43" s="87" t="s">
        <v>2221</v>
      </c>
      <c r="C43" s="97" t="s">
        <v>2143</v>
      </c>
      <c r="D43" s="84">
        <v>92322010</v>
      </c>
      <c r="E43" s="84"/>
      <c r="F43" s="84" t="s">
        <v>394</v>
      </c>
      <c r="G43" s="108">
        <v>42124</v>
      </c>
      <c r="H43" s="84" t="s">
        <v>380</v>
      </c>
      <c r="I43" s="94">
        <v>2.39</v>
      </c>
      <c r="J43" s="97" t="s">
        <v>177</v>
      </c>
      <c r="K43" s="98">
        <v>0.06</v>
      </c>
      <c r="L43" s="98">
        <v>4.5699999999999991E-2</v>
      </c>
      <c r="M43" s="94">
        <v>2038778.89</v>
      </c>
      <c r="N43" s="96">
        <v>107.22</v>
      </c>
      <c r="O43" s="94">
        <v>2185.9786899999999</v>
      </c>
      <c r="P43" s="95">
        <f t="shared" si="3"/>
        <v>2.3555930563687183E-2</v>
      </c>
      <c r="Q43" s="95">
        <f>O43/'סכום נכסי הקרן'!$C$42</f>
        <v>1.228688896687042E-3</v>
      </c>
    </row>
    <row r="44" spans="1:17" s="139" customFormat="1">
      <c r="A44" s="150"/>
      <c r="B44" s="87" t="s">
        <v>2222</v>
      </c>
      <c r="C44" s="97" t="s">
        <v>2133</v>
      </c>
      <c r="D44" s="84">
        <v>455531</v>
      </c>
      <c r="E44" s="84"/>
      <c r="F44" s="84" t="s">
        <v>2135</v>
      </c>
      <c r="G44" s="108">
        <v>42723</v>
      </c>
      <c r="H44" s="84" t="s">
        <v>2130</v>
      </c>
      <c r="I44" s="94">
        <v>0.02</v>
      </c>
      <c r="J44" s="97" t="s">
        <v>177</v>
      </c>
      <c r="K44" s="98">
        <v>2.0119999999999999E-2</v>
      </c>
      <c r="L44" s="98">
        <v>1.7000000000000001E-2</v>
      </c>
      <c r="M44" s="94">
        <v>4041591.6</v>
      </c>
      <c r="N44" s="96">
        <v>101.08</v>
      </c>
      <c r="O44" s="94">
        <v>4085.2406499999997</v>
      </c>
      <c r="P44" s="95">
        <f t="shared" si="3"/>
        <v>4.4022224703092729E-2</v>
      </c>
      <c r="Q44" s="95">
        <f>O44/'סכום נכסי הקרן'!$C$42</f>
        <v>2.2962208414527385E-3</v>
      </c>
    </row>
    <row r="45" spans="1:17" s="139" customFormat="1">
      <c r="A45" s="150"/>
      <c r="B45" s="87" t="s">
        <v>2223</v>
      </c>
      <c r="C45" s="97" t="s">
        <v>2133</v>
      </c>
      <c r="D45" s="84">
        <v>14811160</v>
      </c>
      <c r="E45" s="84"/>
      <c r="F45" s="84" t="s">
        <v>2135</v>
      </c>
      <c r="G45" s="108">
        <v>42201</v>
      </c>
      <c r="H45" s="84" t="s">
        <v>2130</v>
      </c>
      <c r="I45" s="94">
        <v>7.16</v>
      </c>
      <c r="J45" s="97" t="s">
        <v>177</v>
      </c>
      <c r="K45" s="98">
        <v>4.2030000000000005E-2</v>
      </c>
      <c r="L45" s="98">
        <v>3.1400000000000004E-2</v>
      </c>
      <c r="M45" s="94">
        <v>132303.88</v>
      </c>
      <c r="N45" s="96">
        <v>109.48</v>
      </c>
      <c r="O45" s="94">
        <v>144.84626999999998</v>
      </c>
      <c r="P45" s="95">
        <f t="shared" si="3"/>
        <v>1.5608517567612177E-3</v>
      </c>
      <c r="Q45" s="95">
        <f>O45/'סכום נכסי הקרן'!$C$42</f>
        <v>8.1414793515454344E-5</v>
      </c>
    </row>
    <row r="46" spans="1:17" s="139" customFormat="1">
      <c r="A46" s="150"/>
      <c r="B46" s="87" t="s">
        <v>2224</v>
      </c>
      <c r="C46" s="97" t="s">
        <v>2143</v>
      </c>
      <c r="D46" s="84">
        <v>14760843</v>
      </c>
      <c r="E46" s="84"/>
      <c r="F46" s="84" t="s">
        <v>2135</v>
      </c>
      <c r="G46" s="108">
        <v>40742</v>
      </c>
      <c r="H46" s="84" t="s">
        <v>2130</v>
      </c>
      <c r="I46" s="94">
        <v>5.3</v>
      </c>
      <c r="J46" s="97" t="s">
        <v>177</v>
      </c>
      <c r="K46" s="98">
        <v>4.4999999999999998E-2</v>
      </c>
      <c r="L46" s="98">
        <v>1.21E-2</v>
      </c>
      <c r="M46" s="94">
        <v>1682123.61</v>
      </c>
      <c r="N46" s="96">
        <v>123.62</v>
      </c>
      <c r="O46" s="94">
        <v>2079.44121</v>
      </c>
      <c r="P46" s="95">
        <f t="shared" si="3"/>
        <v>2.2407891247114425E-2</v>
      </c>
      <c r="Q46" s="95">
        <f>O46/'סכום נכסי הקרן'!$C$42</f>
        <v>1.168806602611697E-3</v>
      </c>
    </row>
    <row r="47" spans="1:17" s="139" customFormat="1">
      <c r="A47" s="150"/>
      <c r="B47" s="87" t="s">
        <v>2225</v>
      </c>
      <c r="C47" s="97" t="s">
        <v>2143</v>
      </c>
      <c r="D47" s="84">
        <v>11898601</v>
      </c>
      <c r="E47" s="84"/>
      <c r="F47" s="84" t="s">
        <v>497</v>
      </c>
      <c r="G47" s="108">
        <v>43276</v>
      </c>
      <c r="H47" s="84" t="s">
        <v>380</v>
      </c>
      <c r="I47" s="94">
        <v>10.61</v>
      </c>
      <c r="J47" s="97" t="s">
        <v>177</v>
      </c>
      <c r="K47" s="98">
        <v>3.56E-2</v>
      </c>
      <c r="L47" s="98">
        <v>4.8300000000000003E-2</v>
      </c>
      <c r="M47" s="94">
        <v>81112.87</v>
      </c>
      <c r="N47" s="96">
        <v>88.38</v>
      </c>
      <c r="O47" s="94">
        <v>71.687550000000002</v>
      </c>
      <c r="P47" s="95">
        <f t="shared" si="3"/>
        <v>7.7249927357748082E-4</v>
      </c>
      <c r="Q47" s="95">
        <f>O47/'סכום נכסי הקרן'!$C$42</f>
        <v>4.0293941161749008E-5</v>
      </c>
    </row>
    <row r="48" spans="1:17" s="139" customFormat="1">
      <c r="A48" s="150"/>
      <c r="B48" s="87" t="s">
        <v>2225</v>
      </c>
      <c r="C48" s="97" t="s">
        <v>2143</v>
      </c>
      <c r="D48" s="84">
        <v>11898600</v>
      </c>
      <c r="E48" s="84"/>
      <c r="F48" s="84" t="s">
        <v>497</v>
      </c>
      <c r="G48" s="108">
        <v>43222</v>
      </c>
      <c r="H48" s="84" t="s">
        <v>380</v>
      </c>
      <c r="I48" s="94">
        <v>10.61</v>
      </c>
      <c r="J48" s="97" t="s">
        <v>177</v>
      </c>
      <c r="K48" s="98">
        <v>3.5200000000000002E-2</v>
      </c>
      <c r="L48" s="98">
        <v>4.8299999999999989E-2</v>
      </c>
      <c r="M48" s="94">
        <v>387919.47</v>
      </c>
      <c r="N48" s="96">
        <v>88.76</v>
      </c>
      <c r="O48" s="94">
        <v>344.31731000000002</v>
      </c>
      <c r="P48" s="95">
        <f t="shared" si="3"/>
        <v>3.7103356420348063E-3</v>
      </c>
      <c r="Q48" s="95">
        <f>O48/'סכום נכסי הקרן'!$C$42</f>
        <v>1.9353292768565383E-4</v>
      </c>
    </row>
    <row r="49" spans="1:17" s="139" customFormat="1">
      <c r="A49" s="150"/>
      <c r="B49" s="87" t="s">
        <v>2225</v>
      </c>
      <c r="C49" s="97" t="s">
        <v>2143</v>
      </c>
      <c r="D49" s="84">
        <v>11898602</v>
      </c>
      <c r="E49" s="84"/>
      <c r="F49" s="84" t="s">
        <v>497</v>
      </c>
      <c r="G49" s="108">
        <v>43431</v>
      </c>
      <c r="H49" s="84" t="s">
        <v>380</v>
      </c>
      <c r="I49" s="94">
        <v>10.55</v>
      </c>
      <c r="J49" s="97" t="s">
        <v>177</v>
      </c>
      <c r="K49" s="98">
        <v>3.9599999999999996E-2</v>
      </c>
      <c r="L49" s="98">
        <v>4.7199999999999999E-2</v>
      </c>
      <c r="M49" s="94">
        <v>80768.22</v>
      </c>
      <c r="N49" s="96">
        <v>93.11</v>
      </c>
      <c r="O49" s="94">
        <v>75.203289999999996</v>
      </c>
      <c r="P49" s="95">
        <f t="shared" si="3"/>
        <v>8.1038460507628762E-4</v>
      </c>
      <c r="Q49" s="95">
        <f>O49/'סכום נכסי הקרן'!$C$42</f>
        <v>4.2270058642399517E-5</v>
      </c>
    </row>
    <row r="50" spans="1:17" s="139" customFormat="1">
      <c r="A50" s="150"/>
      <c r="B50" s="87" t="s">
        <v>2228</v>
      </c>
      <c r="C50" s="97" t="s">
        <v>2133</v>
      </c>
      <c r="D50" s="84">
        <v>472710</v>
      </c>
      <c r="E50" s="84"/>
      <c r="F50" s="84" t="s">
        <v>2144</v>
      </c>
      <c r="G50" s="108">
        <v>42901</v>
      </c>
      <c r="H50" s="84" t="s">
        <v>2130</v>
      </c>
      <c r="I50" s="94">
        <v>3.17</v>
      </c>
      <c r="J50" s="97" t="s">
        <v>177</v>
      </c>
      <c r="K50" s="98">
        <v>0.04</v>
      </c>
      <c r="L50" s="98">
        <v>3.3400000000000006E-2</v>
      </c>
      <c r="M50" s="94">
        <v>1552336</v>
      </c>
      <c r="N50" s="96">
        <v>102.32</v>
      </c>
      <c r="O50" s="94">
        <v>1588.35016</v>
      </c>
      <c r="P50" s="95">
        <f t="shared" si="3"/>
        <v>1.7115933586608487E-2</v>
      </c>
      <c r="Q50" s="95">
        <f>O50/'סכום נכסי הקרן'!$C$42</f>
        <v>8.927754943681939E-4</v>
      </c>
    </row>
    <row r="51" spans="1:17" s="139" customFormat="1">
      <c r="A51" s="150"/>
      <c r="B51" s="87" t="s">
        <v>2229</v>
      </c>
      <c r="C51" s="97" t="s">
        <v>2133</v>
      </c>
      <c r="D51" s="84">
        <v>454099</v>
      </c>
      <c r="E51" s="84"/>
      <c r="F51" s="84" t="s">
        <v>2144</v>
      </c>
      <c r="G51" s="108">
        <v>42719</v>
      </c>
      <c r="H51" s="84" t="s">
        <v>2130</v>
      </c>
      <c r="I51" s="94">
        <v>3.1600000000000006</v>
      </c>
      <c r="J51" s="97" t="s">
        <v>177</v>
      </c>
      <c r="K51" s="98">
        <v>4.1500000000000002E-2</v>
      </c>
      <c r="L51" s="98">
        <v>2.9499999999999998E-2</v>
      </c>
      <c r="M51" s="94">
        <v>3968685</v>
      </c>
      <c r="N51" s="96">
        <v>104.03</v>
      </c>
      <c r="O51" s="94">
        <v>4128.6231800000005</v>
      </c>
      <c r="P51" s="95">
        <f t="shared" si="3"/>
        <v>4.448971135748326E-2</v>
      </c>
      <c r="Q51" s="95">
        <f>O51/'סכום נכסי הקרן'!$C$42</f>
        <v>2.3206051747333128E-3</v>
      </c>
    </row>
    <row r="52" spans="1:17" s="139" customFormat="1">
      <c r="A52" s="150"/>
      <c r="B52" s="87" t="s">
        <v>2226</v>
      </c>
      <c r="C52" s="97" t="s">
        <v>2133</v>
      </c>
      <c r="D52" s="84">
        <v>22333</v>
      </c>
      <c r="E52" s="84"/>
      <c r="F52" s="84" t="s">
        <v>2144</v>
      </c>
      <c r="G52" s="108">
        <v>41639</v>
      </c>
      <c r="H52" s="84" t="s">
        <v>2130</v>
      </c>
      <c r="I52" s="94">
        <v>2.39</v>
      </c>
      <c r="J52" s="97" t="s">
        <v>177</v>
      </c>
      <c r="K52" s="98">
        <v>3.7000000000000005E-2</v>
      </c>
      <c r="L52" s="98">
        <v>1.21E-2</v>
      </c>
      <c r="M52" s="94">
        <v>1619200</v>
      </c>
      <c r="N52" s="96">
        <v>108.16</v>
      </c>
      <c r="O52" s="94">
        <v>1751.32665</v>
      </c>
      <c r="P52" s="95">
        <f>O52/$O$10</f>
        <v>1.8872155136029658E-2</v>
      </c>
      <c r="Q52" s="95">
        <f>O52/'סכום נכסי הקרן'!$C$42</f>
        <v>9.8438087213334794E-4</v>
      </c>
    </row>
    <row r="53" spans="1:17" s="139" customFormat="1">
      <c r="A53" s="150"/>
      <c r="B53" s="87" t="s">
        <v>2226</v>
      </c>
      <c r="C53" s="97" t="s">
        <v>2133</v>
      </c>
      <c r="D53" s="84">
        <v>22334</v>
      </c>
      <c r="E53" s="84"/>
      <c r="F53" s="84" t="s">
        <v>2144</v>
      </c>
      <c r="G53" s="108">
        <v>42004</v>
      </c>
      <c r="H53" s="84" t="s">
        <v>2130</v>
      </c>
      <c r="I53" s="94">
        <v>2.84</v>
      </c>
      <c r="J53" s="97" t="s">
        <v>177</v>
      </c>
      <c r="K53" s="98">
        <v>3.7000000000000005E-2</v>
      </c>
      <c r="L53" s="98">
        <v>1.47E-2</v>
      </c>
      <c r="M53" s="94">
        <v>637866.68000000005</v>
      </c>
      <c r="N53" s="96">
        <v>108.67</v>
      </c>
      <c r="O53" s="94">
        <v>693.16968999999995</v>
      </c>
      <c r="P53" s="95">
        <f>O53/$O$10</f>
        <v>7.4695408336723397E-3</v>
      </c>
      <c r="Q53" s="95">
        <f>O53/'סכום נכסי הקרן'!$C$42</f>
        <v>3.8961491505802326E-4</v>
      </c>
    </row>
    <row r="54" spans="1:17" s="139" customFormat="1">
      <c r="A54" s="150"/>
      <c r="B54" s="87" t="s">
        <v>2227</v>
      </c>
      <c r="C54" s="97" t="s">
        <v>2133</v>
      </c>
      <c r="D54" s="84">
        <v>458870</v>
      </c>
      <c r="E54" s="84"/>
      <c r="F54" s="84" t="s">
        <v>2144</v>
      </c>
      <c r="G54" s="108">
        <v>42759</v>
      </c>
      <c r="H54" s="84" t="s">
        <v>2130</v>
      </c>
      <c r="I54" s="94">
        <v>4.33</v>
      </c>
      <c r="J54" s="97" t="s">
        <v>177</v>
      </c>
      <c r="K54" s="98">
        <v>2.4E-2</v>
      </c>
      <c r="L54" s="98">
        <v>1.7299999999999996E-2</v>
      </c>
      <c r="M54" s="94">
        <v>476494.35</v>
      </c>
      <c r="N54" s="96">
        <v>104.68</v>
      </c>
      <c r="O54" s="94">
        <v>498.79428000000001</v>
      </c>
      <c r="P54" s="95">
        <f>O54/$O$10</f>
        <v>5.3749670474803864E-3</v>
      </c>
      <c r="Q54" s="95">
        <f>O54/'סכום נכסי הקרן'!$C$42</f>
        <v>2.8036091859935176E-4</v>
      </c>
    </row>
    <row r="55" spans="1:17" s="139" customFormat="1">
      <c r="A55" s="150"/>
      <c r="B55" s="87" t="s">
        <v>2227</v>
      </c>
      <c r="C55" s="97" t="s">
        <v>2133</v>
      </c>
      <c r="D55" s="84">
        <v>458869</v>
      </c>
      <c r="E55" s="84"/>
      <c r="F55" s="84" t="s">
        <v>2144</v>
      </c>
      <c r="G55" s="108">
        <v>42759</v>
      </c>
      <c r="H55" s="84" t="s">
        <v>2130</v>
      </c>
      <c r="I55" s="94">
        <v>4.1300000000000008</v>
      </c>
      <c r="J55" s="97" t="s">
        <v>177</v>
      </c>
      <c r="K55" s="98">
        <v>3.8800000000000001E-2</v>
      </c>
      <c r="L55" s="98">
        <v>3.8399999999999997E-2</v>
      </c>
      <c r="M55" s="94">
        <v>476494.35</v>
      </c>
      <c r="N55" s="96">
        <v>102</v>
      </c>
      <c r="O55" s="94">
        <v>486.02423999999996</v>
      </c>
      <c r="P55" s="95">
        <f>O55/$O$10</f>
        <v>5.2373581234265529E-3</v>
      </c>
      <c r="Q55" s="95">
        <f>O55/'סכום נכסי הקרן'!$C$42</f>
        <v>2.7318316959839997E-4</v>
      </c>
    </row>
    <row r="56" spans="1:17" s="139" customFormat="1">
      <c r="A56" s="150"/>
      <c r="B56" s="87" t="s">
        <v>2230</v>
      </c>
      <c r="C56" s="97" t="s">
        <v>2143</v>
      </c>
      <c r="D56" s="84">
        <v>11898420</v>
      </c>
      <c r="E56" s="84"/>
      <c r="F56" s="84" t="s">
        <v>497</v>
      </c>
      <c r="G56" s="108">
        <v>42033</v>
      </c>
      <c r="H56" s="84" t="s">
        <v>380</v>
      </c>
      <c r="I56" s="94">
        <v>5.7600000000000007</v>
      </c>
      <c r="J56" s="97" t="s">
        <v>177</v>
      </c>
      <c r="K56" s="98">
        <v>5.5E-2</v>
      </c>
      <c r="L56" s="98">
        <v>3.15E-2</v>
      </c>
      <c r="M56" s="94">
        <v>109643.65</v>
      </c>
      <c r="N56" s="96">
        <v>114.81</v>
      </c>
      <c r="O56" s="94">
        <v>125.88186999999999</v>
      </c>
      <c r="P56" s="95">
        <f t="shared" si="3"/>
        <v>1.3564929075072988E-3</v>
      </c>
      <c r="Q56" s="95">
        <f>O56/'סכום נכסי הקרן'!$C$42</f>
        <v>7.0755335663039636E-5</v>
      </c>
    </row>
    <row r="57" spans="1:17" s="139" customFormat="1">
      <c r="A57" s="150"/>
      <c r="B57" s="87" t="s">
        <v>2230</v>
      </c>
      <c r="C57" s="97" t="s">
        <v>2143</v>
      </c>
      <c r="D57" s="84">
        <v>11898421</v>
      </c>
      <c r="E57" s="84"/>
      <c r="F57" s="84" t="s">
        <v>497</v>
      </c>
      <c r="G57" s="108">
        <v>42054</v>
      </c>
      <c r="H57" s="84" t="s">
        <v>380</v>
      </c>
      <c r="I57" s="94">
        <v>5.7600000000000007</v>
      </c>
      <c r="J57" s="97" t="s">
        <v>177</v>
      </c>
      <c r="K57" s="98">
        <v>5.5E-2</v>
      </c>
      <c r="L57" s="98">
        <v>3.15E-2</v>
      </c>
      <c r="M57" s="94">
        <v>214179.06</v>
      </c>
      <c r="N57" s="96">
        <v>115.85</v>
      </c>
      <c r="O57" s="94">
        <v>248.12643</v>
      </c>
      <c r="P57" s="95">
        <f t="shared" si="3"/>
        <v>2.6737904549726365E-3</v>
      </c>
      <c r="Q57" s="95">
        <f>O57/'סכום נכסי הקרן'!$C$42</f>
        <v>1.3946622211380964E-4</v>
      </c>
    </row>
    <row r="58" spans="1:17" s="139" customFormat="1">
      <c r="A58" s="150"/>
      <c r="B58" s="87" t="s">
        <v>2230</v>
      </c>
      <c r="C58" s="97" t="s">
        <v>2143</v>
      </c>
      <c r="D58" s="84">
        <v>11898422</v>
      </c>
      <c r="E58" s="84"/>
      <c r="F58" s="84" t="s">
        <v>497</v>
      </c>
      <c r="G58" s="108">
        <v>42565</v>
      </c>
      <c r="H58" s="84" t="s">
        <v>380</v>
      </c>
      <c r="I58" s="94">
        <v>5.76</v>
      </c>
      <c r="J58" s="97" t="s">
        <v>177</v>
      </c>
      <c r="K58" s="98">
        <v>5.5E-2</v>
      </c>
      <c r="L58" s="98">
        <v>3.1499999999999993E-2</v>
      </c>
      <c r="M58" s="94">
        <v>261424.58</v>
      </c>
      <c r="N58" s="96">
        <v>116.32</v>
      </c>
      <c r="O58" s="94">
        <v>304.08908000000002</v>
      </c>
      <c r="P58" s="95">
        <f t="shared" si="3"/>
        <v>3.2768394707706492E-3</v>
      </c>
      <c r="Q58" s="95">
        <f>O58/'סכום נכסי הקרן'!$C$42</f>
        <v>1.709215546834895E-4</v>
      </c>
    </row>
    <row r="59" spans="1:17" s="139" customFormat="1">
      <c r="A59" s="150"/>
      <c r="B59" s="87" t="s">
        <v>2230</v>
      </c>
      <c r="C59" s="97" t="s">
        <v>2143</v>
      </c>
      <c r="D59" s="84">
        <v>11896110</v>
      </c>
      <c r="E59" s="84"/>
      <c r="F59" s="84" t="s">
        <v>497</v>
      </c>
      <c r="G59" s="108">
        <v>41367</v>
      </c>
      <c r="H59" s="84" t="s">
        <v>380</v>
      </c>
      <c r="I59" s="94">
        <v>5.9700000000000006</v>
      </c>
      <c r="J59" s="97" t="s">
        <v>177</v>
      </c>
      <c r="K59" s="98">
        <v>5.0999999999999997E-2</v>
      </c>
      <c r="L59" s="98">
        <v>1.7100000000000001E-2</v>
      </c>
      <c r="M59" s="94">
        <v>1325538.58</v>
      </c>
      <c r="N59" s="96">
        <v>128.88</v>
      </c>
      <c r="O59" s="94">
        <v>1708.3541399999999</v>
      </c>
      <c r="P59" s="95">
        <f t="shared" si="3"/>
        <v>1.8409086824184701E-2</v>
      </c>
      <c r="Q59" s="95">
        <f>O59/'סכום נכסי הקרן'!$C$42</f>
        <v>9.602270017679544E-4</v>
      </c>
    </row>
    <row r="60" spans="1:17" s="139" customFormat="1">
      <c r="A60" s="150"/>
      <c r="B60" s="87" t="s">
        <v>2230</v>
      </c>
      <c r="C60" s="97" t="s">
        <v>2143</v>
      </c>
      <c r="D60" s="84">
        <v>11898200</v>
      </c>
      <c r="E60" s="84"/>
      <c r="F60" s="84" t="s">
        <v>497</v>
      </c>
      <c r="G60" s="108">
        <v>41207</v>
      </c>
      <c r="H60" s="84" t="s">
        <v>380</v>
      </c>
      <c r="I60" s="94">
        <v>5.9</v>
      </c>
      <c r="J60" s="97" t="s">
        <v>177</v>
      </c>
      <c r="K60" s="98">
        <v>5.5E-2</v>
      </c>
      <c r="L60" s="98">
        <v>0.02</v>
      </c>
      <c r="M60" s="94">
        <v>18841.650000000001</v>
      </c>
      <c r="N60" s="96">
        <v>123.98</v>
      </c>
      <c r="O60" s="94">
        <v>23.359869999999997</v>
      </c>
      <c r="P60" s="95">
        <f>O60/$O$10</f>
        <v>2.5172408048349237E-4</v>
      </c>
      <c r="Q60" s="95">
        <f>O60/'סכום נכסי הקרן'!$C$42</f>
        <v>1.3130051554643807E-5</v>
      </c>
    </row>
    <row r="61" spans="1:17" s="139" customFormat="1">
      <c r="A61" s="150"/>
      <c r="B61" s="87" t="s">
        <v>2230</v>
      </c>
      <c r="C61" s="97" t="s">
        <v>2143</v>
      </c>
      <c r="D61" s="84">
        <v>11898230</v>
      </c>
      <c r="E61" s="84"/>
      <c r="F61" s="84" t="s">
        <v>497</v>
      </c>
      <c r="G61" s="108">
        <v>41239</v>
      </c>
      <c r="H61" s="84" t="s">
        <v>380</v>
      </c>
      <c r="I61" s="94">
        <v>5.76</v>
      </c>
      <c r="J61" s="97" t="s">
        <v>177</v>
      </c>
      <c r="K61" s="98">
        <v>5.5E-2</v>
      </c>
      <c r="L61" s="98">
        <v>3.15E-2</v>
      </c>
      <c r="M61" s="94">
        <v>166160.07</v>
      </c>
      <c r="N61" s="96">
        <v>116.34</v>
      </c>
      <c r="O61" s="94">
        <v>193.31062</v>
      </c>
      <c r="P61" s="95">
        <f t="shared" ref="P61:P124" si="4">O61/$O$10</f>
        <v>2.0830996947839957E-3</v>
      </c>
      <c r="Q61" s="95">
        <f>O61/'סכום נכסי הקרן'!$C$42</f>
        <v>1.0865550222069551E-4</v>
      </c>
    </row>
    <row r="62" spans="1:17" s="139" customFormat="1">
      <c r="A62" s="150"/>
      <c r="B62" s="87" t="s">
        <v>2230</v>
      </c>
      <c r="C62" s="97" t="s">
        <v>2143</v>
      </c>
      <c r="D62" s="84">
        <v>11898120</v>
      </c>
      <c r="E62" s="84"/>
      <c r="F62" s="84" t="s">
        <v>497</v>
      </c>
      <c r="G62" s="108">
        <v>41269</v>
      </c>
      <c r="H62" s="84" t="s">
        <v>380</v>
      </c>
      <c r="I62" s="94">
        <v>5.8999999999999995</v>
      </c>
      <c r="J62" s="97" t="s">
        <v>177</v>
      </c>
      <c r="K62" s="98">
        <v>5.5E-2</v>
      </c>
      <c r="L62" s="98">
        <v>2.0799999999999999E-2</v>
      </c>
      <c r="M62" s="94">
        <v>45237.96</v>
      </c>
      <c r="N62" s="96">
        <v>124.25</v>
      </c>
      <c r="O62" s="94">
        <v>56.208160000000007</v>
      </c>
      <c r="P62" s="95">
        <f t="shared" si="4"/>
        <v>6.0569461181372245E-4</v>
      </c>
      <c r="Q62" s="95">
        <f>O62/'סכום נכסי הקרן'!$C$42</f>
        <v>3.1593328156007204E-5</v>
      </c>
    </row>
    <row r="63" spans="1:17" s="139" customFormat="1">
      <c r="A63" s="150"/>
      <c r="B63" s="87" t="s">
        <v>2230</v>
      </c>
      <c r="C63" s="97" t="s">
        <v>2143</v>
      </c>
      <c r="D63" s="84">
        <v>11898130</v>
      </c>
      <c r="E63" s="84"/>
      <c r="F63" s="84" t="s">
        <v>497</v>
      </c>
      <c r="G63" s="108">
        <v>41298</v>
      </c>
      <c r="H63" s="84" t="s">
        <v>380</v>
      </c>
      <c r="I63" s="94">
        <v>5.76</v>
      </c>
      <c r="J63" s="97" t="s">
        <v>177</v>
      </c>
      <c r="K63" s="98">
        <v>5.5E-2</v>
      </c>
      <c r="L63" s="98">
        <v>3.15E-2</v>
      </c>
      <c r="M63" s="94">
        <v>91538.46</v>
      </c>
      <c r="N63" s="96">
        <v>116.66</v>
      </c>
      <c r="O63" s="94">
        <v>106.78877</v>
      </c>
      <c r="P63" s="95">
        <f t="shared" si="4"/>
        <v>1.1507471974036311E-3</v>
      </c>
      <c r="Q63" s="95">
        <f>O63/'סכום נכסי הקרן'!$C$42</f>
        <v>6.0023538468193534E-5</v>
      </c>
    </row>
    <row r="64" spans="1:17" s="139" customFormat="1">
      <c r="A64" s="150"/>
      <c r="B64" s="87" t="s">
        <v>2230</v>
      </c>
      <c r="C64" s="97" t="s">
        <v>2143</v>
      </c>
      <c r="D64" s="84">
        <v>11898140</v>
      </c>
      <c r="E64" s="84"/>
      <c r="F64" s="84" t="s">
        <v>497</v>
      </c>
      <c r="G64" s="108">
        <v>41330</v>
      </c>
      <c r="H64" s="84" t="s">
        <v>380</v>
      </c>
      <c r="I64" s="94">
        <v>5.76</v>
      </c>
      <c r="J64" s="97" t="s">
        <v>177</v>
      </c>
      <c r="K64" s="98">
        <v>5.5E-2</v>
      </c>
      <c r="L64" s="98">
        <v>3.1499999999999993E-2</v>
      </c>
      <c r="M64" s="94">
        <v>141900.23000000001</v>
      </c>
      <c r="N64" s="96">
        <v>116.88</v>
      </c>
      <c r="O64" s="94">
        <v>165.85298</v>
      </c>
      <c r="P64" s="95">
        <f t="shared" si="4"/>
        <v>1.78721837432944E-3</v>
      </c>
      <c r="Q64" s="95">
        <f>O64/'סכום נכסי הקרן'!$C$42</f>
        <v>9.3222187361971989E-5</v>
      </c>
    </row>
    <row r="65" spans="1:17" s="139" customFormat="1">
      <c r="A65" s="150"/>
      <c r="B65" s="87" t="s">
        <v>2230</v>
      </c>
      <c r="C65" s="97" t="s">
        <v>2143</v>
      </c>
      <c r="D65" s="84">
        <v>11898150</v>
      </c>
      <c r="E65" s="84"/>
      <c r="F65" s="84" t="s">
        <v>497</v>
      </c>
      <c r="G65" s="108">
        <v>41389</v>
      </c>
      <c r="H65" s="84" t="s">
        <v>380</v>
      </c>
      <c r="I65" s="94">
        <v>5.8900000000000006</v>
      </c>
      <c r="J65" s="97" t="s">
        <v>177</v>
      </c>
      <c r="K65" s="98">
        <v>5.5E-2</v>
      </c>
      <c r="L65" s="98">
        <v>2.1299999999999999E-2</v>
      </c>
      <c r="M65" s="94">
        <v>62111.85</v>
      </c>
      <c r="N65" s="96">
        <v>123.6</v>
      </c>
      <c r="O65" s="94">
        <v>76.770250000000004</v>
      </c>
      <c r="P65" s="95">
        <f t="shared" si="4"/>
        <v>8.2727004001896564E-4</v>
      </c>
      <c r="Q65" s="95">
        <f>O65/'סכום נכסי הקרן'!$C$42</f>
        <v>4.3150811214398618E-5</v>
      </c>
    </row>
    <row r="66" spans="1:17" s="139" customFormat="1">
      <c r="A66" s="150"/>
      <c r="B66" s="87" t="s">
        <v>2230</v>
      </c>
      <c r="C66" s="97" t="s">
        <v>2143</v>
      </c>
      <c r="D66" s="84">
        <v>11898160</v>
      </c>
      <c r="E66" s="84"/>
      <c r="F66" s="84" t="s">
        <v>497</v>
      </c>
      <c r="G66" s="108">
        <v>41422</v>
      </c>
      <c r="H66" s="84" t="s">
        <v>380</v>
      </c>
      <c r="I66" s="94">
        <v>5.8800000000000008</v>
      </c>
      <c r="J66" s="97" t="s">
        <v>177</v>
      </c>
      <c r="K66" s="98">
        <v>5.5E-2</v>
      </c>
      <c r="L66" s="98">
        <v>2.2000000000000002E-2</v>
      </c>
      <c r="M66" s="94">
        <v>22748.75</v>
      </c>
      <c r="N66" s="96">
        <v>122.62</v>
      </c>
      <c r="O66" s="94">
        <v>27.894509999999997</v>
      </c>
      <c r="P66" s="95">
        <f t="shared" si="4"/>
        <v>3.0058899644080136E-4</v>
      </c>
      <c r="Q66" s="95">
        <f>O66/'סכום נכסי הקרן'!$C$42</f>
        <v>1.5678869548140775E-5</v>
      </c>
    </row>
    <row r="67" spans="1:17" s="139" customFormat="1">
      <c r="A67" s="150"/>
      <c r="B67" s="87" t="s">
        <v>2230</v>
      </c>
      <c r="C67" s="97" t="s">
        <v>2143</v>
      </c>
      <c r="D67" s="84">
        <v>11898270</v>
      </c>
      <c r="E67" s="84"/>
      <c r="F67" s="84" t="s">
        <v>497</v>
      </c>
      <c r="G67" s="108">
        <v>41450</v>
      </c>
      <c r="H67" s="84" t="s">
        <v>380</v>
      </c>
      <c r="I67" s="94">
        <v>5.88</v>
      </c>
      <c r="J67" s="97" t="s">
        <v>177</v>
      </c>
      <c r="K67" s="98">
        <v>5.5E-2</v>
      </c>
      <c r="L67" s="98">
        <v>2.2100000000000005E-2</v>
      </c>
      <c r="M67" s="94">
        <v>37476.83</v>
      </c>
      <c r="N67" s="96">
        <v>122.44</v>
      </c>
      <c r="O67" s="94">
        <v>45.886629999999997</v>
      </c>
      <c r="P67" s="95">
        <f t="shared" si="4"/>
        <v>4.9447063460696637E-4</v>
      </c>
      <c r="Q67" s="95">
        <f>O67/'סכום נכסי הקרן'!$C$42</f>
        <v>2.5791830929233132E-5</v>
      </c>
    </row>
    <row r="68" spans="1:17" s="139" customFormat="1">
      <c r="A68" s="150"/>
      <c r="B68" s="87" t="s">
        <v>2230</v>
      </c>
      <c r="C68" s="97" t="s">
        <v>2143</v>
      </c>
      <c r="D68" s="84">
        <v>11898280</v>
      </c>
      <c r="E68" s="84"/>
      <c r="F68" s="84" t="s">
        <v>497</v>
      </c>
      <c r="G68" s="108">
        <v>41480</v>
      </c>
      <c r="H68" s="84" t="s">
        <v>380</v>
      </c>
      <c r="I68" s="94">
        <v>5.85</v>
      </c>
      <c r="J68" s="97" t="s">
        <v>177</v>
      </c>
      <c r="K68" s="98">
        <v>5.5E-2</v>
      </c>
      <c r="L68" s="98">
        <v>2.4500000000000001E-2</v>
      </c>
      <c r="M68" s="94">
        <v>32912.04</v>
      </c>
      <c r="N68" s="96">
        <v>119.78</v>
      </c>
      <c r="O68" s="94">
        <v>39.422050000000006</v>
      </c>
      <c r="P68" s="95">
        <f t="shared" si="4"/>
        <v>4.2480884041838689E-4</v>
      </c>
      <c r="Q68" s="95">
        <f>O68/'סכום נכסי הקרן'!$C$42</f>
        <v>2.2158237562526932E-5</v>
      </c>
    </row>
    <row r="69" spans="1:17" s="139" customFormat="1">
      <c r="A69" s="150"/>
      <c r="B69" s="87" t="s">
        <v>2231</v>
      </c>
      <c r="C69" s="97" t="s">
        <v>2143</v>
      </c>
      <c r="D69" s="84">
        <v>11898290</v>
      </c>
      <c r="E69" s="84"/>
      <c r="F69" s="84" t="s">
        <v>497</v>
      </c>
      <c r="G69" s="108">
        <v>41512</v>
      </c>
      <c r="H69" s="84" t="s">
        <v>380</v>
      </c>
      <c r="I69" s="94">
        <v>5.7600000000000007</v>
      </c>
      <c r="J69" s="97" t="s">
        <v>177</v>
      </c>
      <c r="K69" s="98">
        <v>5.5E-2</v>
      </c>
      <c r="L69" s="98">
        <v>3.15E-2</v>
      </c>
      <c r="M69" s="94">
        <v>102609.22</v>
      </c>
      <c r="N69" s="96">
        <v>114.81</v>
      </c>
      <c r="O69" s="94">
        <v>117.80564</v>
      </c>
      <c r="P69" s="95">
        <f t="shared" si="4"/>
        <v>1.2694641025300796E-3</v>
      </c>
      <c r="Q69" s="95">
        <f>O69/'סכום נכסי הקרן'!$C$42</f>
        <v>6.6215870491908077E-5</v>
      </c>
    </row>
    <row r="70" spans="1:17" s="139" customFormat="1">
      <c r="A70" s="150"/>
      <c r="B70" s="87" t="s">
        <v>2230</v>
      </c>
      <c r="C70" s="97" t="s">
        <v>2143</v>
      </c>
      <c r="D70" s="84">
        <v>11896120</v>
      </c>
      <c r="E70" s="84"/>
      <c r="F70" s="84" t="s">
        <v>497</v>
      </c>
      <c r="G70" s="108">
        <v>41445</v>
      </c>
      <c r="H70" s="84" t="s">
        <v>380</v>
      </c>
      <c r="I70" s="94">
        <v>5.76</v>
      </c>
      <c r="J70" s="97" t="s">
        <v>177</v>
      </c>
      <c r="K70" s="98">
        <v>5.5888E-2</v>
      </c>
      <c r="L70" s="98">
        <v>3.1499999999999993E-2</v>
      </c>
      <c r="M70" s="94">
        <v>51639.24</v>
      </c>
      <c r="N70" s="96">
        <v>119.03</v>
      </c>
      <c r="O70" s="94">
        <v>61.466190000000005</v>
      </c>
      <c r="P70" s="95">
        <f t="shared" si="4"/>
        <v>6.6235472023490013E-4</v>
      </c>
      <c r="Q70" s="95">
        <f>O70/'סכום נכסי הקרן'!$C$42</f>
        <v>3.4548747213384823E-5</v>
      </c>
    </row>
    <row r="71" spans="1:17" s="139" customFormat="1">
      <c r="A71" s="150"/>
      <c r="B71" s="87" t="s">
        <v>2230</v>
      </c>
      <c r="C71" s="97" t="s">
        <v>2143</v>
      </c>
      <c r="D71" s="84">
        <v>11898300</v>
      </c>
      <c r="E71" s="84"/>
      <c r="F71" s="84" t="s">
        <v>497</v>
      </c>
      <c r="G71" s="108">
        <v>41547</v>
      </c>
      <c r="H71" s="84" t="s">
        <v>380</v>
      </c>
      <c r="I71" s="94">
        <v>5.7600000000000007</v>
      </c>
      <c r="J71" s="97" t="s">
        <v>177</v>
      </c>
      <c r="K71" s="98">
        <v>5.5E-2</v>
      </c>
      <c r="L71" s="98">
        <v>3.15E-2</v>
      </c>
      <c r="M71" s="94">
        <v>75080.08</v>
      </c>
      <c r="N71" s="96">
        <v>114.59</v>
      </c>
      <c r="O71" s="94">
        <v>86.034259999999989</v>
      </c>
      <c r="P71" s="95">
        <f t="shared" si="4"/>
        <v>9.2709826675309878E-4</v>
      </c>
      <c r="Q71" s="95">
        <f>O71/'סכום נכסי הקרן'!$C$42</f>
        <v>4.8357900504824277E-5</v>
      </c>
    </row>
    <row r="72" spans="1:17" s="139" customFormat="1">
      <c r="A72" s="150"/>
      <c r="B72" s="87" t="s">
        <v>2230</v>
      </c>
      <c r="C72" s="97" t="s">
        <v>2143</v>
      </c>
      <c r="D72" s="84">
        <v>11898310</v>
      </c>
      <c r="E72" s="84"/>
      <c r="F72" s="84" t="s">
        <v>497</v>
      </c>
      <c r="G72" s="108">
        <v>41571</v>
      </c>
      <c r="H72" s="84" t="s">
        <v>380</v>
      </c>
      <c r="I72" s="94">
        <v>5.82</v>
      </c>
      <c r="J72" s="97" t="s">
        <v>177</v>
      </c>
      <c r="K72" s="98">
        <v>5.5E-2</v>
      </c>
      <c r="L72" s="98">
        <v>2.64E-2</v>
      </c>
      <c r="M72" s="94">
        <v>36608.68</v>
      </c>
      <c r="N72" s="96">
        <v>117.94</v>
      </c>
      <c r="O72" s="94">
        <v>43.176279999999998</v>
      </c>
      <c r="P72" s="95">
        <f t="shared" si="4"/>
        <v>4.6526412097746276E-4</v>
      </c>
      <c r="Q72" s="95">
        <f>O72/'סכום נכסי הקרן'!$C$42</f>
        <v>2.4268404847190347E-5</v>
      </c>
    </row>
    <row r="73" spans="1:17" s="139" customFormat="1">
      <c r="A73" s="150"/>
      <c r="B73" s="87" t="s">
        <v>2230</v>
      </c>
      <c r="C73" s="97" t="s">
        <v>2143</v>
      </c>
      <c r="D73" s="84">
        <v>11898320</v>
      </c>
      <c r="E73" s="84"/>
      <c r="F73" s="84" t="s">
        <v>497</v>
      </c>
      <c r="G73" s="108">
        <v>41597</v>
      </c>
      <c r="H73" s="84" t="s">
        <v>380</v>
      </c>
      <c r="I73" s="94">
        <v>5.8100000000000005</v>
      </c>
      <c r="J73" s="97" t="s">
        <v>177</v>
      </c>
      <c r="K73" s="98">
        <v>5.5E-2</v>
      </c>
      <c r="L73" s="98">
        <v>2.7099999999999999E-2</v>
      </c>
      <c r="M73" s="94">
        <v>9454.5400000000009</v>
      </c>
      <c r="N73" s="96">
        <v>117.4</v>
      </c>
      <c r="O73" s="94">
        <v>11.099629999999999</v>
      </c>
      <c r="P73" s="95">
        <f t="shared" si="4"/>
        <v>1.196087202307627E-4</v>
      </c>
      <c r="Q73" s="95">
        <f>O73/'סכום נכסי הקרן'!$C$42</f>
        <v>6.2388495371537194E-6</v>
      </c>
    </row>
    <row r="74" spans="1:17" s="139" customFormat="1">
      <c r="A74" s="150"/>
      <c r="B74" s="87" t="s">
        <v>2230</v>
      </c>
      <c r="C74" s="97" t="s">
        <v>2143</v>
      </c>
      <c r="D74" s="84">
        <v>11898330</v>
      </c>
      <c r="E74" s="84"/>
      <c r="F74" s="84" t="s">
        <v>497</v>
      </c>
      <c r="G74" s="108">
        <v>41630</v>
      </c>
      <c r="H74" s="84" t="s">
        <v>380</v>
      </c>
      <c r="I74" s="94">
        <v>5.76</v>
      </c>
      <c r="J74" s="97" t="s">
        <v>177</v>
      </c>
      <c r="K74" s="98">
        <v>5.5E-2</v>
      </c>
      <c r="L74" s="98">
        <v>3.1600000000000003E-2</v>
      </c>
      <c r="M74" s="94">
        <v>107562.16</v>
      </c>
      <c r="N74" s="96">
        <v>114.69</v>
      </c>
      <c r="O74" s="94">
        <v>123.36305</v>
      </c>
      <c r="P74" s="95">
        <f t="shared" si="4"/>
        <v>1.3293503057546596E-3</v>
      </c>
      <c r="Q74" s="95">
        <f>O74/'סכום נכסי הקרן'!$C$42</f>
        <v>6.9339564237219726E-5</v>
      </c>
    </row>
    <row r="75" spans="1:17" s="139" customFormat="1">
      <c r="A75" s="150"/>
      <c r="B75" s="87" t="s">
        <v>2230</v>
      </c>
      <c r="C75" s="97" t="s">
        <v>2143</v>
      </c>
      <c r="D75" s="84">
        <v>11898340</v>
      </c>
      <c r="E75" s="84"/>
      <c r="F75" s="84" t="s">
        <v>497</v>
      </c>
      <c r="G75" s="108">
        <v>41666</v>
      </c>
      <c r="H75" s="84" t="s">
        <v>380</v>
      </c>
      <c r="I75" s="94">
        <v>5.7600000000000007</v>
      </c>
      <c r="J75" s="97" t="s">
        <v>177</v>
      </c>
      <c r="K75" s="98">
        <v>5.5E-2</v>
      </c>
      <c r="L75" s="98">
        <v>3.1600000000000003E-2</v>
      </c>
      <c r="M75" s="94">
        <v>20804.66</v>
      </c>
      <c r="N75" s="96">
        <v>114.57</v>
      </c>
      <c r="O75" s="94">
        <v>23.835900000000002</v>
      </c>
      <c r="P75" s="95">
        <f t="shared" si="4"/>
        <v>2.5685374148043107E-4</v>
      </c>
      <c r="Q75" s="95">
        <f>O75/'סכום נכסי הקרן'!$C$42</f>
        <v>1.3397617189279495E-5</v>
      </c>
    </row>
    <row r="76" spans="1:17" s="139" customFormat="1">
      <c r="A76" s="150"/>
      <c r="B76" s="87" t="s">
        <v>2230</v>
      </c>
      <c r="C76" s="97" t="s">
        <v>2143</v>
      </c>
      <c r="D76" s="84">
        <v>11898350</v>
      </c>
      <c r="E76" s="84"/>
      <c r="F76" s="84" t="s">
        <v>497</v>
      </c>
      <c r="G76" s="108">
        <v>41696</v>
      </c>
      <c r="H76" s="84" t="s">
        <v>380</v>
      </c>
      <c r="I76" s="94">
        <v>5.76</v>
      </c>
      <c r="J76" s="97" t="s">
        <v>177</v>
      </c>
      <c r="K76" s="98">
        <v>5.5E-2</v>
      </c>
      <c r="L76" s="98">
        <v>3.1600000000000003E-2</v>
      </c>
      <c r="M76" s="94">
        <v>20024.46</v>
      </c>
      <c r="N76" s="96">
        <v>115.26</v>
      </c>
      <c r="O76" s="94">
        <v>23.080200000000001</v>
      </c>
      <c r="P76" s="95">
        <f t="shared" si="4"/>
        <v>2.4871037905498198E-4</v>
      </c>
      <c r="Q76" s="95">
        <f>O76/'סכום נכסי הקרן'!$C$42</f>
        <v>1.297285540936187E-5</v>
      </c>
    </row>
    <row r="77" spans="1:17" s="139" customFormat="1">
      <c r="A77" s="150"/>
      <c r="B77" s="87" t="s">
        <v>2230</v>
      </c>
      <c r="C77" s="97" t="s">
        <v>2143</v>
      </c>
      <c r="D77" s="84">
        <v>11898360</v>
      </c>
      <c r="E77" s="84"/>
      <c r="F77" s="84" t="s">
        <v>497</v>
      </c>
      <c r="G77" s="108">
        <v>41725</v>
      </c>
      <c r="H77" s="84" t="s">
        <v>380</v>
      </c>
      <c r="I77" s="94">
        <v>5.76</v>
      </c>
      <c r="J77" s="97" t="s">
        <v>177</v>
      </c>
      <c r="K77" s="98">
        <v>5.5E-2</v>
      </c>
      <c r="L77" s="98">
        <v>3.15E-2</v>
      </c>
      <c r="M77" s="94">
        <v>39879.339999999997</v>
      </c>
      <c r="N77" s="96">
        <v>115.49</v>
      </c>
      <c r="O77" s="94">
        <v>46.056640000000002</v>
      </c>
      <c r="P77" s="95">
        <f t="shared" si="4"/>
        <v>4.9630264869450198E-4</v>
      </c>
      <c r="Q77" s="95">
        <f>O77/'סכום נכסי הקרן'!$C$42</f>
        <v>2.5887389682976413E-5</v>
      </c>
    </row>
    <row r="78" spans="1:17" s="139" customFormat="1">
      <c r="A78" s="150"/>
      <c r="B78" s="87" t="s">
        <v>2230</v>
      </c>
      <c r="C78" s="97" t="s">
        <v>2143</v>
      </c>
      <c r="D78" s="84">
        <v>11898380</v>
      </c>
      <c r="E78" s="84"/>
      <c r="F78" s="84" t="s">
        <v>497</v>
      </c>
      <c r="G78" s="108">
        <v>41787</v>
      </c>
      <c r="H78" s="84" t="s">
        <v>380</v>
      </c>
      <c r="I78" s="94">
        <v>5.7600000000000007</v>
      </c>
      <c r="J78" s="97" t="s">
        <v>177</v>
      </c>
      <c r="K78" s="98">
        <v>5.5E-2</v>
      </c>
      <c r="L78" s="98">
        <v>3.15E-2</v>
      </c>
      <c r="M78" s="94">
        <v>25106.71</v>
      </c>
      <c r="N78" s="96">
        <v>115.04</v>
      </c>
      <c r="O78" s="94">
        <v>28.882759999999998</v>
      </c>
      <c r="P78" s="95">
        <f t="shared" si="4"/>
        <v>3.1123829896422347E-4</v>
      </c>
      <c r="Q78" s="95">
        <f>O78/'סכום נכסי הקרן'!$C$42</f>
        <v>1.6234342393189858E-5</v>
      </c>
    </row>
    <row r="79" spans="1:17" s="139" customFormat="1">
      <c r="A79" s="150"/>
      <c r="B79" s="87" t="s">
        <v>2230</v>
      </c>
      <c r="C79" s="97" t="s">
        <v>2143</v>
      </c>
      <c r="D79" s="84">
        <v>11898390</v>
      </c>
      <c r="E79" s="84"/>
      <c r="F79" s="84" t="s">
        <v>497</v>
      </c>
      <c r="G79" s="108">
        <v>41815</v>
      </c>
      <c r="H79" s="84" t="s">
        <v>380</v>
      </c>
      <c r="I79" s="94">
        <v>5.7600000000000007</v>
      </c>
      <c r="J79" s="97" t="s">
        <v>177</v>
      </c>
      <c r="K79" s="98">
        <v>5.5E-2</v>
      </c>
      <c r="L79" s="98">
        <v>3.15E-2</v>
      </c>
      <c r="M79" s="94">
        <v>14116.34</v>
      </c>
      <c r="N79" s="96">
        <v>114.93</v>
      </c>
      <c r="O79" s="94">
        <v>16.22392</v>
      </c>
      <c r="P79" s="95">
        <f t="shared" si="4"/>
        <v>1.74827657167516E-4</v>
      </c>
      <c r="Q79" s="95">
        <f>O79/'סכום נכסי הקרן'!$C$42</f>
        <v>9.1190963827459991E-6</v>
      </c>
    </row>
    <row r="80" spans="1:17" s="139" customFormat="1">
      <c r="A80" s="150"/>
      <c r="B80" s="87" t="s">
        <v>2230</v>
      </c>
      <c r="C80" s="97" t="s">
        <v>2143</v>
      </c>
      <c r="D80" s="84">
        <v>11898400</v>
      </c>
      <c r="E80" s="84"/>
      <c r="F80" s="84" t="s">
        <v>497</v>
      </c>
      <c r="G80" s="108">
        <v>41836</v>
      </c>
      <c r="H80" s="84" t="s">
        <v>380</v>
      </c>
      <c r="I80" s="94">
        <v>5.76</v>
      </c>
      <c r="J80" s="97" t="s">
        <v>177</v>
      </c>
      <c r="K80" s="98">
        <v>5.5E-2</v>
      </c>
      <c r="L80" s="98">
        <v>3.1600000000000003E-2</v>
      </c>
      <c r="M80" s="94">
        <v>41966.25</v>
      </c>
      <c r="N80" s="96">
        <v>114.58</v>
      </c>
      <c r="O80" s="94">
        <v>48.08493</v>
      </c>
      <c r="P80" s="95">
        <f t="shared" si="4"/>
        <v>5.1815933861631502E-4</v>
      </c>
      <c r="Q80" s="95">
        <f>O80/'סכום נכסי הקרן'!$C$42</f>
        <v>2.7027445353995494E-5</v>
      </c>
    </row>
    <row r="81" spans="1:17" s="139" customFormat="1">
      <c r="A81" s="150"/>
      <c r="B81" s="87" t="s">
        <v>2230</v>
      </c>
      <c r="C81" s="97" t="s">
        <v>2143</v>
      </c>
      <c r="D81" s="84">
        <v>11896130</v>
      </c>
      <c r="E81" s="84"/>
      <c r="F81" s="84" t="s">
        <v>497</v>
      </c>
      <c r="G81" s="108">
        <v>40903</v>
      </c>
      <c r="H81" s="84" t="s">
        <v>380</v>
      </c>
      <c r="I81" s="94">
        <v>5.8999999999999986</v>
      </c>
      <c r="J81" s="97" t="s">
        <v>177</v>
      </c>
      <c r="K81" s="98">
        <v>5.6619999999999997E-2</v>
      </c>
      <c r="L81" s="98">
        <v>1.9699999999999999E-2</v>
      </c>
      <c r="M81" s="94">
        <v>52982.62</v>
      </c>
      <c r="N81" s="96">
        <v>127.91</v>
      </c>
      <c r="O81" s="94">
        <v>67.770070000000004</v>
      </c>
      <c r="P81" s="95">
        <f t="shared" si="4"/>
        <v>7.3028482414721975E-4</v>
      </c>
      <c r="Q81" s="95">
        <f>O81/'סכום נכסי הקרן'!$C$42</f>
        <v>3.809201476557103E-5</v>
      </c>
    </row>
    <row r="82" spans="1:17" s="139" customFormat="1">
      <c r="A82" s="150"/>
      <c r="B82" s="87" t="s">
        <v>2230</v>
      </c>
      <c r="C82" s="97" t="s">
        <v>2143</v>
      </c>
      <c r="D82" s="84">
        <v>11898410</v>
      </c>
      <c r="E82" s="84"/>
      <c r="F82" s="84" t="s">
        <v>497</v>
      </c>
      <c r="G82" s="108">
        <v>41911</v>
      </c>
      <c r="H82" s="84" t="s">
        <v>380</v>
      </c>
      <c r="I82" s="94">
        <v>5.76</v>
      </c>
      <c r="J82" s="97" t="s">
        <v>177</v>
      </c>
      <c r="K82" s="98">
        <v>5.5E-2</v>
      </c>
      <c r="L82" s="98">
        <v>3.1600000000000003E-2</v>
      </c>
      <c r="M82" s="94">
        <v>16471.68</v>
      </c>
      <c r="N82" s="96">
        <v>114.58</v>
      </c>
      <c r="O82" s="94">
        <v>18.873249999999999</v>
      </c>
      <c r="P82" s="95">
        <f t="shared" si="4"/>
        <v>2.0337662418434146E-4</v>
      </c>
      <c r="Q82" s="95">
        <f>O82/'סכום נכסי הקרן'!$C$42</f>
        <v>1.0608224510824813E-5</v>
      </c>
    </row>
    <row r="83" spans="1:17" s="139" customFormat="1">
      <c r="A83" s="150"/>
      <c r="B83" s="87" t="s">
        <v>2230</v>
      </c>
      <c r="C83" s="97" t="s">
        <v>2143</v>
      </c>
      <c r="D83" s="84">
        <v>11896140</v>
      </c>
      <c r="E83" s="84"/>
      <c r="F83" s="84" t="s">
        <v>497</v>
      </c>
      <c r="G83" s="108">
        <v>40933</v>
      </c>
      <c r="H83" s="84" t="s">
        <v>380</v>
      </c>
      <c r="I83" s="94">
        <v>5.75</v>
      </c>
      <c r="J83" s="97" t="s">
        <v>177</v>
      </c>
      <c r="K83" s="98">
        <v>5.5309999999999998E-2</v>
      </c>
      <c r="L83" s="98">
        <v>3.15E-2</v>
      </c>
      <c r="M83" s="94">
        <v>195376.21</v>
      </c>
      <c r="N83" s="96">
        <v>118.77</v>
      </c>
      <c r="O83" s="94">
        <v>232.04832999999999</v>
      </c>
      <c r="P83" s="95">
        <f t="shared" si="4"/>
        <v>2.500534142398053E-3</v>
      </c>
      <c r="Q83" s="95">
        <f>O83/'סכום נכסי הקרן'!$C$42</f>
        <v>1.3042908783606242E-4</v>
      </c>
    </row>
    <row r="84" spans="1:17" s="139" customFormat="1">
      <c r="A84" s="150"/>
      <c r="B84" s="87" t="s">
        <v>2230</v>
      </c>
      <c r="C84" s="97" t="s">
        <v>2143</v>
      </c>
      <c r="D84" s="84">
        <v>11896150</v>
      </c>
      <c r="E84" s="84"/>
      <c r="F84" s="84" t="s">
        <v>497</v>
      </c>
      <c r="G84" s="108">
        <v>40993</v>
      </c>
      <c r="H84" s="84" t="s">
        <v>380</v>
      </c>
      <c r="I84" s="94">
        <v>5.75</v>
      </c>
      <c r="J84" s="97" t="s">
        <v>177</v>
      </c>
      <c r="K84" s="98">
        <v>5.5452000000000001E-2</v>
      </c>
      <c r="L84" s="98">
        <v>3.15E-2</v>
      </c>
      <c r="M84" s="94">
        <v>113703.88</v>
      </c>
      <c r="N84" s="96">
        <v>118.87</v>
      </c>
      <c r="O84" s="94">
        <v>135.15979999999999</v>
      </c>
      <c r="P84" s="95">
        <f t="shared" si="4"/>
        <v>1.4564711350419646E-3</v>
      </c>
      <c r="Q84" s="95">
        <f>O84/'סכום נכסי הקרן'!$C$42</f>
        <v>7.597024906882384E-5</v>
      </c>
    </row>
    <row r="85" spans="1:17" s="139" customFormat="1">
      <c r="A85" s="150"/>
      <c r="B85" s="87" t="s">
        <v>2230</v>
      </c>
      <c r="C85" s="97" t="s">
        <v>2143</v>
      </c>
      <c r="D85" s="84">
        <v>11896160</v>
      </c>
      <c r="E85" s="84"/>
      <c r="F85" s="84" t="s">
        <v>497</v>
      </c>
      <c r="G85" s="108">
        <v>41053</v>
      </c>
      <c r="H85" s="84" t="s">
        <v>380</v>
      </c>
      <c r="I85" s="94">
        <v>5.76</v>
      </c>
      <c r="J85" s="97" t="s">
        <v>177</v>
      </c>
      <c r="K85" s="98">
        <v>5.5E-2</v>
      </c>
      <c r="L85" s="98">
        <v>3.15E-2</v>
      </c>
      <c r="M85" s="94">
        <v>80090.350000000006</v>
      </c>
      <c r="N85" s="96">
        <v>117.12</v>
      </c>
      <c r="O85" s="94">
        <v>93.801820000000006</v>
      </c>
      <c r="P85" s="95">
        <f t="shared" si="4"/>
        <v>1.0108008686340322E-3</v>
      </c>
      <c r="Q85" s="95">
        <f>O85/'סכום נכסי הקרן'!$C$42</f>
        <v>5.2723869290343603E-5</v>
      </c>
    </row>
    <row r="86" spans="1:17" s="139" customFormat="1">
      <c r="A86" s="150"/>
      <c r="B86" s="87" t="s">
        <v>2230</v>
      </c>
      <c r="C86" s="97" t="s">
        <v>2143</v>
      </c>
      <c r="D86" s="84">
        <v>11898170</v>
      </c>
      <c r="E86" s="84"/>
      <c r="F86" s="84" t="s">
        <v>497</v>
      </c>
      <c r="G86" s="108">
        <v>41085</v>
      </c>
      <c r="H86" s="84" t="s">
        <v>380</v>
      </c>
      <c r="I86" s="94">
        <v>5.7600000000000007</v>
      </c>
      <c r="J86" s="97" t="s">
        <v>177</v>
      </c>
      <c r="K86" s="98">
        <v>5.5E-2</v>
      </c>
      <c r="L86" s="98">
        <v>3.15E-2</v>
      </c>
      <c r="M86" s="94">
        <v>147371.76999999999</v>
      </c>
      <c r="N86" s="96">
        <v>117.12</v>
      </c>
      <c r="O86" s="94">
        <v>172.60181</v>
      </c>
      <c r="P86" s="95">
        <f t="shared" si="4"/>
        <v>1.8599432236581996E-3</v>
      </c>
      <c r="Q86" s="95">
        <f>O86/'סכום נכסי הקרן'!$C$42</f>
        <v>9.7015551187777812E-5</v>
      </c>
    </row>
    <row r="87" spans="1:17" s="139" customFormat="1">
      <c r="A87" s="150"/>
      <c r="B87" s="87" t="s">
        <v>2230</v>
      </c>
      <c r="C87" s="97" t="s">
        <v>2143</v>
      </c>
      <c r="D87" s="84">
        <v>11898180</v>
      </c>
      <c r="E87" s="84"/>
      <c r="F87" s="84" t="s">
        <v>497</v>
      </c>
      <c r="G87" s="108">
        <v>41115</v>
      </c>
      <c r="H87" s="84" t="s">
        <v>380</v>
      </c>
      <c r="I87" s="94">
        <v>5.76</v>
      </c>
      <c r="J87" s="97" t="s">
        <v>177</v>
      </c>
      <c r="K87" s="98">
        <v>5.5E-2</v>
      </c>
      <c r="L87" s="98">
        <v>3.15E-2</v>
      </c>
      <c r="M87" s="94">
        <v>65352.05</v>
      </c>
      <c r="N87" s="96">
        <v>117.45</v>
      </c>
      <c r="O87" s="94">
        <v>76.755979999999994</v>
      </c>
      <c r="P87" s="95">
        <f t="shared" si="4"/>
        <v>8.2711626764658071E-4</v>
      </c>
      <c r="Q87" s="95">
        <f>O87/'סכום נכסי הקרן'!$C$42</f>
        <v>4.3142790372001599E-5</v>
      </c>
    </row>
    <row r="88" spans="1:17" s="139" customFormat="1">
      <c r="A88" s="150"/>
      <c r="B88" s="87" t="s">
        <v>2230</v>
      </c>
      <c r="C88" s="97" t="s">
        <v>2143</v>
      </c>
      <c r="D88" s="84">
        <v>11898190</v>
      </c>
      <c r="E88" s="84"/>
      <c r="F88" s="84" t="s">
        <v>497</v>
      </c>
      <c r="G88" s="108">
        <v>41179</v>
      </c>
      <c r="H88" s="84" t="s">
        <v>380</v>
      </c>
      <c r="I88" s="94">
        <v>5.76</v>
      </c>
      <c r="J88" s="97" t="s">
        <v>177</v>
      </c>
      <c r="K88" s="98">
        <v>5.5E-2</v>
      </c>
      <c r="L88" s="98">
        <v>3.15E-2</v>
      </c>
      <c r="M88" s="94">
        <v>82408.95</v>
      </c>
      <c r="N88" s="96">
        <v>116.12</v>
      </c>
      <c r="O88" s="94">
        <v>95.693269999999998</v>
      </c>
      <c r="P88" s="95">
        <f t="shared" si="4"/>
        <v>1.0311829817207273E-3</v>
      </c>
      <c r="Q88" s="95">
        <f>O88/'סכום נכסי הקרן'!$C$42</f>
        <v>5.3787010310093754E-5</v>
      </c>
    </row>
    <row r="89" spans="1:17" s="139" customFormat="1">
      <c r="A89" s="150"/>
      <c r="B89" s="87" t="s">
        <v>2232</v>
      </c>
      <c r="C89" s="97" t="s">
        <v>2143</v>
      </c>
      <c r="D89" s="84">
        <v>90145563</v>
      </c>
      <c r="E89" s="84"/>
      <c r="F89" s="84" t="s">
        <v>497</v>
      </c>
      <c r="G89" s="108">
        <v>42122</v>
      </c>
      <c r="H89" s="84" t="s">
        <v>175</v>
      </c>
      <c r="I89" s="94">
        <v>5.9800000000000013</v>
      </c>
      <c r="J89" s="97" t="s">
        <v>177</v>
      </c>
      <c r="K89" s="98">
        <v>2.4799999999999999E-2</v>
      </c>
      <c r="L89" s="98">
        <v>2.4500000000000008E-2</v>
      </c>
      <c r="M89" s="94">
        <v>3959463.34</v>
      </c>
      <c r="N89" s="96">
        <v>101.95</v>
      </c>
      <c r="O89" s="94">
        <v>4036.6730299999999</v>
      </c>
      <c r="P89" s="95">
        <f t="shared" si="4"/>
        <v>4.3498863935855087E-2</v>
      </c>
      <c r="Q89" s="95">
        <f>O89/'סכום נכסי הקרן'!$C$42</f>
        <v>2.268922087029604E-3</v>
      </c>
    </row>
    <row r="90" spans="1:17" s="139" customFormat="1">
      <c r="A90" s="150"/>
      <c r="B90" s="87" t="s">
        <v>2233</v>
      </c>
      <c r="C90" s="97" t="s">
        <v>2143</v>
      </c>
      <c r="D90" s="84">
        <v>95350502</v>
      </c>
      <c r="E90" s="84"/>
      <c r="F90" s="84" t="s">
        <v>497</v>
      </c>
      <c r="G90" s="108">
        <v>41767</v>
      </c>
      <c r="H90" s="84" t="s">
        <v>175</v>
      </c>
      <c r="I90" s="94">
        <v>6.3900000000000006</v>
      </c>
      <c r="J90" s="97" t="s">
        <v>177</v>
      </c>
      <c r="K90" s="98">
        <v>5.3499999999999999E-2</v>
      </c>
      <c r="L90" s="98">
        <v>2.75E-2</v>
      </c>
      <c r="M90" s="94">
        <v>34358.100000000006</v>
      </c>
      <c r="N90" s="96">
        <v>119.59</v>
      </c>
      <c r="O90" s="94">
        <v>41.088850000000001</v>
      </c>
      <c r="P90" s="95">
        <f t="shared" si="4"/>
        <v>4.4277014317177911E-4</v>
      </c>
      <c r="Q90" s="95">
        <f>O90/'סכום נכסי הקרן'!$C$42</f>
        <v>2.3095107927442501E-5</v>
      </c>
    </row>
    <row r="91" spans="1:17" s="139" customFormat="1">
      <c r="A91" s="150"/>
      <c r="B91" s="87" t="s">
        <v>2233</v>
      </c>
      <c r="C91" s="97" t="s">
        <v>2143</v>
      </c>
      <c r="D91" s="84">
        <v>95350101</v>
      </c>
      <c r="E91" s="84"/>
      <c r="F91" s="84" t="s">
        <v>497</v>
      </c>
      <c r="G91" s="108">
        <v>41269</v>
      </c>
      <c r="H91" s="84" t="s">
        <v>175</v>
      </c>
      <c r="I91" s="94">
        <v>6.55</v>
      </c>
      <c r="J91" s="97" t="s">
        <v>177</v>
      </c>
      <c r="K91" s="98">
        <v>5.3499999999999999E-2</v>
      </c>
      <c r="L91" s="98">
        <v>1.7399999999999999E-2</v>
      </c>
      <c r="M91" s="94">
        <v>170641.6</v>
      </c>
      <c r="N91" s="96">
        <v>129.43</v>
      </c>
      <c r="O91" s="94">
        <v>220.8614</v>
      </c>
      <c r="P91" s="95">
        <f t="shared" si="4"/>
        <v>2.37998468438809E-3</v>
      </c>
      <c r="Q91" s="95">
        <f>O91/'סכום נכסי הקרן'!$C$42</f>
        <v>1.2414116895474196E-4</v>
      </c>
    </row>
    <row r="92" spans="1:17" s="139" customFormat="1">
      <c r="A92" s="150"/>
      <c r="B92" s="87" t="s">
        <v>2233</v>
      </c>
      <c r="C92" s="97" t="s">
        <v>2143</v>
      </c>
      <c r="D92" s="84">
        <v>95350102</v>
      </c>
      <c r="E92" s="84"/>
      <c r="F92" s="84" t="s">
        <v>497</v>
      </c>
      <c r="G92" s="108">
        <v>41767</v>
      </c>
      <c r="H92" s="84" t="s">
        <v>175</v>
      </c>
      <c r="I92" s="94">
        <v>6.830000000000001</v>
      </c>
      <c r="J92" s="97" t="s">
        <v>177</v>
      </c>
      <c r="K92" s="98">
        <v>5.3499999999999999E-2</v>
      </c>
      <c r="L92" s="98">
        <v>2.9200000000000004E-2</v>
      </c>
      <c r="M92" s="94">
        <v>26888.95</v>
      </c>
      <c r="N92" s="96">
        <v>119.59</v>
      </c>
      <c r="O92" s="94">
        <v>32.156509999999997</v>
      </c>
      <c r="P92" s="95">
        <f t="shared" si="4"/>
        <v>3.4651596568423661E-4</v>
      </c>
      <c r="Q92" s="95">
        <f>O92/'סכום נכסי הקרן'!$C$42</f>
        <v>1.807444279944277E-5</v>
      </c>
    </row>
    <row r="93" spans="1:17" s="139" customFormat="1">
      <c r="A93" s="150"/>
      <c r="B93" s="87" t="s">
        <v>2233</v>
      </c>
      <c r="C93" s="97" t="s">
        <v>2143</v>
      </c>
      <c r="D93" s="84">
        <v>95350202</v>
      </c>
      <c r="E93" s="84"/>
      <c r="F93" s="84" t="s">
        <v>497</v>
      </c>
      <c r="G93" s="108">
        <v>41767</v>
      </c>
      <c r="H93" s="84" t="s">
        <v>175</v>
      </c>
      <c r="I93" s="94">
        <v>6.3900000000000006</v>
      </c>
      <c r="J93" s="97" t="s">
        <v>177</v>
      </c>
      <c r="K93" s="98">
        <v>5.3499999999999999E-2</v>
      </c>
      <c r="L93" s="98">
        <v>2.7500000000000004E-2</v>
      </c>
      <c r="M93" s="94">
        <v>34358.1</v>
      </c>
      <c r="N93" s="96">
        <v>119.59</v>
      </c>
      <c r="O93" s="94">
        <v>41.088859999999997</v>
      </c>
      <c r="P93" s="95">
        <f t="shared" si="4"/>
        <v>4.4277025093097483E-4</v>
      </c>
      <c r="Q93" s="95">
        <f>O93/'סכום נכסי הקרן'!$C$42</f>
        <v>2.3095113548215028E-5</v>
      </c>
    </row>
    <row r="94" spans="1:17" s="139" customFormat="1">
      <c r="A94" s="150"/>
      <c r="B94" s="87" t="s">
        <v>2233</v>
      </c>
      <c r="C94" s="97" t="s">
        <v>2143</v>
      </c>
      <c r="D94" s="84">
        <v>95350201</v>
      </c>
      <c r="E94" s="84"/>
      <c r="F94" s="84" t="s">
        <v>497</v>
      </c>
      <c r="G94" s="108">
        <v>41269</v>
      </c>
      <c r="H94" s="84" t="s">
        <v>175</v>
      </c>
      <c r="I94" s="94">
        <v>6.55</v>
      </c>
      <c r="J94" s="97" t="s">
        <v>177</v>
      </c>
      <c r="K94" s="98">
        <v>5.3499999999999999E-2</v>
      </c>
      <c r="L94" s="98">
        <v>1.7400000000000006E-2</v>
      </c>
      <c r="M94" s="94">
        <v>181306.68</v>
      </c>
      <c r="N94" s="96">
        <v>129.43</v>
      </c>
      <c r="O94" s="94">
        <v>234.66523999999998</v>
      </c>
      <c r="P94" s="95">
        <f t="shared" si="4"/>
        <v>2.5287337541021445E-3</v>
      </c>
      <c r="Q94" s="95">
        <f>O94/'סכום נכסי הקרן'!$C$42</f>
        <v>1.3189999341960644E-4</v>
      </c>
    </row>
    <row r="95" spans="1:17" s="139" customFormat="1">
      <c r="A95" s="150"/>
      <c r="B95" s="87" t="s">
        <v>2233</v>
      </c>
      <c r="C95" s="97" t="s">
        <v>2143</v>
      </c>
      <c r="D95" s="84">
        <v>95350301</v>
      </c>
      <c r="E95" s="84"/>
      <c r="F95" s="84" t="s">
        <v>497</v>
      </c>
      <c r="G95" s="108">
        <v>41281</v>
      </c>
      <c r="H95" s="84" t="s">
        <v>175</v>
      </c>
      <c r="I95" s="94">
        <v>6.5500000000000007</v>
      </c>
      <c r="J95" s="97" t="s">
        <v>177</v>
      </c>
      <c r="K95" s="98">
        <v>5.3499999999999999E-2</v>
      </c>
      <c r="L95" s="98">
        <v>1.7600000000000001E-2</v>
      </c>
      <c r="M95" s="94">
        <v>228420.29</v>
      </c>
      <c r="N95" s="96">
        <v>129.26</v>
      </c>
      <c r="O95" s="94">
        <v>295.25605999999999</v>
      </c>
      <c r="P95" s="95">
        <f t="shared" si="4"/>
        <v>3.1816555576156401E-3</v>
      </c>
      <c r="Q95" s="95">
        <f>O95/'סכום נכסי הקרן'!$C$42</f>
        <v>1.6595671506823478E-4</v>
      </c>
    </row>
    <row r="96" spans="1:17" s="139" customFormat="1">
      <c r="A96" s="150"/>
      <c r="B96" s="87" t="s">
        <v>2233</v>
      </c>
      <c r="C96" s="97" t="s">
        <v>2143</v>
      </c>
      <c r="D96" s="84">
        <v>95350302</v>
      </c>
      <c r="E96" s="84"/>
      <c r="F96" s="84" t="s">
        <v>497</v>
      </c>
      <c r="G96" s="108">
        <v>41767</v>
      </c>
      <c r="H96" s="84" t="s">
        <v>175</v>
      </c>
      <c r="I96" s="94">
        <v>6.3900000000000006</v>
      </c>
      <c r="J96" s="97" t="s">
        <v>177</v>
      </c>
      <c r="K96" s="98">
        <v>5.3499999999999999E-2</v>
      </c>
      <c r="L96" s="98">
        <v>2.75E-2</v>
      </c>
      <c r="M96" s="94">
        <v>40333.440000000002</v>
      </c>
      <c r="N96" s="96">
        <v>119.59</v>
      </c>
      <c r="O96" s="94">
        <v>48.234769999999997</v>
      </c>
      <c r="P96" s="95">
        <f t="shared" si="4"/>
        <v>5.197740024059528E-4</v>
      </c>
      <c r="Q96" s="95">
        <f>O96/'סכום נכסי הקרן'!$C$42</f>
        <v>2.7111667009550418E-5</v>
      </c>
    </row>
    <row r="97" spans="1:17" s="139" customFormat="1">
      <c r="A97" s="150"/>
      <c r="B97" s="87" t="s">
        <v>2233</v>
      </c>
      <c r="C97" s="97" t="s">
        <v>2143</v>
      </c>
      <c r="D97" s="84">
        <v>95350401</v>
      </c>
      <c r="E97" s="84"/>
      <c r="F97" s="84" t="s">
        <v>497</v>
      </c>
      <c r="G97" s="108">
        <v>41281</v>
      </c>
      <c r="H97" s="84" t="s">
        <v>175</v>
      </c>
      <c r="I97" s="94">
        <v>6.55</v>
      </c>
      <c r="J97" s="97" t="s">
        <v>177</v>
      </c>
      <c r="K97" s="98">
        <v>5.3499999999999999E-2</v>
      </c>
      <c r="L97" s="98">
        <v>1.7599999999999998E-2</v>
      </c>
      <c r="M97" s="94">
        <v>164540.05000000002</v>
      </c>
      <c r="N97" s="96">
        <v>129.26</v>
      </c>
      <c r="O97" s="94">
        <v>212.68447</v>
      </c>
      <c r="P97" s="95">
        <f t="shared" si="4"/>
        <v>2.2918707443093187E-3</v>
      </c>
      <c r="Q97" s="95">
        <f>O97/'סכום נכסי הקרן'!$C$42</f>
        <v>1.1954510260425655E-4</v>
      </c>
    </row>
    <row r="98" spans="1:17" s="139" customFormat="1">
      <c r="A98" s="150"/>
      <c r="B98" s="87" t="s">
        <v>2233</v>
      </c>
      <c r="C98" s="97" t="s">
        <v>2143</v>
      </c>
      <c r="D98" s="84">
        <v>95350402</v>
      </c>
      <c r="E98" s="84"/>
      <c r="F98" s="84" t="s">
        <v>497</v>
      </c>
      <c r="G98" s="108">
        <v>41767</v>
      </c>
      <c r="H98" s="84" t="s">
        <v>175</v>
      </c>
      <c r="I98" s="94">
        <v>6.3900000000000006</v>
      </c>
      <c r="J98" s="97" t="s">
        <v>177</v>
      </c>
      <c r="K98" s="98">
        <v>5.3499999999999999E-2</v>
      </c>
      <c r="L98" s="98">
        <v>2.75E-2</v>
      </c>
      <c r="M98" s="94">
        <v>32864.300000000003</v>
      </c>
      <c r="N98" s="96">
        <v>119.59</v>
      </c>
      <c r="O98" s="94">
        <v>39.302419999999998</v>
      </c>
      <c r="P98" s="95">
        <f t="shared" si="4"/>
        <v>4.2351971715921458E-4</v>
      </c>
      <c r="Q98" s="95">
        <f>O98/'סכום נכסי הקרן'!$C$42</f>
        <v>2.2090996260778159E-5</v>
      </c>
    </row>
    <row r="99" spans="1:17" s="139" customFormat="1">
      <c r="A99" s="150"/>
      <c r="B99" s="87" t="s">
        <v>2233</v>
      </c>
      <c r="C99" s="97" t="s">
        <v>2143</v>
      </c>
      <c r="D99" s="84">
        <v>95350501</v>
      </c>
      <c r="E99" s="84"/>
      <c r="F99" s="84" t="s">
        <v>497</v>
      </c>
      <c r="G99" s="108">
        <v>41281</v>
      </c>
      <c r="H99" s="84" t="s">
        <v>175</v>
      </c>
      <c r="I99" s="94">
        <v>6.549999999999998</v>
      </c>
      <c r="J99" s="97" t="s">
        <v>177</v>
      </c>
      <c r="K99" s="98">
        <v>5.3499999999999999E-2</v>
      </c>
      <c r="L99" s="98">
        <v>1.7600000000000001E-2</v>
      </c>
      <c r="M99" s="94">
        <v>197609.35</v>
      </c>
      <c r="N99" s="96">
        <v>129.26</v>
      </c>
      <c r="O99" s="94">
        <v>255.42985000000002</v>
      </c>
      <c r="P99" s="95">
        <f t="shared" si="4"/>
        <v>2.7524915215404195E-3</v>
      </c>
      <c r="Q99" s="95">
        <f>O99/'סכום נכסי הקרן'!$C$42</f>
        <v>1.4357130836322869E-4</v>
      </c>
    </row>
    <row r="100" spans="1:17" s="139" customFormat="1">
      <c r="A100" s="150"/>
      <c r="B100" s="87" t="s">
        <v>2234</v>
      </c>
      <c r="C100" s="97" t="s">
        <v>2133</v>
      </c>
      <c r="D100" s="84">
        <v>4069</v>
      </c>
      <c r="E100" s="84"/>
      <c r="F100" s="84" t="s">
        <v>599</v>
      </c>
      <c r="G100" s="108">
        <v>42052</v>
      </c>
      <c r="H100" s="84" t="s">
        <v>175</v>
      </c>
      <c r="I100" s="94">
        <v>5.8200000000000012</v>
      </c>
      <c r="J100" s="97" t="s">
        <v>177</v>
      </c>
      <c r="K100" s="98">
        <v>2.9779E-2</v>
      </c>
      <c r="L100" s="98">
        <v>1.9100000000000002E-2</v>
      </c>
      <c r="M100" s="94">
        <v>657280.05000000005</v>
      </c>
      <c r="N100" s="96">
        <v>108.38</v>
      </c>
      <c r="O100" s="94">
        <v>712.36014999999986</v>
      </c>
      <c r="P100" s="95">
        <f t="shared" si="4"/>
        <v>7.6763356873061662E-3</v>
      </c>
      <c r="Q100" s="95">
        <f>O100/'סכום נכסי הקרן'!$C$42</f>
        <v>4.0040143609419894E-4</v>
      </c>
    </row>
    <row r="101" spans="1:17" s="139" customFormat="1">
      <c r="A101" s="150"/>
      <c r="B101" s="87" t="s">
        <v>2235</v>
      </c>
      <c r="C101" s="97" t="s">
        <v>2143</v>
      </c>
      <c r="D101" s="84">
        <v>455954</v>
      </c>
      <c r="E101" s="84"/>
      <c r="F101" s="84" t="s">
        <v>2145</v>
      </c>
      <c r="G101" s="108">
        <v>42732</v>
      </c>
      <c r="H101" s="84" t="s">
        <v>2130</v>
      </c>
      <c r="I101" s="94">
        <v>3.95</v>
      </c>
      <c r="J101" s="97" t="s">
        <v>177</v>
      </c>
      <c r="K101" s="98">
        <v>2.1613000000000004E-2</v>
      </c>
      <c r="L101" s="98">
        <v>2.5600000000000005E-2</v>
      </c>
      <c r="M101" s="94">
        <v>1131342.79</v>
      </c>
      <c r="N101" s="96">
        <v>100.05</v>
      </c>
      <c r="O101" s="94">
        <v>1131.90849</v>
      </c>
      <c r="P101" s="95">
        <f t="shared" si="4"/>
        <v>1.2197354858426369E-2</v>
      </c>
      <c r="Q101" s="95">
        <f>O101/'סכום נכסי הקרן'!$C$42</f>
        <v>6.3622001444524421E-4</v>
      </c>
    </row>
    <row r="102" spans="1:17" s="139" customFormat="1">
      <c r="A102" s="150"/>
      <c r="B102" s="87" t="s">
        <v>2236</v>
      </c>
      <c r="C102" s="97" t="s">
        <v>2143</v>
      </c>
      <c r="D102" s="84">
        <v>90135664</v>
      </c>
      <c r="E102" s="84"/>
      <c r="F102" s="84" t="s">
        <v>2145</v>
      </c>
      <c r="G102" s="108">
        <v>42093</v>
      </c>
      <c r="H102" s="84" t="s">
        <v>2130</v>
      </c>
      <c r="I102" s="94">
        <v>1.66</v>
      </c>
      <c r="J102" s="97" t="s">
        <v>177</v>
      </c>
      <c r="K102" s="98">
        <v>4.4000000000000004E-2</v>
      </c>
      <c r="L102" s="98">
        <v>4.3099999999999999E-2</v>
      </c>
      <c r="M102" s="94">
        <v>58224.41</v>
      </c>
      <c r="N102" s="96">
        <v>100.32</v>
      </c>
      <c r="O102" s="94">
        <v>58.410730000000001</v>
      </c>
      <c r="P102" s="95">
        <f t="shared" si="4"/>
        <v>6.2942932899967097E-4</v>
      </c>
      <c r="Q102" s="95">
        <f>O102/'סכום נכסי הקרן'!$C$42</f>
        <v>3.2831342650638885E-5</v>
      </c>
    </row>
    <row r="103" spans="1:17" s="139" customFormat="1">
      <c r="A103" s="150"/>
      <c r="B103" s="87" t="s">
        <v>2236</v>
      </c>
      <c r="C103" s="97" t="s">
        <v>2143</v>
      </c>
      <c r="D103" s="84">
        <v>90135667</v>
      </c>
      <c r="E103" s="84"/>
      <c r="F103" s="84" t="s">
        <v>2145</v>
      </c>
      <c r="G103" s="108">
        <v>42093</v>
      </c>
      <c r="H103" s="84" t="s">
        <v>2130</v>
      </c>
      <c r="I103" s="94">
        <v>1.6500000000000001</v>
      </c>
      <c r="J103" s="97" t="s">
        <v>177</v>
      </c>
      <c r="K103" s="98">
        <v>4.4500000000000005E-2</v>
      </c>
      <c r="L103" s="98">
        <v>4.2100000000000005E-2</v>
      </c>
      <c r="M103" s="94">
        <v>34835.1</v>
      </c>
      <c r="N103" s="96">
        <v>101.63</v>
      </c>
      <c r="O103" s="94">
        <v>35.402920000000002</v>
      </c>
      <c r="P103" s="95">
        <f t="shared" si="4"/>
        <v>3.8149901876297445E-4</v>
      </c>
      <c r="Q103" s="95">
        <f>O103/'סכום נכסי הקרן'!$C$42</f>
        <v>1.9899176013604974E-5</v>
      </c>
    </row>
    <row r="104" spans="1:17" s="139" customFormat="1">
      <c r="A104" s="150"/>
      <c r="B104" s="87" t="s">
        <v>2236</v>
      </c>
      <c r="C104" s="97" t="s">
        <v>2143</v>
      </c>
      <c r="D104" s="84">
        <v>4985</v>
      </c>
      <c r="E104" s="84"/>
      <c r="F104" s="84" t="s">
        <v>2145</v>
      </c>
      <c r="G104" s="108">
        <v>42551</v>
      </c>
      <c r="H104" s="84" t="s">
        <v>2130</v>
      </c>
      <c r="I104" s="94">
        <v>1.6500000000000001</v>
      </c>
      <c r="J104" s="97" t="s">
        <v>177</v>
      </c>
      <c r="K104" s="98">
        <v>4.4500000000000005E-2</v>
      </c>
      <c r="L104" s="98">
        <v>4.2099999999999999E-2</v>
      </c>
      <c r="M104" s="94">
        <v>39882.94</v>
      </c>
      <c r="N104" s="96">
        <v>101.63</v>
      </c>
      <c r="O104" s="94">
        <v>40.53304</v>
      </c>
      <c r="P104" s="95">
        <f t="shared" si="4"/>
        <v>4.3678077931087018E-4</v>
      </c>
      <c r="Q104" s="95">
        <f>O104/'סכום נכסי הקרן'!$C$42</f>
        <v>2.2782699769580897E-5</v>
      </c>
    </row>
    <row r="105" spans="1:17" s="139" customFormat="1">
      <c r="A105" s="150"/>
      <c r="B105" s="87" t="s">
        <v>2236</v>
      </c>
      <c r="C105" s="97" t="s">
        <v>2143</v>
      </c>
      <c r="D105" s="84">
        <v>4987</v>
      </c>
      <c r="E105" s="84"/>
      <c r="F105" s="84" t="s">
        <v>2145</v>
      </c>
      <c r="G105" s="108">
        <v>42551</v>
      </c>
      <c r="H105" s="84" t="s">
        <v>2130</v>
      </c>
      <c r="I105" s="94">
        <v>2.2200000000000002</v>
      </c>
      <c r="J105" s="97" t="s">
        <v>177</v>
      </c>
      <c r="K105" s="98">
        <v>3.4000000000000002E-2</v>
      </c>
      <c r="L105" s="98">
        <v>3.0800000000000004E-2</v>
      </c>
      <c r="M105" s="94">
        <v>162321.63999999998</v>
      </c>
      <c r="N105" s="96">
        <v>103.59</v>
      </c>
      <c r="O105" s="94">
        <v>168.14896999999999</v>
      </c>
      <c r="P105" s="95">
        <f t="shared" si="4"/>
        <v>1.8119597779224091E-3</v>
      </c>
      <c r="Q105" s="95">
        <f>O105/'סכום נכסי הקרן'!$C$42</f>
        <v>9.4512711113557354E-5</v>
      </c>
    </row>
    <row r="106" spans="1:17" s="139" customFormat="1">
      <c r="A106" s="150"/>
      <c r="B106" s="87" t="s">
        <v>2236</v>
      </c>
      <c r="C106" s="97" t="s">
        <v>2143</v>
      </c>
      <c r="D106" s="84">
        <v>90135663</v>
      </c>
      <c r="E106" s="84"/>
      <c r="F106" s="84" t="s">
        <v>2145</v>
      </c>
      <c r="G106" s="108">
        <v>42093</v>
      </c>
      <c r="H106" s="84" t="s">
        <v>2130</v>
      </c>
      <c r="I106" s="94">
        <v>2.2199999999999998</v>
      </c>
      <c r="J106" s="97" t="s">
        <v>177</v>
      </c>
      <c r="K106" s="98">
        <v>3.4000000000000002E-2</v>
      </c>
      <c r="L106" s="98">
        <v>3.0799999999999998E-2</v>
      </c>
      <c r="M106" s="94">
        <v>147593.63999999998</v>
      </c>
      <c r="N106" s="96">
        <v>103.59</v>
      </c>
      <c r="O106" s="94">
        <v>152.89226000000002</v>
      </c>
      <c r="P106" s="95">
        <f t="shared" si="4"/>
        <v>1.6475546979303846E-3</v>
      </c>
      <c r="Q106" s="95">
        <f>O106/'סכום נכסי הקרן'!$C$42</f>
        <v>8.5937261470462199E-5</v>
      </c>
    </row>
    <row r="107" spans="1:17" s="139" customFormat="1">
      <c r="A107" s="150"/>
      <c r="B107" s="87" t="s">
        <v>2236</v>
      </c>
      <c r="C107" s="97" t="s">
        <v>2143</v>
      </c>
      <c r="D107" s="84">
        <v>90135666</v>
      </c>
      <c r="E107" s="84"/>
      <c r="F107" s="84" t="s">
        <v>2145</v>
      </c>
      <c r="G107" s="108">
        <v>42093</v>
      </c>
      <c r="H107" s="84" t="s">
        <v>2130</v>
      </c>
      <c r="I107" s="94">
        <v>1.6600000000000004</v>
      </c>
      <c r="J107" s="97" t="s">
        <v>177</v>
      </c>
      <c r="K107" s="98">
        <v>4.4000000000000004E-2</v>
      </c>
      <c r="L107" s="98">
        <v>4.3099999999999999E-2</v>
      </c>
      <c r="M107" s="94">
        <v>25877.47</v>
      </c>
      <c r="N107" s="96">
        <v>100.32</v>
      </c>
      <c r="O107" s="94">
        <v>25.960279999999997</v>
      </c>
      <c r="P107" s="95">
        <f t="shared" si="4"/>
        <v>2.7974588951453915E-4</v>
      </c>
      <c r="Q107" s="95">
        <f>O107/'סכום נכסי הקרן'!$C$42</f>
        <v>1.4591682863517157E-5</v>
      </c>
    </row>
    <row r="108" spans="1:17" s="139" customFormat="1">
      <c r="A108" s="150"/>
      <c r="B108" s="87" t="s">
        <v>2236</v>
      </c>
      <c r="C108" s="97" t="s">
        <v>2143</v>
      </c>
      <c r="D108" s="84">
        <v>4983</v>
      </c>
      <c r="E108" s="84"/>
      <c r="F108" s="84" t="s">
        <v>2145</v>
      </c>
      <c r="G108" s="108">
        <v>42551</v>
      </c>
      <c r="H108" s="84" t="s">
        <v>2130</v>
      </c>
      <c r="I108" s="94">
        <v>1.6599999999999997</v>
      </c>
      <c r="J108" s="97" t="s">
        <v>177</v>
      </c>
      <c r="K108" s="98">
        <v>4.4000000000000004E-2</v>
      </c>
      <c r="L108" s="98">
        <v>4.3100000000000006E-2</v>
      </c>
      <c r="M108" s="94">
        <v>30915.48</v>
      </c>
      <c r="N108" s="96">
        <v>100.32</v>
      </c>
      <c r="O108" s="94">
        <v>31.014400000000002</v>
      </c>
      <c r="P108" s="95">
        <f t="shared" si="4"/>
        <v>3.3420868017447133E-4</v>
      </c>
      <c r="Q108" s="95">
        <f>O108/'סכום נכסי הקרן'!$C$42</f>
        <v>1.7432488748282631E-5</v>
      </c>
    </row>
    <row r="109" spans="1:17" s="139" customFormat="1">
      <c r="A109" s="150"/>
      <c r="B109" s="87" t="s">
        <v>2236</v>
      </c>
      <c r="C109" s="97" t="s">
        <v>2143</v>
      </c>
      <c r="D109" s="84">
        <v>90135661</v>
      </c>
      <c r="E109" s="84"/>
      <c r="F109" s="84" t="s">
        <v>2145</v>
      </c>
      <c r="G109" s="108">
        <v>42093</v>
      </c>
      <c r="H109" s="84" t="s">
        <v>2130</v>
      </c>
      <c r="I109" s="94">
        <v>2.3199999999999998</v>
      </c>
      <c r="J109" s="97" t="s">
        <v>177</v>
      </c>
      <c r="K109" s="98">
        <v>3.5000000000000003E-2</v>
      </c>
      <c r="L109" s="98">
        <v>3.5098030836226188E-2</v>
      </c>
      <c r="M109" s="94">
        <v>59717.32</v>
      </c>
      <c r="N109" s="96">
        <v>105.41</v>
      </c>
      <c r="O109" s="94">
        <v>62.948039999999999</v>
      </c>
      <c r="P109" s="95">
        <f t="shared" si="4"/>
        <v>6.7832301666225447E-4</v>
      </c>
      <c r="Q109" s="95">
        <f>O109/'סכום נכסי הקרן'!$C$42</f>
        <v>3.5381661390400745E-5</v>
      </c>
    </row>
    <row r="110" spans="1:17" s="139" customFormat="1">
      <c r="A110" s="150"/>
      <c r="B110" s="87" t="s">
        <v>2236</v>
      </c>
      <c r="C110" s="97" t="s">
        <v>2143</v>
      </c>
      <c r="D110" s="84">
        <v>4989</v>
      </c>
      <c r="E110" s="84"/>
      <c r="F110" s="84" t="s">
        <v>2145</v>
      </c>
      <c r="G110" s="108">
        <v>42551</v>
      </c>
      <c r="H110" s="84" t="s">
        <v>2130</v>
      </c>
      <c r="I110" s="94">
        <v>2.3199999999999998</v>
      </c>
      <c r="J110" s="97" t="s">
        <v>177</v>
      </c>
      <c r="K110" s="98">
        <v>3.5000000000000003E-2</v>
      </c>
      <c r="L110" s="98">
        <v>3.5098030804884321E-2</v>
      </c>
      <c r="M110" s="94">
        <v>58603.519999999997</v>
      </c>
      <c r="N110" s="96">
        <v>105.41</v>
      </c>
      <c r="O110" s="94">
        <v>61.773969999999991</v>
      </c>
      <c r="P110" s="95">
        <f t="shared" si="4"/>
        <v>6.656713327627612E-4</v>
      </c>
      <c r="Q110" s="95">
        <f>O110/'סכום נכסי הקרן'!$C$42</f>
        <v>3.4721743350242101E-5</v>
      </c>
    </row>
    <row r="111" spans="1:17" s="139" customFormat="1">
      <c r="A111" s="150"/>
      <c r="B111" s="87" t="s">
        <v>2236</v>
      </c>
      <c r="C111" s="97" t="s">
        <v>2143</v>
      </c>
      <c r="D111" s="84">
        <v>4986</v>
      </c>
      <c r="E111" s="84"/>
      <c r="F111" s="84" t="s">
        <v>2145</v>
      </c>
      <c r="G111" s="108">
        <v>42551</v>
      </c>
      <c r="H111" s="84" t="s">
        <v>2130</v>
      </c>
      <c r="I111" s="94">
        <v>1.6600000000000001</v>
      </c>
      <c r="J111" s="97" t="s">
        <v>177</v>
      </c>
      <c r="K111" s="98">
        <v>4.4000000000000004E-2</v>
      </c>
      <c r="L111" s="98">
        <v>4.3100000000000006E-2</v>
      </c>
      <c r="M111" s="94">
        <v>69559.820000000007</v>
      </c>
      <c r="N111" s="96">
        <v>100.32</v>
      </c>
      <c r="O111" s="94">
        <v>69.782420000000002</v>
      </c>
      <c r="P111" s="95">
        <f t="shared" si="4"/>
        <v>7.5196974591095205E-4</v>
      </c>
      <c r="Q111" s="95">
        <f>O111/'סכום נכסי הקרן'!$C$42</f>
        <v>3.9223110925180974E-5</v>
      </c>
    </row>
    <row r="112" spans="1:17" s="139" customFormat="1">
      <c r="A112" s="150"/>
      <c r="B112" s="87" t="s">
        <v>2236</v>
      </c>
      <c r="C112" s="97" t="s">
        <v>2133</v>
      </c>
      <c r="D112" s="84">
        <v>507787</v>
      </c>
      <c r="E112" s="84"/>
      <c r="F112" s="84" t="s">
        <v>2145</v>
      </c>
      <c r="G112" s="108">
        <v>43184</v>
      </c>
      <c r="H112" s="84" t="s">
        <v>2130</v>
      </c>
      <c r="I112" s="94">
        <v>0.23</v>
      </c>
      <c r="J112" s="97" t="s">
        <v>177</v>
      </c>
      <c r="K112" s="98">
        <v>3.15E-2</v>
      </c>
      <c r="L112" s="98">
        <v>4.0600000000000004E-2</v>
      </c>
      <c r="M112" s="94">
        <v>345102.25</v>
      </c>
      <c r="N112" s="96">
        <v>99.86</v>
      </c>
      <c r="O112" s="94">
        <v>344.61910999999998</v>
      </c>
      <c r="P112" s="95">
        <f t="shared" si="4"/>
        <v>3.713587814563588E-3</v>
      </c>
      <c r="Q112" s="95">
        <f>O112/'סכום נכסי הקרן'!$C$42</f>
        <v>1.9370256260053953E-4</v>
      </c>
    </row>
    <row r="113" spans="1:17" s="139" customFormat="1">
      <c r="A113" s="150"/>
      <c r="B113" s="87" t="s">
        <v>2236</v>
      </c>
      <c r="C113" s="97" t="s">
        <v>2133</v>
      </c>
      <c r="D113" s="84">
        <v>469285</v>
      </c>
      <c r="E113" s="84"/>
      <c r="F113" s="84" t="s">
        <v>2145</v>
      </c>
      <c r="G113" s="108">
        <v>42871</v>
      </c>
      <c r="H113" s="84" t="s">
        <v>2130</v>
      </c>
      <c r="I113" s="94">
        <v>2.4000000000000004</v>
      </c>
      <c r="J113" s="97" t="s">
        <v>177</v>
      </c>
      <c r="K113" s="98">
        <v>4.7E-2</v>
      </c>
      <c r="L113" s="98">
        <v>5.5200000000000006E-2</v>
      </c>
      <c r="M113" s="94">
        <v>414162.55000000005</v>
      </c>
      <c r="N113" s="96">
        <v>99.47</v>
      </c>
      <c r="O113" s="94">
        <v>411.96747999999997</v>
      </c>
      <c r="P113" s="95">
        <f t="shared" si="4"/>
        <v>4.4393284334245673E-3</v>
      </c>
      <c r="Q113" s="95">
        <f>O113/'סכום נכסי הקרן'!$C$42</f>
        <v>2.3155754938861782E-4</v>
      </c>
    </row>
    <row r="114" spans="1:17" s="139" customFormat="1">
      <c r="A114" s="150"/>
      <c r="B114" s="87" t="s">
        <v>2237</v>
      </c>
      <c r="C114" s="97" t="s">
        <v>2143</v>
      </c>
      <c r="D114" s="84">
        <v>90840002</v>
      </c>
      <c r="E114" s="84"/>
      <c r="F114" s="84" t="s">
        <v>599</v>
      </c>
      <c r="G114" s="108">
        <v>43011</v>
      </c>
      <c r="H114" s="84" t="s">
        <v>175</v>
      </c>
      <c r="I114" s="94">
        <v>9.2399999999999984</v>
      </c>
      <c r="J114" s="97" t="s">
        <v>177</v>
      </c>
      <c r="K114" s="98">
        <v>3.9E-2</v>
      </c>
      <c r="L114" s="98">
        <v>5.1299999999999998E-2</v>
      </c>
      <c r="M114" s="94">
        <v>85071.88</v>
      </c>
      <c r="N114" s="96">
        <v>91.28</v>
      </c>
      <c r="O114" s="94">
        <v>77.653619999999989</v>
      </c>
      <c r="P114" s="95">
        <f t="shared" si="4"/>
        <v>8.3678916409699771E-4</v>
      </c>
      <c r="Q114" s="95">
        <f>O114/'סכום נכסי הקרן'!$C$42</f>
        <v>4.3647333397177267E-5</v>
      </c>
    </row>
    <row r="115" spans="1:17" s="139" customFormat="1">
      <c r="A115" s="150"/>
      <c r="B115" s="87" t="s">
        <v>2237</v>
      </c>
      <c r="C115" s="97" t="s">
        <v>2143</v>
      </c>
      <c r="D115" s="84">
        <v>90840004</v>
      </c>
      <c r="E115" s="84"/>
      <c r="F115" s="84" t="s">
        <v>599</v>
      </c>
      <c r="G115" s="108">
        <v>43104</v>
      </c>
      <c r="H115" s="84" t="s">
        <v>175</v>
      </c>
      <c r="I115" s="94">
        <v>9.24</v>
      </c>
      <c r="J115" s="97" t="s">
        <v>177</v>
      </c>
      <c r="K115" s="98">
        <v>3.8199999999999998E-2</v>
      </c>
      <c r="L115" s="98">
        <v>5.5E-2</v>
      </c>
      <c r="M115" s="94">
        <v>151523.23000000001</v>
      </c>
      <c r="N115" s="96">
        <v>85.85</v>
      </c>
      <c r="O115" s="94">
        <v>130.08269999999999</v>
      </c>
      <c r="P115" s="95">
        <f t="shared" si="4"/>
        <v>1.4017607137501191E-3</v>
      </c>
      <c r="Q115" s="95">
        <f>O115/'סכום נכסי הקרן'!$C$42</f>
        <v>7.3116526648789746E-5</v>
      </c>
    </row>
    <row r="116" spans="1:17" s="139" customFormat="1">
      <c r="A116" s="150"/>
      <c r="B116" s="87" t="s">
        <v>2237</v>
      </c>
      <c r="C116" s="97" t="s">
        <v>2143</v>
      </c>
      <c r="D116" s="84">
        <v>90840006</v>
      </c>
      <c r="E116" s="84"/>
      <c r="F116" s="84" t="s">
        <v>599</v>
      </c>
      <c r="G116" s="108">
        <v>43194</v>
      </c>
      <c r="H116" s="84" t="s">
        <v>175</v>
      </c>
      <c r="I116" s="94">
        <v>9.3000000000000007</v>
      </c>
      <c r="J116" s="97" t="s">
        <v>177</v>
      </c>
      <c r="K116" s="98">
        <v>3.7900000000000003E-2</v>
      </c>
      <c r="L116" s="98">
        <v>5.0100000000000006E-2</v>
      </c>
      <c r="M116" s="94">
        <v>97849.600000000006</v>
      </c>
      <c r="N116" s="96">
        <v>89.61</v>
      </c>
      <c r="O116" s="94">
        <v>87.683039999999991</v>
      </c>
      <c r="P116" s="95">
        <f t="shared" si="4"/>
        <v>9.4486538743568697E-4</v>
      </c>
      <c r="Q116" s="95">
        <f>O116/'סכום נכסי הקרן'!$C$42</f>
        <v>4.9284642237644947E-5</v>
      </c>
    </row>
    <row r="117" spans="1:17" s="139" customFormat="1">
      <c r="A117" s="150"/>
      <c r="B117" s="87" t="s">
        <v>2237</v>
      </c>
      <c r="C117" s="97" t="s">
        <v>2143</v>
      </c>
      <c r="D117" s="84">
        <v>90840008</v>
      </c>
      <c r="E117" s="84"/>
      <c r="F117" s="84" t="s">
        <v>599</v>
      </c>
      <c r="G117" s="108">
        <v>43285</v>
      </c>
      <c r="H117" s="84" t="s">
        <v>175</v>
      </c>
      <c r="I117" s="94">
        <v>9.2700000000000014</v>
      </c>
      <c r="J117" s="97" t="s">
        <v>177</v>
      </c>
      <c r="K117" s="98">
        <v>4.0099999999999997E-2</v>
      </c>
      <c r="L117" s="98">
        <v>5.0299999999999991E-2</v>
      </c>
      <c r="M117" s="94">
        <v>129687.56</v>
      </c>
      <c r="N117" s="96">
        <v>90.3</v>
      </c>
      <c r="O117" s="94">
        <v>117.10789</v>
      </c>
      <c r="P117" s="95">
        <f t="shared" si="4"/>
        <v>1.2619452046442028E-3</v>
      </c>
      <c r="Q117" s="95">
        <f>O117/'סכום נכסי הקרן'!$C$42</f>
        <v>6.5823681088788432E-5</v>
      </c>
    </row>
    <row r="118" spans="1:17" s="139" customFormat="1">
      <c r="A118" s="150"/>
      <c r="B118" s="87" t="s">
        <v>2237</v>
      </c>
      <c r="C118" s="97" t="s">
        <v>2143</v>
      </c>
      <c r="D118" s="84">
        <v>90840010</v>
      </c>
      <c r="E118" s="84"/>
      <c r="F118" s="84" t="s">
        <v>599</v>
      </c>
      <c r="G118" s="108">
        <v>43377</v>
      </c>
      <c r="H118" s="84" t="s">
        <v>175</v>
      </c>
      <c r="I118" s="94">
        <v>9.25</v>
      </c>
      <c r="J118" s="97" t="s">
        <v>177</v>
      </c>
      <c r="K118" s="98">
        <v>3.9699999999999999E-2</v>
      </c>
      <c r="L118" s="98">
        <v>5.2200000000000003E-2</v>
      </c>
      <c r="M118" s="94">
        <v>259595.59</v>
      </c>
      <c r="N118" s="96">
        <v>88.32</v>
      </c>
      <c r="O118" s="94">
        <v>229.2748</v>
      </c>
      <c r="P118" s="95">
        <f t="shared" si="4"/>
        <v>2.4706468061695816E-3</v>
      </c>
      <c r="Q118" s="95">
        <f>O118/'סכום נכסי הקרן'!$C$42</f>
        <v>1.2887014971318969E-4</v>
      </c>
    </row>
    <row r="119" spans="1:17" s="139" customFormat="1">
      <c r="A119" s="150"/>
      <c r="B119" s="87" t="s">
        <v>2237</v>
      </c>
      <c r="C119" s="97" t="s">
        <v>2143</v>
      </c>
      <c r="D119" s="84">
        <v>90840000</v>
      </c>
      <c r="E119" s="84"/>
      <c r="F119" s="84" t="s">
        <v>599</v>
      </c>
      <c r="G119" s="108">
        <v>42935</v>
      </c>
      <c r="H119" s="84" t="s">
        <v>175</v>
      </c>
      <c r="I119" s="94">
        <v>10.629999999999999</v>
      </c>
      <c r="J119" s="97" t="s">
        <v>177</v>
      </c>
      <c r="K119" s="98">
        <v>4.0800000000000003E-2</v>
      </c>
      <c r="L119" s="98">
        <v>4.6399999999999997E-2</v>
      </c>
      <c r="M119" s="94">
        <v>396354.34</v>
      </c>
      <c r="N119" s="96">
        <v>94.19</v>
      </c>
      <c r="O119" s="94">
        <v>373.32615000000004</v>
      </c>
      <c r="P119" s="95">
        <f t="shared" si="4"/>
        <v>4.0229325689394831E-3</v>
      </c>
      <c r="Q119" s="95">
        <f>O119/'סכום נכסי הקרן'!$C$42</f>
        <v>2.0983813677887285E-4</v>
      </c>
    </row>
    <row r="120" spans="1:17" s="139" customFormat="1">
      <c r="A120" s="150"/>
      <c r="B120" s="87" t="s">
        <v>2238</v>
      </c>
      <c r="C120" s="97" t="s">
        <v>2133</v>
      </c>
      <c r="D120" s="84">
        <v>4099</v>
      </c>
      <c r="E120" s="84"/>
      <c r="F120" s="84" t="s">
        <v>599</v>
      </c>
      <c r="G120" s="108">
        <v>42052</v>
      </c>
      <c r="H120" s="84" t="s">
        <v>175</v>
      </c>
      <c r="I120" s="94">
        <v>5.82</v>
      </c>
      <c r="J120" s="97" t="s">
        <v>177</v>
      </c>
      <c r="K120" s="98">
        <v>2.9779E-2</v>
      </c>
      <c r="L120" s="98">
        <v>1.9099999999999999E-2</v>
      </c>
      <c r="M120" s="94">
        <v>479916.91</v>
      </c>
      <c r="N120" s="96">
        <v>108.36</v>
      </c>
      <c r="O120" s="94">
        <v>520.03799000000004</v>
      </c>
      <c r="P120" s="95">
        <f t="shared" si="4"/>
        <v>5.6038875579887057E-3</v>
      </c>
      <c r="Q120" s="95">
        <f>O120/'סכום נכסי הקרן'!$C$42</f>
        <v>2.9230152475477568E-4</v>
      </c>
    </row>
    <row r="121" spans="1:17" s="139" customFormat="1">
      <c r="A121" s="150"/>
      <c r="B121" s="87" t="s">
        <v>2238</v>
      </c>
      <c r="C121" s="97" t="s">
        <v>2133</v>
      </c>
      <c r="D121" s="84">
        <v>40999</v>
      </c>
      <c r="E121" s="84"/>
      <c r="F121" s="84" t="s">
        <v>599</v>
      </c>
      <c r="G121" s="108">
        <v>42054</v>
      </c>
      <c r="H121" s="84" t="s">
        <v>175</v>
      </c>
      <c r="I121" s="94">
        <v>5.8200000000000012</v>
      </c>
      <c r="J121" s="97" t="s">
        <v>177</v>
      </c>
      <c r="K121" s="98">
        <v>2.9779E-2</v>
      </c>
      <c r="L121" s="98">
        <v>1.9199999999999998E-2</v>
      </c>
      <c r="M121" s="94">
        <v>13572.31</v>
      </c>
      <c r="N121" s="96">
        <v>108.29</v>
      </c>
      <c r="O121" s="94">
        <v>14.69746</v>
      </c>
      <c r="P121" s="95">
        <f t="shared" si="4"/>
        <v>1.583786469677661E-4</v>
      </c>
      <c r="Q121" s="95">
        <f>O121/'סכום נכסי הקרן'!$C$42</f>
        <v>8.261107939484046E-6</v>
      </c>
    </row>
    <row r="122" spans="1:17" s="139" customFormat="1">
      <c r="A122" s="150"/>
      <c r="B122" s="87" t="s">
        <v>2224</v>
      </c>
      <c r="C122" s="97" t="s">
        <v>2133</v>
      </c>
      <c r="D122" s="84">
        <v>14760844</v>
      </c>
      <c r="E122" s="84"/>
      <c r="F122" s="84" t="s">
        <v>2145</v>
      </c>
      <c r="G122" s="108">
        <v>40742</v>
      </c>
      <c r="H122" s="84" t="s">
        <v>2130</v>
      </c>
      <c r="I122" s="94">
        <v>8.0799999999999983</v>
      </c>
      <c r="J122" s="97" t="s">
        <v>177</v>
      </c>
      <c r="K122" s="98">
        <v>0.06</v>
      </c>
      <c r="L122" s="98">
        <v>1.7799999999999996E-2</v>
      </c>
      <c r="M122" s="94">
        <v>1648206.51</v>
      </c>
      <c r="N122" s="96">
        <v>145.16999999999999</v>
      </c>
      <c r="O122" s="94">
        <v>2392.7012800000002</v>
      </c>
      <c r="P122" s="95">
        <f t="shared" si="4"/>
        <v>2.5783556568580019E-2</v>
      </c>
      <c r="Q122" s="95">
        <f>O122/'סכום נכסי הקרן'!$C$42</f>
        <v>1.3448829621595596E-3</v>
      </c>
    </row>
    <row r="123" spans="1:17" s="139" customFormat="1">
      <c r="A123" s="150"/>
      <c r="B123" s="87" t="s">
        <v>2239</v>
      </c>
      <c r="C123" s="97" t="s">
        <v>2143</v>
      </c>
      <c r="D123" s="84">
        <v>90136004</v>
      </c>
      <c r="E123" s="84"/>
      <c r="F123" s="84" t="s">
        <v>2145</v>
      </c>
      <c r="G123" s="108">
        <v>42680</v>
      </c>
      <c r="H123" s="84" t="s">
        <v>2130</v>
      </c>
      <c r="I123" s="94">
        <v>4.01</v>
      </c>
      <c r="J123" s="97" t="s">
        <v>177</v>
      </c>
      <c r="K123" s="98">
        <v>2.3E-2</v>
      </c>
      <c r="L123" s="98">
        <v>3.4900000000000007E-2</v>
      </c>
      <c r="M123" s="94">
        <v>182209.14</v>
      </c>
      <c r="N123" s="96">
        <v>97.44</v>
      </c>
      <c r="O123" s="94">
        <v>177.54458</v>
      </c>
      <c r="P123" s="95">
        <f t="shared" si="4"/>
        <v>1.913206115673069E-3</v>
      </c>
      <c r="Q123" s="95">
        <f>O123/'סכום נכסי הקרן'!$C$42</f>
        <v>9.9793769770447442E-5</v>
      </c>
    </row>
    <row r="124" spans="1:17" s="139" customFormat="1">
      <c r="A124" s="150"/>
      <c r="B124" s="87" t="s">
        <v>2240</v>
      </c>
      <c r="C124" s="97" t="s">
        <v>2133</v>
      </c>
      <c r="D124" s="84">
        <v>4100</v>
      </c>
      <c r="E124" s="84"/>
      <c r="F124" s="84" t="s">
        <v>599</v>
      </c>
      <c r="G124" s="108">
        <v>42052</v>
      </c>
      <c r="H124" s="84" t="s">
        <v>175</v>
      </c>
      <c r="I124" s="94">
        <v>5.81</v>
      </c>
      <c r="J124" s="97" t="s">
        <v>177</v>
      </c>
      <c r="K124" s="98">
        <v>2.9779E-2</v>
      </c>
      <c r="L124" s="98">
        <v>1.9100000000000002E-2</v>
      </c>
      <c r="M124" s="94">
        <v>546723.41</v>
      </c>
      <c r="N124" s="96">
        <v>108.35</v>
      </c>
      <c r="O124" s="94">
        <v>592.37482999999997</v>
      </c>
      <c r="P124" s="95">
        <f t="shared" si="4"/>
        <v>6.3833835283892901E-3</v>
      </c>
      <c r="Q124" s="95">
        <f>O124/'סכום נכסי הקרן'!$C$42</f>
        <v>3.3296041705597513E-4</v>
      </c>
    </row>
    <row r="125" spans="1:17" s="139" customFormat="1">
      <c r="A125" s="150"/>
      <c r="B125" s="87" t="s">
        <v>2241</v>
      </c>
      <c r="C125" s="97" t="s">
        <v>2143</v>
      </c>
      <c r="D125" s="84">
        <v>90143221</v>
      </c>
      <c r="E125" s="84"/>
      <c r="F125" s="84" t="s">
        <v>599</v>
      </c>
      <c r="G125" s="108">
        <v>42516</v>
      </c>
      <c r="H125" s="84" t="s">
        <v>380</v>
      </c>
      <c r="I125" s="94">
        <v>5.5200000000000005</v>
      </c>
      <c r="J125" s="97" t="s">
        <v>177</v>
      </c>
      <c r="K125" s="98">
        <v>2.3269999999999999E-2</v>
      </c>
      <c r="L125" s="98">
        <v>2.1900000000000003E-2</v>
      </c>
      <c r="M125" s="94">
        <v>1242214.51</v>
      </c>
      <c r="N125" s="96">
        <v>102.77</v>
      </c>
      <c r="O125" s="94">
        <v>1276.6238999999998</v>
      </c>
      <c r="P125" s="95">
        <f t="shared" ref="P125:P184" si="5">O125/$O$10</f>
        <v>1.3756796478351546E-2</v>
      </c>
      <c r="Q125" s="95">
        <f>O125/'סכום נכסי הקרן'!$C$42</f>
        <v>7.1756125453140108E-4</v>
      </c>
    </row>
    <row r="126" spans="1:17" s="139" customFormat="1">
      <c r="A126" s="150"/>
      <c r="B126" s="87" t="s">
        <v>2242</v>
      </c>
      <c r="C126" s="97" t="s">
        <v>2143</v>
      </c>
      <c r="D126" s="84">
        <v>90839511</v>
      </c>
      <c r="E126" s="84"/>
      <c r="F126" s="84" t="s">
        <v>599</v>
      </c>
      <c r="G126" s="108">
        <v>41816</v>
      </c>
      <c r="H126" s="84" t="s">
        <v>175</v>
      </c>
      <c r="I126" s="94">
        <v>7.57</v>
      </c>
      <c r="J126" s="97" t="s">
        <v>177</v>
      </c>
      <c r="K126" s="98">
        <v>4.4999999999999998E-2</v>
      </c>
      <c r="L126" s="98">
        <v>2.6200000000000001E-2</v>
      </c>
      <c r="M126" s="94">
        <v>218529.4</v>
      </c>
      <c r="N126" s="96">
        <v>114.13</v>
      </c>
      <c r="O126" s="94">
        <v>249.40760999999998</v>
      </c>
      <c r="P126" s="95">
        <f t="shared" si="5"/>
        <v>2.6875963476181795E-3</v>
      </c>
      <c r="Q126" s="95">
        <f>O126/'סכום נכסי הקרן'!$C$42</f>
        <v>1.4018634424851236E-4</v>
      </c>
    </row>
    <row r="127" spans="1:17" s="139" customFormat="1">
      <c r="A127" s="150"/>
      <c r="B127" s="87" t="s">
        <v>2242</v>
      </c>
      <c r="C127" s="97" t="s">
        <v>2143</v>
      </c>
      <c r="D127" s="84">
        <v>90839541</v>
      </c>
      <c r="E127" s="84"/>
      <c r="F127" s="84" t="s">
        <v>599</v>
      </c>
      <c r="G127" s="108">
        <v>42625</v>
      </c>
      <c r="H127" s="84" t="s">
        <v>175</v>
      </c>
      <c r="I127" s="94">
        <v>7.2499999999999991</v>
      </c>
      <c r="J127" s="97" t="s">
        <v>177</v>
      </c>
      <c r="K127" s="98">
        <v>4.4999999999999998E-2</v>
      </c>
      <c r="L127" s="98">
        <v>4.1597999977860997E-2</v>
      </c>
      <c r="M127" s="94">
        <v>60851.4</v>
      </c>
      <c r="N127" s="96">
        <v>103.92</v>
      </c>
      <c r="O127" s="94">
        <v>63.236800000000002</v>
      </c>
      <c r="P127" s="95">
        <f t="shared" si="5"/>
        <v>6.8143467119973324E-4</v>
      </c>
      <c r="Q127" s="95">
        <f>O127/'סכום נכסי הקרן'!$C$42</f>
        <v>3.554396681791036E-5</v>
      </c>
    </row>
    <row r="128" spans="1:17" s="139" customFormat="1">
      <c r="A128" s="150"/>
      <c r="B128" s="87" t="s">
        <v>2242</v>
      </c>
      <c r="C128" s="97" t="s">
        <v>2143</v>
      </c>
      <c r="D128" s="84">
        <v>90839542</v>
      </c>
      <c r="E128" s="84"/>
      <c r="F128" s="84" t="s">
        <v>599</v>
      </c>
      <c r="G128" s="108">
        <v>42716</v>
      </c>
      <c r="H128" s="84" t="s">
        <v>175</v>
      </c>
      <c r="I128" s="94">
        <v>7.3200000000000012</v>
      </c>
      <c r="J128" s="97" t="s">
        <v>177</v>
      </c>
      <c r="K128" s="98">
        <v>4.4999999999999998E-2</v>
      </c>
      <c r="L128" s="98">
        <v>3.8600000000000009E-2</v>
      </c>
      <c r="M128" s="94">
        <v>46037.66</v>
      </c>
      <c r="N128" s="96">
        <v>106.33</v>
      </c>
      <c r="O128" s="94">
        <v>48.951839999999997</v>
      </c>
      <c r="P128" s="95">
        <f t="shared" si="5"/>
        <v>5.2750109105808565E-4</v>
      </c>
      <c r="Q128" s="95">
        <f>O128/'סכום נכסי הקרן'!$C$42</f>
        <v>2.751471574519357E-5</v>
      </c>
    </row>
    <row r="129" spans="1:17" s="139" customFormat="1">
      <c r="A129" s="150"/>
      <c r="B129" s="87" t="s">
        <v>2242</v>
      </c>
      <c r="C129" s="97" t="s">
        <v>2143</v>
      </c>
      <c r="D129" s="84">
        <v>90839544</v>
      </c>
      <c r="E129" s="84"/>
      <c r="F129" s="84" t="s">
        <v>599</v>
      </c>
      <c r="G129" s="108">
        <v>42803</v>
      </c>
      <c r="H129" s="84" t="s">
        <v>175</v>
      </c>
      <c r="I129" s="94">
        <v>7.1799999999999988</v>
      </c>
      <c r="J129" s="97" t="s">
        <v>177</v>
      </c>
      <c r="K129" s="98">
        <v>4.4999999999999998E-2</v>
      </c>
      <c r="L129" s="98">
        <v>4.5099999999999987E-2</v>
      </c>
      <c r="M129" s="94">
        <v>295043.49</v>
      </c>
      <c r="N129" s="96">
        <v>102.2</v>
      </c>
      <c r="O129" s="94">
        <v>301.53444999999999</v>
      </c>
      <c r="P129" s="95">
        <f t="shared" si="5"/>
        <v>3.2493109833379046E-3</v>
      </c>
      <c r="Q129" s="95">
        <f>O129/'סכום נכסי הקרן'!$C$42</f>
        <v>1.6948565527124789E-4</v>
      </c>
    </row>
    <row r="130" spans="1:17" s="139" customFormat="1">
      <c r="A130" s="150"/>
      <c r="B130" s="87" t="s">
        <v>2242</v>
      </c>
      <c r="C130" s="97" t="s">
        <v>2143</v>
      </c>
      <c r="D130" s="84">
        <v>90839545</v>
      </c>
      <c r="E130" s="84"/>
      <c r="F130" s="84" t="s">
        <v>599</v>
      </c>
      <c r="G130" s="108">
        <v>42898</v>
      </c>
      <c r="H130" s="84" t="s">
        <v>175</v>
      </c>
      <c r="I130" s="94">
        <v>7.04</v>
      </c>
      <c r="J130" s="97" t="s">
        <v>177</v>
      </c>
      <c r="K130" s="98">
        <v>4.4999999999999998E-2</v>
      </c>
      <c r="L130" s="98">
        <v>5.1900000000000002E-2</v>
      </c>
      <c r="M130" s="94">
        <v>55490.170000000013</v>
      </c>
      <c r="N130" s="96">
        <v>97.12</v>
      </c>
      <c r="O130" s="94">
        <v>53.892060000000001</v>
      </c>
      <c r="P130" s="95">
        <f t="shared" si="5"/>
        <v>5.807365044780302E-4</v>
      </c>
      <c r="Q130" s="95">
        <f>O130/'סכום נכסי הקרן'!$C$42</f>
        <v>3.0291501030868641E-5</v>
      </c>
    </row>
    <row r="131" spans="1:17" s="139" customFormat="1">
      <c r="A131" s="150"/>
      <c r="B131" s="87" t="s">
        <v>2242</v>
      </c>
      <c r="C131" s="97" t="s">
        <v>2143</v>
      </c>
      <c r="D131" s="84">
        <v>90839546</v>
      </c>
      <c r="E131" s="84"/>
      <c r="F131" s="84" t="s">
        <v>599</v>
      </c>
      <c r="G131" s="108">
        <v>42989</v>
      </c>
      <c r="H131" s="84" t="s">
        <v>175</v>
      </c>
      <c r="I131" s="94">
        <v>6.990000000000002</v>
      </c>
      <c r="J131" s="97" t="s">
        <v>177</v>
      </c>
      <c r="K131" s="98">
        <v>4.4999999999999998E-2</v>
      </c>
      <c r="L131" s="98">
        <v>5.4700000000000013E-2</v>
      </c>
      <c r="M131" s="94">
        <v>69924.639999999999</v>
      </c>
      <c r="N131" s="96">
        <v>95.74</v>
      </c>
      <c r="O131" s="94">
        <v>66.945859999999982</v>
      </c>
      <c r="P131" s="95">
        <f t="shared" si="5"/>
        <v>7.2140320347144956E-4</v>
      </c>
      <c r="Q131" s="95">
        <f>O131/'סכום נכסי הקרן'!$C$42</f>
        <v>3.7628745073066184E-5</v>
      </c>
    </row>
    <row r="132" spans="1:17" s="139" customFormat="1">
      <c r="A132" s="150"/>
      <c r="B132" s="87" t="s">
        <v>2242</v>
      </c>
      <c r="C132" s="97" t="s">
        <v>2143</v>
      </c>
      <c r="D132" s="84">
        <v>90839547</v>
      </c>
      <c r="E132" s="84"/>
      <c r="F132" s="84" t="s">
        <v>599</v>
      </c>
      <c r="G132" s="108">
        <v>43080</v>
      </c>
      <c r="H132" s="84" t="s">
        <v>175</v>
      </c>
      <c r="I132" s="94">
        <v>6.8400000000000007</v>
      </c>
      <c r="J132" s="97" t="s">
        <v>177</v>
      </c>
      <c r="K132" s="98">
        <v>4.4999999999999998E-2</v>
      </c>
      <c r="L132" s="98">
        <v>6.1900000000000004E-2</v>
      </c>
      <c r="M132" s="94">
        <v>21665.08</v>
      </c>
      <c r="N132" s="96">
        <v>90.69</v>
      </c>
      <c r="O132" s="94">
        <v>19.648049999999998</v>
      </c>
      <c r="P132" s="95">
        <f t="shared" si="5"/>
        <v>2.1172580667373929E-4</v>
      </c>
      <c r="Q132" s="95">
        <f>O132/'סכום נכסי הקרן'!$C$42</f>
        <v>1.1043721966270329E-5</v>
      </c>
    </row>
    <row r="133" spans="1:17" s="139" customFormat="1">
      <c r="A133" s="150"/>
      <c r="B133" s="87" t="s">
        <v>2242</v>
      </c>
      <c r="C133" s="97" t="s">
        <v>2143</v>
      </c>
      <c r="D133" s="84">
        <v>90839548</v>
      </c>
      <c r="E133" s="84"/>
      <c r="F133" s="84" t="s">
        <v>599</v>
      </c>
      <c r="G133" s="108">
        <v>43171</v>
      </c>
      <c r="H133" s="84" t="s">
        <v>175</v>
      </c>
      <c r="I133" s="94">
        <v>6.8100000000000005</v>
      </c>
      <c r="J133" s="97" t="s">
        <v>177</v>
      </c>
      <c r="K133" s="98">
        <v>4.4999999999999998E-2</v>
      </c>
      <c r="L133" s="98">
        <v>6.2699999999999992E-2</v>
      </c>
      <c r="M133" s="94">
        <v>23016.560000000001</v>
      </c>
      <c r="N133" s="96">
        <v>90.86</v>
      </c>
      <c r="O133" s="94">
        <v>20.912849999999999</v>
      </c>
      <c r="P133" s="95">
        <f t="shared" si="5"/>
        <v>2.2535518975658699E-4</v>
      </c>
      <c r="Q133" s="95">
        <f>O133/'סכום נכסי הקרן'!$C$42</f>
        <v>1.1754637275572714E-5</v>
      </c>
    </row>
    <row r="134" spans="1:17" s="139" customFormat="1">
      <c r="A134" s="150"/>
      <c r="B134" s="87" t="s">
        <v>2242</v>
      </c>
      <c r="C134" s="97" t="s">
        <v>2143</v>
      </c>
      <c r="D134" s="84">
        <v>90839550</v>
      </c>
      <c r="E134" s="84"/>
      <c r="F134" s="84" t="s">
        <v>599</v>
      </c>
      <c r="G134" s="108">
        <v>43341</v>
      </c>
      <c r="H134" s="84" t="s">
        <v>175</v>
      </c>
      <c r="I134" s="94">
        <v>6.8899999999999988</v>
      </c>
      <c r="J134" s="97" t="s">
        <v>177</v>
      </c>
      <c r="K134" s="98">
        <v>4.4999999999999998E-2</v>
      </c>
      <c r="L134" s="98">
        <v>5.8700000000000002E-2</v>
      </c>
      <c r="M134" s="94">
        <v>40611.31</v>
      </c>
      <c r="N134" s="96">
        <v>91.97</v>
      </c>
      <c r="O134" s="94">
        <v>37.350230000000003</v>
      </c>
      <c r="P134" s="95">
        <f t="shared" si="5"/>
        <v>4.0248307471732307E-4</v>
      </c>
      <c r="Q134" s="95">
        <f>O134/'סכום נכסי הקרן'!$C$42</f>
        <v>2.0993714668694812E-5</v>
      </c>
    </row>
    <row r="135" spans="1:17" s="139" customFormat="1">
      <c r="A135" s="150"/>
      <c r="B135" s="87" t="s">
        <v>2242</v>
      </c>
      <c r="C135" s="97" t="s">
        <v>2143</v>
      </c>
      <c r="D135" s="84">
        <v>90839512</v>
      </c>
      <c r="E135" s="84"/>
      <c r="F135" s="84" t="s">
        <v>599</v>
      </c>
      <c r="G135" s="108">
        <v>41893</v>
      </c>
      <c r="H135" s="84" t="s">
        <v>175</v>
      </c>
      <c r="I135" s="94">
        <v>7.5600000000000005</v>
      </c>
      <c r="J135" s="97" t="s">
        <v>177</v>
      </c>
      <c r="K135" s="98">
        <v>4.4999999999999998E-2</v>
      </c>
      <c r="L135" s="98">
        <v>2.69E-2</v>
      </c>
      <c r="M135" s="94">
        <v>42873.13</v>
      </c>
      <c r="N135" s="96">
        <v>114.41</v>
      </c>
      <c r="O135" s="94">
        <v>49.051149999999993</v>
      </c>
      <c r="P135" s="95">
        <f t="shared" si="5"/>
        <v>5.2857124763142332E-4</v>
      </c>
      <c r="Q135" s="95">
        <f>O135/'סכום נכסי הקרן'!$C$42</f>
        <v>2.7570535637166069E-5</v>
      </c>
    </row>
    <row r="136" spans="1:17" s="139" customFormat="1">
      <c r="A136" s="150"/>
      <c r="B136" s="87" t="s">
        <v>2243</v>
      </c>
      <c r="C136" s="97" t="s">
        <v>2143</v>
      </c>
      <c r="D136" s="84">
        <v>90839513</v>
      </c>
      <c r="E136" s="84"/>
      <c r="F136" s="84" t="s">
        <v>599</v>
      </c>
      <c r="G136" s="108">
        <v>42151</v>
      </c>
      <c r="H136" s="84" t="s">
        <v>175</v>
      </c>
      <c r="I136" s="94">
        <v>7.52</v>
      </c>
      <c r="J136" s="97" t="s">
        <v>177</v>
      </c>
      <c r="K136" s="98">
        <v>4.4999999999999998E-2</v>
      </c>
      <c r="L136" s="98">
        <v>2.8799999999999996E-2</v>
      </c>
      <c r="M136" s="94">
        <v>157009.19999999998</v>
      </c>
      <c r="N136" s="96">
        <v>113.9</v>
      </c>
      <c r="O136" s="94">
        <v>178.83348000000001</v>
      </c>
      <c r="P136" s="95">
        <f t="shared" si="5"/>
        <v>1.9270951984177579E-3</v>
      </c>
      <c r="Q136" s="95">
        <f>O136/'סכום נכסי הקרן'!$C$42</f>
        <v>1.0051823114154156E-4</v>
      </c>
    </row>
    <row r="137" spans="1:17" s="139" customFormat="1">
      <c r="A137" s="150"/>
      <c r="B137" s="87" t="s">
        <v>2243</v>
      </c>
      <c r="C137" s="97" t="s">
        <v>2143</v>
      </c>
      <c r="D137" s="84">
        <v>90839515</v>
      </c>
      <c r="E137" s="84"/>
      <c r="F137" s="84" t="s">
        <v>599</v>
      </c>
      <c r="G137" s="108">
        <v>42166</v>
      </c>
      <c r="H137" s="84" t="s">
        <v>175</v>
      </c>
      <c r="I137" s="94">
        <v>7.5399999999999991</v>
      </c>
      <c r="J137" s="97" t="s">
        <v>177</v>
      </c>
      <c r="K137" s="98">
        <v>4.4999999999999998E-2</v>
      </c>
      <c r="L137" s="98">
        <v>2.8000000000000004E-2</v>
      </c>
      <c r="M137" s="94">
        <v>147728.38999999998</v>
      </c>
      <c r="N137" s="96">
        <v>114.6</v>
      </c>
      <c r="O137" s="94">
        <v>169.29675</v>
      </c>
      <c r="P137" s="95">
        <f t="shared" si="5"/>
        <v>1.8243281628961844E-3</v>
      </c>
      <c r="Q137" s="95">
        <f>O137/'סכום נכסי הקרן'!$C$42</f>
        <v>9.5157852142740699E-5</v>
      </c>
    </row>
    <row r="138" spans="1:17" s="139" customFormat="1">
      <c r="A138" s="150"/>
      <c r="B138" s="87" t="s">
        <v>2243</v>
      </c>
      <c r="C138" s="97" t="s">
        <v>2143</v>
      </c>
      <c r="D138" s="84">
        <v>90839516</v>
      </c>
      <c r="E138" s="84"/>
      <c r="F138" s="84" t="s">
        <v>599</v>
      </c>
      <c r="G138" s="108">
        <v>42257</v>
      </c>
      <c r="H138" s="84" t="s">
        <v>175</v>
      </c>
      <c r="I138" s="94">
        <v>7.53</v>
      </c>
      <c r="J138" s="97" t="s">
        <v>177</v>
      </c>
      <c r="K138" s="98">
        <v>4.4999999999999998E-2</v>
      </c>
      <c r="L138" s="98">
        <v>2.8299999999999995E-2</v>
      </c>
      <c r="M138" s="94">
        <v>78503.540000000008</v>
      </c>
      <c r="N138" s="96">
        <v>113.58</v>
      </c>
      <c r="O138" s="94">
        <v>89.164320000000004</v>
      </c>
      <c r="P138" s="95">
        <f t="shared" si="5"/>
        <v>9.6082754158888185E-4</v>
      </c>
      <c r="Q138" s="95">
        <f>O138/'סכום נכסי הקרן'!$C$42</f>
        <v>5.0117236030626801E-5</v>
      </c>
    </row>
    <row r="139" spans="1:17" s="139" customFormat="1">
      <c r="A139" s="150"/>
      <c r="B139" s="87" t="s">
        <v>2242</v>
      </c>
      <c r="C139" s="97" t="s">
        <v>2143</v>
      </c>
      <c r="D139" s="84">
        <v>90839517</v>
      </c>
      <c r="E139" s="84"/>
      <c r="F139" s="84" t="s">
        <v>599</v>
      </c>
      <c r="G139" s="108">
        <v>42348</v>
      </c>
      <c r="H139" s="84" t="s">
        <v>175</v>
      </c>
      <c r="I139" s="94">
        <v>7.5100000000000007</v>
      </c>
      <c r="J139" s="97" t="s">
        <v>177</v>
      </c>
      <c r="K139" s="98">
        <v>4.4999999999999998E-2</v>
      </c>
      <c r="L139" s="98">
        <v>2.9400000000000003E-2</v>
      </c>
      <c r="M139" s="94">
        <v>135943.57</v>
      </c>
      <c r="N139" s="96">
        <v>113.21</v>
      </c>
      <c r="O139" s="94">
        <v>153.90170999999998</v>
      </c>
      <c r="P139" s="95">
        <f t="shared" si="5"/>
        <v>1.6584324499488697E-3</v>
      </c>
      <c r="Q139" s="95">
        <f>O139/'סכום נכסי הקרן'!$C$42</f>
        <v>8.650465035326996E-5</v>
      </c>
    </row>
    <row r="140" spans="1:17" s="139" customFormat="1">
      <c r="A140" s="150"/>
      <c r="B140" s="87" t="s">
        <v>2242</v>
      </c>
      <c r="C140" s="97" t="s">
        <v>2143</v>
      </c>
      <c r="D140" s="84">
        <v>90839518</v>
      </c>
      <c r="E140" s="84"/>
      <c r="F140" s="84" t="s">
        <v>599</v>
      </c>
      <c r="G140" s="108">
        <v>42439</v>
      </c>
      <c r="H140" s="84" t="s">
        <v>175</v>
      </c>
      <c r="I140" s="94">
        <v>7.4800000000000013</v>
      </c>
      <c r="J140" s="97" t="s">
        <v>177</v>
      </c>
      <c r="K140" s="98">
        <v>4.4999999999999998E-2</v>
      </c>
      <c r="L140" s="98">
        <v>3.0799999999999998E-2</v>
      </c>
      <c r="M140" s="94">
        <v>161458.21000000002</v>
      </c>
      <c r="N140" s="96">
        <v>113.23</v>
      </c>
      <c r="O140" s="94">
        <v>182.81913</v>
      </c>
      <c r="P140" s="95">
        <f t="shared" si="5"/>
        <v>1.9700442422856831E-3</v>
      </c>
      <c r="Q140" s="95">
        <f>O140/'סכום נכסי הקרן'!$C$42</f>
        <v>1.0275847434404081E-4</v>
      </c>
    </row>
    <row r="141" spans="1:17" s="139" customFormat="1">
      <c r="A141" s="150"/>
      <c r="B141" s="87" t="s">
        <v>2242</v>
      </c>
      <c r="C141" s="97" t="s">
        <v>2143</v>
      </c>
      <c r="D141" s="84">
        <v>90839519</v>
      </c>
      <c r="E141" s="84"/>
      <c r="F141" s="84" t="s">
        <v>599</v>
      </c>
      <c r="G141" s="108">
        <v>42549</v>
      </c>
      <c r="H141" s="84" t="s">
        <v>175</v>
      </c>
      <c r="I141" s="94">
        <v>7.3499999999999979</v>
      </c>
      <c r="J141" s="97" t="s">
        <v>177</v>
      </c>
      <c r="K141" s="98">
        <v>4.4999999999999998E-2</v>
      </c>
      <c r="L141" s="98">
        <v>3.6899999999999995E-2</v>
      </c>
      <c r="M141" s="94">
        <v>113567.81</v>
      </c>
      <c r="N141" s="96">
        <v>108.13</v>
      </c>
      <c r="O141" s="94">
        <v>122.80087000000002</v>
      </c>
      <c r="P141" s="95">
        <f t="shared" si="5"/>
        <v>1.3232922992860361E-3</v>
      </c>
      <c r="Q141" s="95">
        <f>O141/'סכום נכסי הקרן'!$C$42</f>
        <v>6.902357564725799E-5</v>
      </c>
    </row>
    <row r="142" spans="1:17" s="139" customFormat="1">
      <c r="A142" s="150"/>
      <c r="B142" s="87" t="s">
        <v>2242</v>
      </c>
      <c r="C142" s="97" t="s">
        <v>2143</v>
      </c>
      <c r="D142" s="84">
        <v>90839520</v>
      </c>
      <c r="E142" s="84"/>
      <c r="F142" s="84" t="s">
        <v>599</v>
      </c>
      <c r="G142" s="108">
        <v>42604</v>
      </c>
      <c r="H142" s="84" t="s">
        <v>175</v>
      </c>
      <c r="I142" s="94">
        <v>7.2600000000000007</v>
      </c>
      <c r="J142" s="97" t="s">
        <v>177</v>
      </c>
      <c r="K142" s="98">
        <v>4.4999999999999998E-2</v>
      </c>
      <c r="L142" s="98">
        <v>4.1499999999999995E-2</v>
      </c>
      <c r="M142" s="94">
        <v>148509.66999999998</v>
      </c>
      <c r="N142" s="96">
        <v>103.95</v>
      </c>
      <c r="O142" s="94">
        <v>154.37578999999997</v>
      </c>
      <c r="P142" s="95">
        <f t="shared" si="5"/>
        <v>1.6635410979026302E-3</v>
      </c>
      <c r="Q142" s="95">
        <f>O142/'סכום נכסי הקרן'!$C$42</f>
        <v>8.6771119937262731E-5</v>
      </c>
    </row>
    <row r="143" spans="1:17" s="139" customFormat="1">
      <c r="A143" s="150"/>
      <c r="B143" s="87" t="s">
        <v>2239</v>
      </c>
      <c r="C143" s="97" t="s">
        <v>2143</v>
      </c>
      <c r="D143" s="84">
        <v>90136001</v>
      </c>
      <c r="E143" s="84"/>
      <c r="F143" s="84" t="s">
        <v>2145</v>
      </c>
      <c r="G143" s="108">
        <v>42680</v>
      </c>
      <c r="H143" s="84" t="s">
        <v>2130</v>
      </c>
      <c r="I143" s="94">
        <v>2.8600000000000003</v>
      </c>
      <c r="J143" s="97" t="s">
        <v>177</v>
      </c>
      <c r="K143" s="98">
        <v>2.35E-2</v>
      </c>
      <c r="L143" s="98">
        <v>3.1700000000000006E-2</v>
      </c>
      <c r="M143" s="94">
        <v>382818.35</v>
      </c>
      <c r="N143" s="96">
        <v>97.91</v>
      </c>
      <c r="O143" s="94">
        <v>374.81746999999996</v>
      </c>
      <c r="P143" s="95">
        <f t="shared" si="5"/>
        <v>4.0390029133252452E-3</v>
      </c>
      <c r="Q143" s="95">
        <f>O143/'סכום נכסי הקרן'!$C$42</f>
        <v>2.1067637382747242E-4</v>
      </c>
    </row>
    <row r="144" spans="1:17" s="139" customFormat="1">
      <c r="A144" s="150"/>
      <c r="B144" s="87" t="s">
        <v>2239</v>
      </c>
      <c r="C144" s="97" t="s">
        <v>2143</v>
      </c>
      <c r="D144" s="84">
        <v>90136005</v>
      </c>
      <c r="E144" s="84"/>
      <c r="F144" s="84" t="s">
        <v>2145</v>
      </c>
      <c r="G144" s="108">
        <v>42680</v>
      </c>
      <c r="H144" s="84" t="s">
        <v>2130</v>
      </c>
      <c r="I144" s="94">
        <v>3.9700000000000006</v>
      </c>
      <c r="J144" s="97" t="s">
        <v>177</v>
      </c>
      <c r="K144" s="98">
        <v>3.3700000000000001E-2</v>
      </c>
      <c r="L144" s="98">
        <v>4.3300000000000012E-2</v>
      </c>
      <c r="M144" s="94">
        <v>92574.13</v>
      </c>
      <c r="N144" s="96">
        <v>96.69</v>
      </c>
      <c r="O144" s="94">
        <v>89.509929999999997</v>
      </c>
      <c r="P144" s="95">
        <f t="shared" si="5"/>
        <v>9.645518071543965E-4</v>
      </c>
      <c r="Q144" s="95">
        <f>O144/'סכום נכסי הקרן'!$C$42</f>
        <v>5.0311495549956335E-5</v>
      </c>
    </row>
    <row r="145" spans="1:17" s="139" customFormat="1">
      <c r="A145" s="150"/>
      <c r="B145" s="87" t="s">
        <v>2239</v>
      </c>
      <c r="C145" s="97" t="s">
        <v>2143</v>
      </c>
      <c r="D145" s="84">
        <v>90136035</v>
      </c>
      <c r="E145" s="84"/>
      <c r="F145" s="84" t="s">
        <v>2145</v>
      </c>
      <c r="G145" s="108">
        <v>42717</v>
      </c>
      <c r="H145" s="84" t="s">
        <v>2130</v>
      </c>
      <c r="I145" s="94">
        <v>3.56</v>
      </c>
      <c r="J145" s="97" t="s">
        <v>177</v>
      </c>
      <c r="K145" s="98">
        <v>3.85E-2</v>
      </c>
      <c r="L145" s="98">
        <v>5.0599999999999999E-2</v>
      </c>
      <c r="M145" s="94">
        <v>25245.79</v>
      </c>
      <c r="N145" s="96">
        <v>96.31</v>
      </c>
      <c r="O145" s="94">
        <v>24.314220000000002</v>
      </c>
      <c r="P145" s="95">
        <f t="shared" si="5"/>
        <v>2.6200807933320438E-4</v>
      </c>
      <c r="Q145" s="95">
        <f>O145/'סכום נכסי הקרן'!$C$42</f>
        <v>1.3666469980824021E-5</v>
      </c>
    </row>
    <row r="146" spans="1:17" s="139" customFormat="1">
      <c r="A146" s="150"/>
      <c r="B146" s="87" t="s">
        <v>2239</v>
      </c>
      <c r="C146" s="97" t="s">
        <v>2143</v>
      </c>
      <c r="D146" s="84">
        <v>90136025</v>
      </c>
      <c r="E146" s="84"/>
      <c r="F146" s="84" t="s">
        <v>2145</v>
      </c>
      <c r="G146" s="108">
        <v>42710</v>
      </c>
      <c r="H146" s="84" t="s">
        <v>2130</v>
      </c>
      <c r="I146" s="94">
        <v>3.5600000000000009</v>
      </c>
      <c r="J146" s="97" t="s">
        <v>177</v>
      </c>
      <c r="K146" s="98">
        <v>3.8399999999999997E-2</v>
      </c>
      <c r="L146" s="98">
        <v>5.0400000000000007E-2</v>
      </c>
      <c r="M146" s="94">
        <v>75478.12</v>
      </c>
      <c r="N146" s="96">
        <v>96.31</v>
      </c>
      <c r="O146" s="94">
        <v>72.692979999999991</v>
      </c>
      <c r="P146" s="95">
        <f t="shared" si="5"/>
        <v>7.8333370639926091E-4</v>
      </c>
      <c r="Q146" s="95">
        <f>O146/'סכום נכסי הקרן'!$C$42</f>
        <v>4.0859070494000661E-5</v>
      </c>
    </row>
    <row r="147" spans="1:17" s="139" customFormat="1">
      <c r="A147" s="150"/>
      <c r="B147" s="87" t="s">
        <v>2239</v>
      </c>
      <c r="C147" s="97" t="s">
        <v>2143</v>
      </c>
      <c r="D147" s="84">
        <v>90136003</v>
      </c>
      <c r="E147" s="84"/>
      <c r="F147" s="84" t="s">
        <v>2145</v>
      </c>
      <c r="G147" s="108">
        <v>42680</v>
      </c>
      <c r="H147" s="84" t="s">
        <v>2130</v>
      </c>
      <c r="I147" s="94">
        <v>4.8900000000000015</v>
      </c>
      <c r="J147" s="97" t="s">
        <v>177</v>
      </c>
      <c r="K147" s="98">
        <v>3.6699999999999997E-2</v>
      </c>
      <c r="L147" s="98">
        <v>4.6700000000000005E-2</v>
      </c>
      <c r="M147" s="94">
        <v>305393.18</v>
      </c>
      <c r="N147" s="96">
        <v>95.8</v>
      </c>
      <c r="O147" s="94">
        <v>292.56665999999996</v>
      </c>
      <c r="P147" s="95">
        <f t="shared" si="5"/>
        <v>3.1526747995013048E-3</v>
      </c>
      <c r="Q147" s="95">
        <f>O147/'סכום נכסי הקרן'!$C$42</f>
        <v>1.6444506450463749E-4</v>
      </c>
    </row>
    <row r="148" spans="1:17" s="139" customFormat="1">
      <c r="A148" s="150"/>
      <c r="B148" s="87" t="s">
        <v>2239</v>
      </c>
      <c r="C148" s="97" t="s">
        <v>2143</v>
      </c>
      <c r="D148" s="84">
        <v>90136002</v>
      </c>
      <c r="E148" s="84"/>
      <c r="F148" s="84" t="s">
        <v>2145</v>
      </c>
      <c r="G148" s="108">
        <v>42680</v>
      </c>
      <c r="H148" s="84" t="s">
        <v>2130</v>
      </c>
      <c r="I148" s="94">
        <v>2.83</v>
      </c>
      <c r="J148" s="97" t="s">
        <v>177</v>
      </c>
      <c r="K148" s="98">
        <v>3.1800000000000002E-2</v>
      </c>
      <c r="L148" s="98">
        <v>4.2099999999999999E-2</v>
      </c>
      <c r="M148" s="94">
        <v>388661.03</v>
      </c>
      <c r="N148" s="96">
        <v>97.48</v>
      </c>
      <c r="O148" s="94">
        <v>378.86676</v>
      </c>
      <c r="P148" s="95">
        <f t="shared" si="5"/>
        <v>4.0826377367151447E-3</v>
      </c>
      <c r="Q148" s="95">
        <f>O148/'סכום נכסי הקרן'!$C$42</f>
        <v>2.1295238762633793E-4</v>
      </c>
    </row>
    <row r="149" spans="1:17" s="139" customFormat="1">
      <c r="A149" s="150"/>
      <c r="B149" s="87" t="s">
        <v>2244</v>
      </c>
      <c r="C149" s="97" t="s">
        <v>2133</v>
      </c>
      <c r="D149" s="84">
        <v>470540</v>
      </c>
      <c r="E149" s="84"/>
      <c r="F149" s="84" t="s">
        <v>2145</v>
      </c>
      <c r="G149" s="108">
        <v>42884</v>
      </c>
      <c r="H149" s="84" t="s">
        <v>2130</v>
      </c>
      <c r="I149" s="94">
        <v>1.26</v>
      </c>
      <c r="J149" s="97" t="s">
        <v>177</v>
      </c>
      <c r="K149" s="98">
        <v>2.2099999999999998E-2</v>
      </c>
      <c r="L149" s="98">
        <v>2.9200000000000004E-2</v>
      </c>
      <c r="M149" s="94">
        <v>315749.36</v>
      </c>
      <c r="N149" s="96">
        <v>99.34</v>
      </c>
      <c r="O149" s="94">
        <v>313.66540999999995</v>
      </c>
      <c r="P149" s="95">
        <f t="shared" si="5"/>
        <v>3.3800332327075292E-3</v>
      </c>
      <c r="Q149" s="95">
        <f>O149/'סכום נכסי הקרן'!$C$42</f>
        <v>1.7630419194149998E-4</v>
      </c>
    </row>
    <row r="150" spans="1:17" s="139" customFormat="1">
      <c r="A150" s="150"/>
      <c r="B150" s="87" t="s">
        <v>2244</v>
      </c>
      <c r="C150" s="97" t="s">
        <v>2133</v>
      </c>
      <c r="D150" s="84">
        <v>484097</v>
      </c>
      <c r="E150" s="84"/>
      <c r="F150" s="84" t="s">
        <v>2145</v>
      </c>
      <c r="G150" s="108">
        <v>43006</v>
      </c>
      <c r="H150" s="84" t="s">
        <v>2130</v>
      </c>
      <c r="I150" s="94">
        <v>1.46</v>
      </c>
      <c r="J150" s="97" t="s">
        <v>177</v>
      </c>
      <c r="K150" s="98">
        <v>2.0799999999999999E-2</v>
      </c>
      <c r="L150" s="98">
        <v>3.2899999999999999E-2</v>
      </c>
      <c r="M150" s="94">
        <v>347324.3</v>
      </c>
      <c r="N150" s="96">
        <v>98.33</v>
      </c>
      <c r="O150" s="94">
        <v>341.524</v>
      </c>
      <c r="P150" s="95">
        <f t="shared" si="5"/>
        <v>3.6802351581170728E-3</v>
      </c>
      <c r="Q150" s="95">
        <f>O150/'סכום נכסי הקרן'!$C$42</f>
        <v>1.9196287167472131E-4</v>
      </c>
    </row>
    <row r="151" spans="1:17" s="139" customFormat="1">
      <c r="A151" s="150"/>
      <c r="B151" s="87" t="s">
        <v>2244</v>
      </c>
      <c r="C151" s="97" t="s">
        <v>2133</v>
      </c>
      <c r="D151" s="84">
        <v>523632</v>
      </c>
      <c r="E151" s="84"/>
      <c r="F151" s="84" t="s">
        <v>2145</v>
      </c>
      <c r="G151" s="108">
        <v>43321</v>
      </c>
      <c r="H151" s="84" t="s">
        <v>2130</v>
      </c>
      <c r="I151" s="94">
        <v>1.8000000000000005</v>
      </c>
      <c r="J151" s="97" t="s">
        <v>177</v>
      </c>
      <c r="K151" s="98">
        <v>2.3980000000000001E-2</v>
      </c>
      <c r="L151" s="98">
        <v>3.0100000000000002E-2</v>
      </c>
      <c r="M151" s="94">
        <v>418569.29</v>
      </c>
      <c r="N151" s="96">
        <v>99.31</v>
      </c>
      <c r="O151" s="94">
        <v>415.68117000000001</v>
      </c>
      <c r="P151" s="95">
        <f t="shared" si="5"/>
        <v>4.4793468582039319E-3</v>
      </c>
      <c r="Q151" s="95">
        <f>O151/'סכום נכסי הקרן'!$C$42</f>
        <v>2.3364493006145399E-4</v>
      </c>
    </row>
    <row r="152" spans="1:17" s="139" customFormat="1">
      <c r="A152" s="150"/>
      <c r="B152" s="87" t="s">
        <v>2244</v>
      </c>
      <c r="C152" s="97" t="s">
        <v>2133</v>
      </c>
      <c r="D152" s="84">
        <v>524747</v>
      </c>
      <c r="E152" s="84"/>
      <c r="F152" s="84" t="s">
        <v>2145</v>
      </c>
      <c r="G152" s="108">
        <v>43343</v>
      </c>
      <c r="H152" s="84" t="s">
        <v>2130</v>
      </c>
      <c r="I152" s="94">
        <v>1.8499999999999999</v>
      </c>
      <c r="J152" s="97" t="s">
        <v>177</v>
      </c>
      <c r="K152" s="98">
        <v>2.3789999999999999E-2</v>
      </c>
      <c r="L152" s="98">
        <v>3.15E-2</v>
      </c>
      <c r="M152" s="94">
        <v>418569.29</v>
      </c>
      <c r="N152" s="96">
        <v>98.85</v>
      </c>
      <c r="O152" s="94">
        <v>413.75574</v>
      </c>
      <c r="P152" s="95">
        <f t="shared" si="5"/>
        <v>4.4585985793699602E-3</v>
      </c>
      <c r="Q152" s="95">
        <f>O152/'סכום נכסי הקרן'!$C$42</f>
        <v>2.3256268965665474E-4</v>
      </c>
    </row>
    <row r="153" spans="1:17" s="139" customFormat="1">
      <c r="A153" s="150"/>
      <c r="B153" s="87" t="s">
        <v>2244</v>
      </c>
      <c r="C153" s="97" t="s">
        <v>2133</v>
      </c>
      <c r="D153" s="84">
        <v>465782</v>
      </c>
      <c r="E153" s="84"/>
      <c r="F153" s="84" t="s">
        <v>2145</v>
      </c>
      <c r="G153" s="108">
        <v>42828</v>
      </c>
      <c r="H153" s="84" t="s">
        <v>2130</v>
      </c>
      <c r="I153" s="94">
        <v>1.0999999999999999</v>
      </c>
      <c r="J153" s="97" t="s">
        <v>177</v>
      </c>
      <c r="K153" s="98">
        <v>2.2700000000000001E-2</v>
      </c>
      <c r="L153" s="98">
        <v>2.8199999999999999E-2</v>
      </c>
      <c r="M153" s="94">
        <v>315749.36</v>
      </c>
      <c r="N153" s="96">
        <v>99.98</v>
      </c>
      <c r="O153" s="94">
        <v>315.68621000000002</v>
      </c>
      <c r="P153" s="95">
        <f t="shared" si="5"/>
        <v>3.4018092109917002E-3</v>
      </c>
      <c r="Q153" s="95">
        <f>O153/'סכום נכסי הקרן'!$C$42</f>
        <v>1.7744003765389585E-4</v>
      </c>
    </row>
    <row r="154" spans="1:17" s="139" customFormat="1">
      <c r="A154" s="150"/>
      <c r="B154" s="87" t="s">
        <v>2244</v>
      </c>
      <c r="C154" s="97" t="s">
        <v>2133</v>
      </c>
      <c r="D154" s="84">
        <v>467404</v>
      </c>
      <c r="E154" s="84"/>
      <c r="F154" s="84" t="s">
        <v>2145</v>
      </c>
      <c r="G154" s="108">
        <v>42859</v>
      </c>
      <c r="H154" s="84" t="s">
        <v>2130</v>
      </c>
      <c r="I154" s="94">
        <v>1.2000000000000002</v>
      </c>
      <c r="J154" s="97" t="s">
        <v>177</v>
      </c>
      <c r="K154" s="98">
        <v>2.2799999999999997E-2</v>
      </c>
      <c r="L154" s="98">
        <v>2.8300000000000002E-2</v>
      </c>
      <c r="M154" s="94">
        <v>315749.36</v>
      </c>
      <c r="N154" s="96">
        <v>99.74</v>
      </c>
      <c r="O154" s="94">
        <v>314.92840999999999</v>
      </c>
      <c r="P154" s="95">
        <f t="shared" si="5"/>
        <v>3.3936432191351363E-3</v>
      </c>
      <c r="Q154" s="95">
        <f>O154/'סכום נכסי הקרן'!$C$42</f>
        <v>1.7701409551174738E-4</v>
      </c>
    </row>
    <row r="155" spans="1:17" s="139" customFormat="1">
      <c r="A155" s="150"/>
      <c r="B155" s="87" t="s">
        <v>2245</v>
      </c>
      <c r="C155" s="97" t="s">
        <v>2143</v>
      </c>
      <c r="D155" s="84">
        <v>91102700</v>
      </c>
      <c r="E155" s="84"/>
      <c r="F155" s="84" t="s">
        <v>2146</v>
      </c>
      <c r="G155" s="108">
        <v>43093</v>
      </c>
      <c r="H155" s="84" t="s">
        <v>2130</v>
      </c>
      <c r="I155" s="94">
        <v>4.6199999999999992</v>
      </c>
      <c r="J155" s="97" t="s">
        <v>177</v>
      </c>
      <c r="K155" s="98">
        <v>2.6089999999999999E-2</v>
      </c>
      <c r="L155" s="98">
        <v>3.8499999999999993E-2</v>
      </c>
      <c r="M155" s="94">
        <v>493498.4</v>
      </c>
      <c r="N155" s="96">
        <v>95.74</v>
      </c>
      <c r="O155" s="94">
        <v>472.47534000000002</v>
      </c>
      <c r="P155" s="95">
        <f t="shared" si="5"/>
        <v>5.0913562666498333E-3</v>
      </c>
      <c r="Q155" s="95">
        <f>O155/'סכום נכסי הקרן'!$C$42</f>
        <v>2.6556764110835643E-4</v>
      </c>
    </row>
    <row r="156" spans="1:17" s="139" customFormat="1">
      <c r="A156" s="150"/>
      <c r="B156" s="87" t="s">
        <v>2245</v>
      </c>
      <c r="C156" s="97" t="s">
        <v>2143</v>
      </c>
      <c r="D156" s="84">
        <v>91102701</v>
      </c>
      <c r="E156" s="84"/>
      <c r="F156" s="84" t="s">
        <v>2146</v>
      </c>
      <c r="G156" s="108">
        <v>43374</v>
      </c>
      <c r="H156" s="84" t="s">
        <v>2130</v>
      </c>
      <c r="I156" s="94">
        <v>4.63</v>
      </c>
      <c r="J156" s="97" t="s">
        <v>177</v>
      </c>
      <c r="K156" s="98">
        <v>2.6849999999999999E-2</v>
      </c>
      <c r="L156" s="98">
        <v>3.5299999999999998E-2</v>
      </c>
      <c r="M156" s="94">
        <v>690897.76</v>
      </c>
      <c r="N156" s="96">
        <v>96.42</v>
      </c>
      <c r="O156" s="94">
        <v>666.16365000000008</v>
      </c>
      <c r="P156" s="95">
        <f t="shared" si="5"/>
        <v>7.1785259184994213E-3</v>
      </c>
      <c r="Q156" s="95">
        <f>O156/'סכום נכסי הקרן'!$C$42</f>
        <v>3.7443543428665037E-4</v>
      </c>
    </row>
    <row r="157" spans="1:17" s="139" customFormat="1">
      <c r="A157" s="150"/>
      <c r="B157" s="87" t="s">
        <v>2246</v>
      </c>
      <c r="C157" s="97" t="s">
        <v>2143</v>
      </c>
      <c r="D157" s="84">
        <v>91040003</v>
      </c>
      <c r="E157" s="84"/>
      <c r="F157" s="84" t="s">
        <v>645</v>
      </c>
      <c r="G157" s="108">
        <v>43301</v>
      </c>
      <c r="H157" s="84" t="s">
        <v>380</v>
      </c>
      <c r="I157" s="94">
        <v>1.99</v>
      </c>
      <c r="J157" s="97" t="s">
        <v>176</v>
      </c>
      <c r="K157" s="98">
        <v>6.0296000000000002E-2</v>
      </c>
      <c r="L157" s="98">
        <v>7.5299999999999992E-2</v>
      </c>
      <c r="M157" s="94">
        <v>594277.39</v>
      </c>
      <c r="N157" s="96">
        <v>100.11</v>
      </c>
      <c r="O157" s="94">
        <v>2229.8016899999998</v>
      </c>
      <c r="P157" s="95">
        <f t="shared" si="5"/>
        <v>2.402816368737443E-2</v>
      </c>
      <c r="Q157" s="95">
        <f>O157/'סכום נכסי הקרן'!$C$42</f>
        <v>1.2533208081351433E-3</v>
      </c>
    </row>
    <row r="158" spans="1:17" s="139" customFormat="1">
      <c r="A158" s="150"/>
      <c r="B158" s="87" t="s">
        <v>2246</v>
      </c>
      <c r="C158" s="97" t="s">
        <v>2143</v>
      </c>
      <c r="D158" s="84">
        <v>91040005</v>
      </c>
      <c r="E158" s="84"/>
      <c r="F158" s="84" t="s">
        <v>645</v>
      </c>
      <c r="G158" s="108">
        <v>43444</v>
      </c>
      <c r="H158" s="84" t="s">
        <v>380</v>
      </c>
      <c r="I158" s="94">
        <v>1.99</v>
      </c>
      <c r="J158" s="97" t="s">
        <v>176</v>
      </c>
      <c r="K158" s="98">
        <v>6.0296000000000002E-2</v>
      </c>
      <c r="L158" s="98">
        <v>7.6799999999999993E-2</v>
      </c>
      <c r="M158" s="94">
        <v>260517.97</v>
      </c>
      <c r="N158" s="96">
        <v>99.83</v>
      </c>
      <c r="O158" s="94">
        <v>974.76139999999998</v>
      </c>
      <c r="P158" s="95">
        <f t="shared" si="5"/>
        <v>1.0503950454595927E-2</v>
      </c>
      <c r="Q158" s="95">
        <f>O158/'סכום נכסי הקרן'!$C$42</f>
        <v>5.4789120981738233E-4</v>
      </c>
    </row>
    <row r="159" spans="1:17" s="139" customFormat="1">
      <c r="A159" s="150"/>
      <c r="B159" s="87" t="s">
        <v>2246</v>
      </c>
      <c r="C159" s="97" t="s">
        <v>2143</v>
      </c>
      <c r="D159" s="84">
        <v>91050024</v>
      </c>
      <c r="E159" s="84"/>
      <c r="F159" s="84" t="s">
        <v>645</v>
      </c>
      <c r="G159" s="108">
        <v>43434</v>
      </c>
      <c r="H159" s="84" t="s">
        <v>380</v>
      </c>
      <c r="I159" s="94">
        <v>1.9900000000000002</v>
      </c>
      <c r="J159" s="97" t="s">
        <v>176</v>
      </c>
      <c r="K159" s="98">
        <v>6.2190000000000002E-2</v>
      </c>
      <c r="L159" s="98">
        <v>7.7100000000000002E-2</v>
      </c>
      <c r="M159" s="94">
        <v>60217.81</v>
      </c>
      <c r="N159" s="96">
        <v>99.83</v>
      </c>
      <c r="O159" s="94">
        <v>225.31268</v>
      </c>
      <c r="P159" s="95">
        <f t="shared" si="5"/>
        <v>2.4279513196893377E-3</v>
      </c>
      <c r="Q159" s="95">
        <f>O159/'סכום נכסי הקרן'!$C$42</f>
        <v>1.2664313218844808E-4</v>
      </c>
    </row>
    <row r="160" spans="1:17" s="139" customFormat="1">
      <c r="A160" s="150"/>
      <c r="B160" s="87" t="s">
        <v>2246</v>
      </c>
      <c r="C160" s="97" t="s">
        <v>2143</v>
      </c>
      <c r="D160" s="84">
        <v>91050025</v>
      </c>
      <c r="E160" s="84"/>
      <c r="F160" s="84" t="s">
        <v>645</v>
      </c>
      <c r="G160" s="108">
        <v>43430</v>
      </c>
      <c r="H160" s="84" t="s">
        <v>380</v>
      </c>
      <c r="I160" s="94">
        <v>2</v>
      </c>
      <c r="J160" s="97" t="s">
        <v>176</v>
      </c>
      <c r="K160" s="98">
        <v>6.2001000000000001E-2</v>
      </c>
      <c r="L160" s="98">
        <v>7.5300000000000006E-2</v>
      </c>
      <c r="M160" s="94">
        <v>42194.5</v>
      </c>
      <c r="N160" s="96">
        <v>99.55</v>
      </c>
      <c r="O160" s="94">
        <v>157.43331000000001</v>
      </c>
      <c r="P160" s="95">
        <f t="shared" si="5"/>
        <v>1.6964886875321915E-3</v>
      </c>
      <c r="Q160" s="95">
        <f>O160/'סכום נכסי הקרן'!$C$42</f>
        <v>8.8489682379149401E-5</v>
      </c>
    </row>
    <row r="161" spans="1:17" s="139" customFormat="1">
      <c r="A161" s="150"/>
      <c r="B161" s="87" t="s">
        <v>2246</v>
      </c>
      <c r="C161" s="97" t="s">
        <v>2143</v>
      </c>
      <c r="D161" s="84">
        <v>91050026</v>
      </c>
      <c r="E161" s="84"/>
      <c r="F161" s="84" t="s">
        <v>645</v>
      </c>
      <c r="G161" s="108">
        <v>43461</v>
      </c>
      <c r="H161" s="84" t="s">
        <v>380</v>
      </c>
      <c r="I161" s="94">
        <v>2.0100000000000002</v>
      </c>
      <c r="J161" s="97" t="s">
        <v>176</v>
      </c>
      <c r="K161" s="98">
        <v>6.2001000000000001E-2</v>
      </c>
      <c r="L161" s="98">
        <v>6.4699999999999994E-2</v>
      </c>
      <c r="M161" s="94">
        <v>36456.74</v>
      </c>
      <c r="N161" s="96">
        <v>101.02</v>
      </c>
      <c r="O161" s="94">
        <v>138.03360000000001</v>
      </c>
      <c r="P161" s="95">
        <f t="shared" si="5"/>
        <v>1.487438972726569E-3</v>
      </c>
      <c r="Q161" s="95">
        <f>O161/'סכום נכסי הקרן'!$C$42</f>
        <v>7.7585546677831757E-5</v>
      </c>
    </row>
    <row r="162" spans="1:17" s="139" customFormat="1">
      <c r="A162" s="150"/>
      <c r="B162" s="87" t="s">
        <v>2247</v>
      </c>
      <c r="C162" s="97" t="s">
        <v>2143</v>
      </c>
      <c r="D162" s="84">
        <v>91102799</v>
      </c>
      <c r="E162" s="84"/>
      <c r="F162" s="84" t="s">
        <v>2146</v>
      </c>
      <c r="G162" s="108">
        <v>41339</v>
      </c>
      <c r="H162" s="84" t="s">
        <v>2130</v>
      </c>
      <c r="I162" s="94">
        <v>3.0499999999999994</v>
      </c>
      <c r="J162" s="97" t="s">
        <v>177</v>
      </c>
      <c r="K162" s="98">
        <v>4.7500000000000001E-2</v>
      </c>
      <c r="L162" s="98">
        <v>1.2699999999999999E-2</v>
      </c>
      <c r="M162" s="94">
        <v>222858.89</v>
      </c>
      <c r="N162" s="96">
        <v>113.15</v>
      </c>
      <c r="O162" s="94">
        <v>252.16482000000002</v>
      </c>
      <c r="P162" s="95">
        <f t="shared" si="5"/>
        <v>2.7173078208391306E-3</v>
      </c>
      <c r="Q162" s="95">
        <f>O162/'סכום נכסי הקרן'!$C$42</f>
        <v>1.4173610927061992E-4</v>
      </c>
    </row>
    <row r="163" spans="1:17" s="139" customFormat="1">
      <c r="A163" s="150"/>
      <c r="B163" s="87" t="s">
        <v>2247</v>
      </c>
      <c r="C163" s="97" t="s">
        <v>2143</v>
      </c>
      <c r="D163" s="84">
        <v>91102798</v>
      </c>
      <c r="E163" s="84"/>
      <c r="F163" s="84" t="s">
        <v>2146</v>
      </c>
      <c r="G163" s="108">
        <v>41338</v>
      </c>
      <c r="H163" s="84" t="s">
        <v>2130</v>
      </c>
      <c r="I163" s="94">
        <v>3.05</v>
      </c>
      <c r="J163" s="97" t="s">
        <v>177</v>
      </c>
      <c r="K163" s="98">
        <v>4.4999999999999998E-2</v>
      </c>
      <c r="L163" s="98">
        <v>1.23E-2</v>
      </c>
      <c r="M163" s="94">
        <v>379055.73</v>
      </c>
      <c r="N163" s="96">
        <v>112.48</v>
      </c>
      <c r="O163" s="94">
        <v>426.36189000000002</v>
      </c>
      <c r="P163" s="95">
        <f t="shared" si="5"/>
        <v>4.5944414379640785E-3</v>
      </c>
      <c r="Q163" s="95">
        <f>O163/'סכום נכסי הקרן'!$C$42</f>
        <v>2.3964831981665021E-4</v>
      </c>
    </row>
    <row r="164" spans="1:17" s="139" customFormat="1">
      <c r="A164" s="150"/>
      <c r="B164" s="87" t="s">
        <v>2248</v>
      </c>
      <c r="C164" s="97" t="s">
        <v>2133</v>
      </c>
      <c r="D164" s="84">
        <v>414968</v>
      </c>
      <c r="E164" s="84"/>
      <c r="F164" s="84" t="s">
        <v>645</v>
      </c>
      <c r="G164" s="108">
        <v>42432</v>
      </c>
      <c r="H164" s="84" t="s">
        <v>175</v>
      </c>
      <c r="I164" s="94">
        <v>6.2599999999999989</v>
      </c>
      <c r="J164" s="97" t="s">
        <v>177</v>
      </c>
      <c r="K164" s="98">
        <v>2.5399999999999999E-2</v>
      </c>
      <c r="L164" s="98">
        <v>2.0500000000000004E-2</v>
      </c>
      <c r="M164" s="94">
        <v>708572.2200000002</v>
      </c>
      <c r="N164" s="96">
        <v>105.64</v>
      </c>
      <c r="O164" s="94">
        <v>748.53566000000001</v>
      </c>
      <c r="P164" s="95">
        <f t="shared" si="5"/>
        <v>8.0661600737762709E-3</v>
      </c>
      <c r="Q164" s="95">
        <f>O164/'סכום נכסי הקרן'!$C$42</f>
        <v>4.2073486737252089E-4</v>
      </c>
    </row>
    <row r="165" spans="1:17" s="139" customFormat="1">
      <c r="A165" s="150"/>
      <c r="B165" s="87" t="s">
        <v>2249</v>
      </c>
      <c r="C165" s="97" t="s">
        <v>2143</v>
      </c>
      <c r="D165" s="84">
        <v>90145980</v>
      </c>
      <c r="E165" s="84"/>
      <c r="F165" s="84" t="s">
        <v>2146</v>
      </c>
      <c r="G165" s="108">
        <v>42242</v>
      </c>
      <c r="H165" s="84" t="s">
        <v>2130</v>
      </c>
      <c r="I165" s="94">
        <v>5.3500000000000005</v>
      </c>
      <c r="J165" s="97" t="s">
        <v>177</v>
      </c>
      <c r="K165" s="98">
        <v>2.3599999999999999E-2</v>
      </c>
      <c r="L165" s="98">
        <v>1.6000000000000004E-2</v>
      </c>
      <c r="M165" s="94">
        <v>1349833.72</v>
      </c>
      <c r="N165" s="96">
        <v>104.45</v>
      </c>
      <c r="O165" s="94">
        <v>1409.9014499999998</v>
      </c>
      <c r="P165" s="95">
        <f t="shared" si="5"/>
        <v>1.5192984638766937E-2</v>
      </c>
      <c r="Q165" s="95">
        <f>O165/'סכום נכסי הקרן'!$C$42</f>
        <v>7.924735336912002E-4</v>
      </c>
    </row>
    <row r="166" spans="1:17" s="139" customFormat="1">
      <c r="A166" s="150"/>
      <c r="B166" s="87" t="s">
        <v>2250</v>
      </c>
      <c r="C166" s="97" t="s">
        <v>2133</v>
      </c>
      <c r="D166" s="84">
        <v>487742</v>
      </c>
      <c r="E166" s="84"/>
      <c r="F166" s="84" t="s">
        <v>645</v>
      </c>
      <c r="G166" s="108">
        <v>43072</v>
      </c>
      <c r="H166" s="84" t="s">
        <v>175</v>
      </c>
      <c r="I166" s="94">
        <v>6.9099999999999993</v>
      </c>
      <c r="J166" s="97" t="s">
        <v>177</v>
      </c>
      <c r="K166" s="98">
        <v>0.04</v>
      </c>
      <c r="L166" s="98">
        <v>5.2700000000000004E-2</v>
      </c>
      <c r="M166" s="94">
        <v>1156403.0699999998</v>
      </c>
      <c r="N166" s="96">
        <v>92.81</v>
      </c>
      <c r="O166" s="94">
        <v>1073.2576299999998</v>
      </c>
      <c r="P166" s="95">
        <f t="shared" si="5"/>
        <v>1.1565337907858318E-2</v>
      </c>
      <c r="Q166" s="95">
        <f>O166/'סכום נכסי הקרן'!$C$42</f>
        <v>6.0325370018389772E-4</v>
      </c>
    </row>
    <row r="167" spans="1:17" s="139" customFormat="1">
      <c r="A167" s="150"/>
      <c r="B167" s="87" t="s">
        <v>2251</v>
      </c>
      <c r="C167" s="97" t="s">
        <v>2143</v>
      </c>
      <c r="D167" s="84">
        <v>90240690</v>
      </c>
      <c r="E167" s="84"/>
      <c r="F167" s="84" t="s">
        <v>645</v>
      </c>
      <c r="G167" s="108">
        <v>42326</v>
      </c>
      <c r="H167" s="84" t="s">
        <v>175</v>
      </c>
      <c r="I167" s="94">
        <v>10.25</v>
      </c>
      <c r="J167" s="97" t="s">
        <v>177</v>
      </c>
      <c r="K167" s="98">
        <v>3.5499999999999997E-2</v>
      </c>
      <c r="L167" s="98">
        <v>2.6100000000000002E-2</v>
      </c>
      <c r="M167" s="94">
        <v>22346.58</v>
      </c>
      <c r="N167" s="96">
        <v>110.9</v>
      </c>
      <c r="O167" s="94">
        <v>24.782349999999997</v>
      </c>
      <c r="P167" s="95">
        <f t="shared" si="5"/>
        <v>2.6705261056547306E-4</v>
      </c>
      <c r="Q167" s="95">
        <f>O167/'סכום נכסי הקרן'!$C$42</f>
        <v>1.3929595205162826E-5</v>
      </c>
    </row>
    <row r="168" spans="1:17" s="139" customFormat="1">
      <c r="A168" s="150"/>
      <c r="B168" s="87" t="s">
        <v>2251</v>
      </c>
      <c r="C168" s="97" t="s">
        <v>2143</v>
      </c>
      <c r="D168" s="84">
        <v>90240692</v>
      </c>
      <c r="E168" s="84"/>
      <c r="F168" s="84" t="s">
        <v>645</v>
      </c>
      <c r="G168" s="108">
        <v>42606</v>
      </c>
      <c r="H168" s="84" t="s">
        <v>175</v>
      </c>
      <c r="I168" s="94">
        <v>10.050000000000001</v>
      </c>
      <c r="J168" s="97" t="s">
        <v>177</v>
      </c>
      <c r="K168" s="98">
        <v>3.4000000000000002E-2</v>
      </c>
      <c r="L168" s="98">
        <v>3.1600000000000003E-2</v>
      </c>
      <c r="M168" s="94">
        <v>93995.91</v>
      </c>
      <c r="N168" s="96">
        <v>105.13</v>
      </c>
      <c r="O168" s="94">
        <v>98.817899999999995</v>
      </c>
      <c r="P168" s="95">
        <f t="shared" si="5"/>
        <v>1.0648537433131991E-3</v>
      </c>
      <c r="Q168" s="95">
        <f>O168/'סכום נכסי הקרן'!$C$42</f>
        <v>5.5543293756413725E-5</v>
      </c>
    </row>
    <row r="169" spans="1:17" s="139" customFormat="1">
      <c r="A169" s="150"/>
      <c r="B169" s="87" t="s">
        <v>2251</v>
      </c>
      <c r="C169" s="97" t="s">
        <v>2143</v>
      </c>
      <c r="D169" s="84">
        <v>90240693</v>
      </c>
      <c r="E169" s="84"/>
      <c r="F169" s="84" t="s">
        <v>645</v>
      </c>
      <c r="G169" s="108">
        <v>42648</v>
      </c>
      <c r="H169" s="84" t="s">
        <v>175</v>
      </c>
      <c r="I169" s="94">
        <v>10.069999999999999</v>
      </c>
      <c r="J169" s="97" t="s">
        <v>177</v>
      </c>
      <c r="K169" s="98">
        <v>3.4000000000000002E-2</v>
      </c>
      <c r="L169" s="98">
        <v>3.0900000000000004E-2</v>
      </c>
      <c r="M169" s="94">
        <v>86222.97</v>
      </c>
      <c r="N169" s="96">
        <v>105.83</v>
      </c>
      <c r="O169" s="94">
        <v>91.249759999999995</v>
      </c>
      <c r="P169" s="95">
        <f t="shared" si="5"/>
        <v>9.8330007531460427E-4</v>
      </c>
      <c r="Q169" s="95">
        <f>O169/'סכום נכסי הקרן'!$C$42</f>
        <v>5.1289414416641631E-5</v>
      </c>
    </row>
    <row r="170" spans="1:17" s="139" customFormat="1">
      <c r="A170" s="150"/>
      <c r="B170" s="87" t="s">
        <v>2251</v>
      </c>
      <c r="C170" s="97" t="s">
        <v>2143</v>
      </c>
      <c r="D170" s="84">
        <v>90240694</v>
      </c>
      <c r="E170" s="84"/>
      <c r="F170" s="84" t="s">
        <v>645</v>
      </c>
      <c r="G170" s="108">
        <v>42718</v>
      </c>
      <c r="H170" s="84" t="s">
        <v>175</v>
      </c>
      <c r="I170" s="94">
        <v>10.020000000000001</v>
      </c>
      <c r="J170" s="97" t="s">
        <v>177</v>
      </c>
      <c r="K170" s="98">
        <v>3.4000000000000002E-2</v>
      </c>
      <c r="L170" s="98">
        <v>3.2300000000000002E-2</v>
      </c>
      <c r="M170" s="94">
        <v>60241.82</v>
      </c>
      <c r="N170" s="96">
        <v>104.39</v>
      </c>
      <c r="O170" s="94">
        <v>62.88644</v>
      </c>
      <c r="P170" s="95">
        <f t="shared" si="5"/>
        <v>6.7765922001622079E-4</v>
      </c>
      <c r="Q170" s="95">
        <f>O170/'סכום נכסי הקרן'!$C$42</f>
        <v>3.5347037431630168E-5</v>
      </c>
    </row>
    <row r="171" spans="1:17" s="139" customFormat="1">
      <c r="A171" s="150"/>
      <c r="B171" s="87" t="s">
        <v>2251</v>
      </c>
      <c r="C171" s="97" t="s">
        <v>2143</v>
      </c>
      <c r="D171" s="84">
        <v>90240695</v>
      </c>
      <c r="E171" s="84"/>
      <c r="F171" s="84" t="s">
        <v>645</v>
      </c>
      <c r="G171" s="108">
        <v>42900</v>
      </c>
      <c r="H171" s="84" t="s">
        <v>175</v>
      </c>
      <c r="I171" s="94">
        <v>9.6700000000000017</v>
      </c>
      <c r="J171" s="97" t="s">
        <v>177</v>
      </c>
      <c r="K171" s="98">
        <v>3.4000000000000002E-2</v>
      </c>
      <c r="L171" s="98">
        <v>4.1899999999999993E-2</v>
      </c>
      <c r="M171" s="94">
        <v>71358.73000000001</v>
      </c>
      <c r="N171" s="96">
        <v>95.29</v>
      </c>
      <c r="O171" s="94">
        <v>67.997720000000001</v>
      </c>
      <c r="P171" s="95">
        <f t="shared" si="5"/>
        <v>7.3273796223925823E-4</v>
      </c>
      <c r="Q171" s="95">
        <f>O171/'סכום נכסי הקרן'!$C$42</f>
        <v>3.8219971652163921E-5</v>
      </c>
    </row>
    <row r="172" spans="1:17" s="139" customFormat="1">
      <c r="A172" s="150"/>
      <c r="B172" s="87" t="s">
        <v>2251</v>
      </c>
      <c r="C172" s="97" t="s">
        <v>2143</v>
      </c>
      <c r="D172" s="84">
        <v>90240696</v>
      </c>
      <c r="E172" s="84"/>
      <c r="F172" s="84" t="s">
        <v>645</v>
      </c>
      <c r="G172" s="108">
        <v>43075</v>
      </c>
      <c r="H172" s="84" t="s">
        <v>175</v>
      </c>
      <c r="I172" s="94">
        <v>9.5000000000000018</v>
      </c>
      <c r="J172" s="97" t="s">
        <v>177</v>
      </c>
      <c r="K172" s="98">
        <v>3.4000000000000002E-2</v>
      </c>
      <c r="L172" s="98">
        <v>4.6600000000000003E-2</v>
      </c>
      <c r="M172" s="94">
        <v>44278.490000000013</v>
      </c>
      <c r="N172" s="96">
        <v>91.28</v>
      </c>
      <c r="O172" s="94">
        <v>40.417399999999994</v>
      </c>
      <c r="P172" s="95">
        <f t="shared" si="5"/>
        <v>4.3553465197081594E-4</v>
      </c>
      <c r="Q172" s="95">
        <f>O172/'סכום נכסי הקרן'!$C$42</f>
        <v>2.2717701156070669E-5</v>
      </c>
    </row>
    <row r="173" spans="1:17" s="139" customFormat="1">
      <c r="A173" s="150"/>
      <c r="B173" s="87" t="s">
        <v>2251</v>
      </c>
      <c r="C173" s="97" t="s">
        <v>2143</v>
      </c>
      <c r="D173" s="84">
        <v>90240697</v>
      </c>
      <c r="E173" s="84"/>
      <c r="F173" s="84" t="s">
        <v>645</v>
      </c>
      <c r="G173" s="108">
        <v>43292</v>
      </c>
      <c r="H173" s="84" t="s">
        <v>175</v>
      </c>
      <c r="I173" s="94">
        <v>9.6</v>
      </c>
      <c r="J173" s="97" t="s">
        <v>177</v>
      </c>
      <c r="K173" s="98">
        <v>3.5499999999999997E-2</v>
      </c>
      <c r="L173" s="98">
        <v>4.36E-2</v>
      </c>
      <c r="M173" s="94">
        <v>126079.01</v>
      </c>
      <c r="N173" s="96">
        <v>93.84</v>
      </c>
      <c r="O173" s="94">
        <v>118.31253</v>
      </c>
      <c r="P173" s="95">
        <f t="shared" si="5"/>
        <v>1.2749263084052098E-3</v>
      </c>
      <c r="Q173" s="95">
        <f>O173/'סכום נכסי הקרן'!$C$42</f>
        <v>6.6500781830564214E-5</v>
      </c>
    </row>
    <row r="174" spans="1:17" s="139" customFormat="1">
      <c r="A174" s="150"/>
      <c r="B174" s="87" t="s">
        <v>2252</v>
      </c>
      <c r="C174" s="97" t="s">
        <v>2143</v>
      </c>
      <c r="D174" s="84">
        <v>90240790</v>
      </c>
      <c r="E174" s="84"/>
      <c r="F174" s="84" t="s">
        <v>645</v>
      </c>
      <c r="G174" s="108">
        <v>42326</v>
      </c>
      <c r="H174" s="84" t="s">
        <v>175</v>
      </c>
      <c r="I174" s="94">
        <v>10.200000000000001</v>
      </c>
      <c r="J174" s="97" t="s">
        <v>177</v>
      </c>
      <c r="K174" s="98">
        <v>3.5499999999999997E-2</v>
      </c>
      <c r="L174" s="98">
        <v>2.7200000000000002E-2</v>
      </c>
      <c r="M174" s="94">
        <v>49739.170000000013</v>
      </c>
      <c r="N174" s="96">
        <v>109.69</v>
      </c>
      <c r="O174" s="94">
        <v>54.558889999999998</v>
      </c>
      <c r="P174" s="95">
        <f t="shared" si="5"/>
        <v>5.8792221093054067E-4</v>
      </c>
      <c r="Q174" s="95">
        <f>O174/'סכום נכסי הקרן'!$C$42</f>
        <v>3.0666311005332674E-5</v>
      </c>
    </row>
    <row r="175" spans="1:17" s="139" customFormat="1">
      <c r="A175" s="150"/>
      <c r="B175" s="87" t="s">
        <v>2252</v>
      </c>
      <c r="C175" s="97" t="s">
        <v>2143</v>
      </c>
      <c r="D175" s="84">
        <v>90240792</v>
      </c>
      <c r="E175" s="84"/>
      <c r="F175" s="84" t="s">
        <v>645</v>
      </c>
      <c r="G175" s="108">
        <v>42606</v>
      </c>
      <c r="H175" s="84" t="s">
        <v>175</v>
      </c>
      <c r="I175" s="94">
        <v>10.07</v>
      </c>
      <c r="J175" s="97" t="s">
        <v>177</v>
      </c>
      <c r="K175" s="98">
        <v>3.5499999999999997E-2</v>
      </c>
      <c r="L175" s="98">
        <v>3.0900000000000004E-2</v>
      </c>
      <c r="M175" s="94">
        <v>209216.74000000005</v>
      </c>
      <c r="N175" s="96">
        <v>105.8</v>
      </c>
      <c r="O175" s="94">
        <v>221.35129999999998</v>
      </c>
      <c r="P175" s="95">
        <f t="shared" si="5"/>
        <v>2.3852638073895817E-3</v>
      </c>
      <c r="Q175" s="95">
        <f>O175/'סכום נכסי הקרן'!$C$42</f>
        <v>1.2441653060087354E-4</v>
      </c>
    </row>
    <row r="176" spans="1:17" s="139" customFormat="1">
      <c r="A176" s="150"/>
      <c r="B176" s="87" t="s">
        <v>2252</v>
      </c>
      <c r="C176" s="97" t="s">
        <v>2143</v>
      </c>
      <c r="D176" s="84">
        <v>90240793</v>
      </c>
      <c r="E176" s="84"/>
      <c r="F176" s="84" t="s">
        <v>645</v>
      </c>
      <c r="G176" s="108">
        <v>42648</v>
      </c>
      <c r="H176" s="84" t="s">
        <v>175</v>
      </c>
      <c r="I176" s="94">
        <v>10.079999999999998</v>
      </c>
      <c r="J176" s="97" t="s">
        <v>177</v>
      </c>
      <c r="K176" s="98">
        <v>3.4000000000000002E-2</v>
      </c>
      <c r="L176" s="98">
        <v>3.0600000000000002E-2</v>
      </c>
      <c r="M176" s="94">
        <v>191915.71</v>
      </c>
      <c r="N176" s="96">
        <v>106.1</v>
      </c>
      <c r="O176" s="94">
        <v>203.62256000000002</v>
      </c>
      <c r="P176" s="95">
        <f t="shared" si="5"/>
        <v>2.1942203309219944E-3</v>
      </c>
      <c r="Q176" s="95">
        <f>O176/'סכום נכסי הקרן'!$C$42</f>
        <v>1.1445160912661554E-4</v>
      </c>
    </row>
    <row r="177" spans="1:17" s="139" customFormat="1">
      <c r="A177" s="150"/>
      <c r="B177" s="87" t="s">
        <v>2252</v>
      </c>
      <c r="C177" s="97" t="s">
        <v>2143</v>
      </c>
      <c r="D177" s="84">
        <v>90240794</v>
      </c>
      <c r="E177" s="84"/>
      <c r="F177" s="84" t="s">
        <v>645</v>
      </c>
      <c r="G177" s="108">
        <v>42718</v>
      </c>
      <c r="H177" s="84" t="s">
        <v>175</v>
      </c>
      <c r="I177" s="94">
        <v>10.049999999999999</v>
      </c>
      <c r="J177" s="97" t="s">
        <v>177</v>
      </c>
      <c r="K177" s="98">
        <v>3.4000000000000002E-2</v>
      </c>
      <c r="L177" s="98">
        <v>3.1399999999999997E-2</v>
      </c>
      <c r="M177" s="94">
        <v>134086.68</v>
      </c>
      <c r="N177" s="96">
        <v>105.26</v>
      </c>
      <c r="O177" s="94">
        <v>141.13963000000001</v>
      </c>
      <c r="P177" s="95">
        <f t="shared" si="5"/>
        <v>1.5209093022148814E-3</v>
      </c>
      <c r="Q177" s="95">
        <f>O177/'סכום נכסי הקרן'!$C$42</f>
        <v>7.9331375487250237E-5</v>
      </c>
    </row>
    <row r="178" spans="1:17" s="139" customFormat="1">
      <c r="A178" s="150"/>
      <c r="B178" s="87" t="s">
        <v>2252</v>
      </c>
      <c r="C178" s="97" t="s">
        <v>2143</v>
      </c>
      <c r="D178" s="84">
        <v>90240795</v>
      </c>
      <c r="E178" s="84"/>
      <c r="F178" s="84" t="s">
        <v>645</v>
      </c>
      <c r="G178" s="108">
        <v>42900</v>
      </c>
      <c r="H178" s="84" t="s">
        <v>175</v>
      </c>
      <c r="I178" s="94">
        <v>9.7099999999999991</v>
      </c>
      <c r="J178" s="97" t="s">
        <v>177</v>
      </c>
      <c r="K178" s="98">
        <v>3.4000000000000002E-2</v>
      </c>
      <c r="L178" s="98">
        <v>4.0799999999999989E-2</v>
      </c>
      <c r="M178" s="94">
        <v>158830.76999999999</v>
      </c>
      <c r="N178" s="96">
        <v>96.26</v>
      </c>
      <c r="O178" s="94">
        <v>152.89049000000003</v>
      </c>
      <c r="P178" s="95">
        <f t="shared" si="5"/>
        <v>1.6475356245527308E-3</v>
      </c>
      <c r="Q178" s="95">
        <f>O178/'סכום נכסי הקרן'!$C$42</f>
        <v>8.5936266593724796E-5</v>
      </c>
    </row>
    <row r="179" spans="1:17" s="139" customFormat="1">
      <c r="A179" s="150"/>
      <c r="B179" s="87" t="s">
        <v>2252</v>
      </c>
      <c r="C179" s="97" t="s">
        <v>2143</v>
      </c>
      <c r="D179" s="84">
        <v>90240796</v>
      </c>
      <c r="E179" s="84"/>
      <c r="F179" s="84" t="s">
        <v>645</v>
      </c>
      <c r="G179" s="108">
        <v>43075</v>
      </c>
      <c r="H179" s="84" t="s">
        <v>175</v>
      </c>
      <c r="I179" s="94">
        <v>9.52</v>
      </c>
      <c r="J179" s="97" t="s">
        <v>177</v>
      </c>
      <c r="K179" s="98">
        <v>3.4000000000000002E-2</v>
      </c>
      <c r="L179" s="98">
        <v>4.5799999999999993E-2</v>
      </c>
      <c r="M179" s="94">
        <v>98555.39</v>
      </c>
      <c r="N179" s="96">
        <v>91.93</v>
      </c>
      <c r="O179" s="94">
        <v>90.601969999999994</v>
      </c>
      <c r="P179" s="95">
        <f t="shared" si="5"/>
        <v>9.7631954237086774E-4</v>
      </c>
      <c r="Q179" s="95">
        <f>O179/'סכום נכסי הקרן'!$C$42</f>
        <v>5.0925306393070323E-5</v>
      </c>
    </row>
    <row r="180" spans="1:17" s="139" customFormat="1">
      <c r="A180" s="150"/>
      <c r="B180" s="87" t="s">
        <v>2252</v>
      </c>
      <c r="C180" s="97" t="s">
        <v>2143</v>
      </c>
      <c r="D180" s="84">
        <v>90240797</v>
      </c>
      <c r="E180" s="84"/>
      <c r="F180" s="84" t="s">
        <v>645</v>
      </c>
      <c r="G180" s="108">
        <v>43292</v>
      </c>
      <c r="H180" s="84" t="s">
        <v>175</v>
      </c>
      <c r="I180" s="94">
        <v>9.6100000000000012</v>
      </c>
      <c r="J180" s="97" t="s">
        <v>177</v>
      </c>
      <c r="K180" s="98">
        <v>3.4000000000000002E-2</v>
      </c>
      <c r="L180" s="98">
        <v>4.3400000000000001E-2</v>
      </c>
      <c r="M180" s="94">
        <v>280627.55</v>
      </c>
      <c r="N180" s="96">
        <v>93.96</v>
      </c>
      <c r="O180" s="94">
        <v>263.67763000000002</v>
      </c>
      <c r="P180" s="95">
        <f t="shared" si="5"/>
        <v>2.8413689355213253E-3</v>
      </c>
      <c r="Q180" s="95">
        <f>O180/'סכום נכסי הקרן'!$C$42</f>
        <v>1.482071978870728E-4</v>
      </c>
    </row>
    <row r="181" spans="1:17" s="139" customFormat="1">
      <c r="A181" s="150"/>
      <c r="B181" s="87" t="s">
        <v>2253</v>
      </c>
      <c r="C181" s="97" t="s">
        <v>2143</v>
      </c>
      <c r="D181" s="84">
        <v>4180</v>
      </c>
      <c r="E181" s="84"/>
      <c r="F181" s="84" t="s">
        <v>2146</v>
      </c>
      <c r="G181" s="108">
        <v>42082</v>
      </c>
      <c r="H181" s="84" t="s">
        <v>2130</v>
      </c>
      <c r="I181" s="94">
        <v>1.0799999999999998</v>
      </c>
      <c r="J181" s="97" t="s">
        <v>176</v>
      </c>
      <c r="K181" s="98">
        <v>6.8349999999999994E-2</v>
      </c>
      <c r="L181" s="98">
        <v>7.0699999999999999E-2</v>
      </c>
      <c r="M181" s="94">
        <v>75162.95</v>
      </c>
      <c r="N181" s="96">
        <v>100.26</v>
      </c>
      <c r="O181" s="94">
        <v>282.44317999999998</v>
      </c>
      <c r="P181" s="95">
        <f t="shared" si="5"/>
        <v>3.0435849931670653E-3</v>
      </c>
      <c r="Q181" s="95">
        <f>O181/'סכום נכסי הקרן'!$C$42</f>
        <v>1.5875488667777435E-4</v>
      </c>
    </row>
    <row r="182" spans="1:17" s="139" customFormat="1">
      <c r="A182" s="150"/>
      <c r="B182" s="87" t="s">
        <v>2253</v>
      </c>
      <c r="C182" s="97" t="s">
        <v>2143</v>
      </c>
      <c r="D182" s="84">
        <v>6609</v>
      </c>
      <c r="E182" s="84"/>
      <c r="F182" s="84" t="s">
        <v>2146</v>
      </c>
      <c r="G182" s="108">
        <v>43419</v>
      </c>
      <c r="H182" s="84" t="s">
        <v>2130</v>
      </c>
      <c r="I182" s="94">
        <v>0.05</v>
      </c>
      <c r="J182" s="97" t="s">
        <v>176</v>
      </c>
      <c r="K182" s="98">
        <v>4.6600000000000003E-2</v>
      </c>
      <c r="L182" s="98">
        <v>5.5301945026164284E-2</v>
      </c>
      <c r="M182" s="94">
        <v>77680.36</v>
      </c>
      <c r="N182" s="96">
        <v>100.15</v>
      </c>
      <c r="O182" s="94">
        <v>291.58270999999996</v>
      </c>
      <c r="P182" s="95">
        <f t="shared" si="5"/>
        <v>3.1420718334320705E-3</v>
      </c>
      <c r="Q182" s="95">
        <f>O182/'סכום נכסי הקרן'!$C$42</f>
        <v>1.638920085917753E-4</v>
      </c>
    </row>
    <row r="183" spans="1:17" s="139" customFormat="1">
      <c r="A183" s="150"/>
      <c r="B183" s="87" t="s">
        <v>2253</v>
      </c>
      <c r="C183" s="97" t="s">
        <v>2143</v>
      </c>
      <c r="D183" s="84">
        <v>4179</v>
      </c>
      <c r="E183" s="84"/>
      <c r="F183" s="84" t="s">
        <v>2146</v>
      </c>
      <c r="G183" s="108">
        <v>42082</v>
      </c>
      <c r="H183" s="84" t="s">
        <v>2130</v>
      </c>
      <c r="I183" s="94">
        <v>1.0900000000000001</v>
      </c>
      <c r="J183" s="97" t="s">
        <v>178</v>
      </c>
      <c r="K183" s="98">
        <v>-3.1099999999999999E-3</v>
      </c>
      <c r="L183" s="98">
        <v>3.9100000000000003E-2</v>
      </c>
      <c r="M183" s="94">
        <v>71190.509999999995</v>
      </c>
      <c r="N183" s="96">
        <v>100.17</v>
      </c>
      <c r="O183" s="94">
        <v>306.04056999999995</v>
      </c>
      <c r="P183" s="95">
        <f t="shared" si="5"/>
        <v>3.2978685700688353E-3</v>
      </c>
      <c r="Q183" s="95">
        <f>O183/'סכום נכסי הקרן'!$C$42</f>
        <v>1.7201844282149585E-4</v>
      </c>
    </row>
    <row r="184" spans="1:17" s="139" customFormat="1">
      <c r="A184" s="150"/>
      <c r="B184" s="87" t="s">
        <v>2254</v>
      </c>
      <c r="C184" s="97" t="s">
        <v>2133</v>
      </c>
      <c r="D184" s="84">
        <v>482154</v>
      </c>
      <c r="E184" s="84"/>
      <c r="F184" s="84" t="s">
        <v>2146</v>
      </c>
      <c r="G184" s="108">
        <v>42978</v>
      </c>
      <c r="H184" s="84" t="s">
        <v>2130</v>
      </c>
      <c r="I184" s="94">
        <v>3.2199999999999998</v>
      </c>
      <c r="J184" s="97" t="s">
        <v>177</v>
      </c>
      <c r="K184" s="98">
        <v>2.3E-2</v>
      </c>
      <c r="L184" s="98">
        <v>3.1199999999999995E-2</v>
      </c>
      <c r="M184" s="94">
        <v>152541.04</v>
      </c>
      <c r="N184" s="96">
        <v>98.67</v>
      </c>
      <c r="O184" s="94">
        <v>150.51223000000002</v>
      </c>
      <c r="P184" s="95">
        <f t="shared" si="5"/>
        <v>1.6219076860560407E-3</v>
      </c>
      <c r="Q184" s="95">
        <f>O184/'סכום נכסי הקרן'!$C$42</f>
        <v>8.4599500746554093E-5</v>
      </c>
    </row>
    <row r="185" spans="1:17" s="139" customFormat="1">
      <c r="A185" s="150"/>
      <c r="B185" s="87" t="s">
        <v>2254</v>
      </c>
      <c r="C185" s="97" t="s">
        <v>2133</v>
      </c>
      <c r="D185" s="84">
        <v>482153</v>
      </c>
      <c r="E185" s="84"/>
      <c r="F185" s="84" t="s">
        <v>2146</v>
      </c>
      <c r="G185" s="108">
        <v>42978</v>
      </c>
      <c r="H185" s="84" t="s">
        <v>2130</v>
      </c>
      <c r="I185" s="94">
        <v>3.1700000000000004</v>
      </c>
      <c r="J185" s="97" t="s">
        <v>177</v>
      </c>
      <c r="K185" s="98">
        <v>2.76E-2</v>
      </c>
      <c r="L185" s="98">
        <v>4.1799999999999997E-2</v>
      </c>
      <c r="M185" s="94">
        <v>355929.12</v>
      </c>
      <c r="N185" s="96">
        <v>96.65</v>
      </c>
      <c r="O185" s="94">
        <v>344.00549999999998</v>
      </c>
      <c r="P185" s="95">
        <f t="shared" ref="P185:P197" si="6">O185/$O$10</f>
        <v>3.7069756025510433E-3</v>
      </c>
      <c r="Q185" s="95">
        <f>O185/'סכום נכסי הקרן'!$C$42</f>
        <v>1.9335766637746787E-4</v>
      </c>
    </row>
    <row r="186" spans="1:17" s="139" customFormat="1">
      <c r="A186" s="150"/>
      <c r="B186" s="87" t="s">
        <v>2255</v>
      </c>
      <c r="C186" s="97" t="s">
        <v>2143</v>
      </c>
      <c r="D186" s="84">
        <v>90320002</v>
      </c>
      <c r="E186" s="84"/>
      <c r="F186" s="84" t="s">
        <v>645</v>
      </c>
      <c r="G186" s="108">
        <v>43227</v>
      </c>
      <c r="H186" s="84" t="s">
        <v>175</v>
      </c>
      <c r="I186" s="94">
        <v>1.9999999999999997E-2</v>
      </c>
      <c r="J186" s="97" t="s">
        <v>177</v>
      </c>
      <c r="K186" s="98">
        <v>2.6000000000000002E-2</v>
      </c>
      <c r="L186" s="98">
        <v>3.4099999999999998E-2</v>
      </c>
      <c r="M186" s="94">
        <v>2335.9299999999998</v>
      </c>
      <c r="N186" s="96">
        <v>100.37</v>
      </c>
      <c r="O186" s="94">
        <v>2.34457</v>
      </c>
      <c r="P186" s="95">
        <f t="shared" si="6"/>
        <v>2.5264897766091242E-5</v>
      </c>
      <c r="Q186" s="95">
        <f>O186/'סכום נכסי הקרן'!$C$42</f>
        <v>1.3178294645248983E-6</v>
      </c>
    </row>
    <row r="187" spans="1:17" s="139" customFormat="1">
      <c r="A187" s="150"/>
      <c r="B187" s="87" t="s">
        <v>2255</v>
      </c>
      <c r="C187" s="97" t="s">
        <v>2143</v>
      </c>
      <c r="D187" s="84">
        <v>90320003</v>
      </c>
      <c r="E187" s="84"/>
      <c r="F187" s="84" t="s">
        <v>645</v>
      </c>
      <c r="G187" s="108">
        <v>43279</v>
      </c>
      <c r="H187" s="84" t="s">
        <v>175</v>
      </c>
      <c r="I187" s="94">
        <v>0.16</v>
      </c>
      <c r="J187" s="97" t="s">
        <v>177</v>
      </c>
      <c r="K187" s="98">
        <v>2.6000000000000002E-2</v>
      </c>
      <c r="L187" s="98">
        <v>2.6500000000000003E-2</v>
      </c>
      <c r="M187" s="94">
        <v>10094.969999999999</v>
      </c>
      <c r="N187" s="96">
        <v>100.02119999999999</v>
      </c>
      <c r="O187" s="94">
        <v>10.1404</v>
      </c>
      <c r="P187" s="95">
        <f t="shared" si="6"/>
        <v>1.0927213489350782E-4</v>
      </c>
      <c r="Q187" s="95">
        <f>O187/'סכום נכסי הקרן'!$C$42</f>
        <v>5.6996881739799951E-6</v>
      </c>
    </row>
    <row r="188" spans="1:17" s="139" customFormat="1">
      <c r="A188" s="150"/>
      <c r="B188" s="87" t="s">
        <v>2255</v>
      </c>
      <c r="C188" s="97" t="s">
        <v>2143</v>
      </c>
      <c r="D188" s="84">
        <v>90320004</v>
      </c>
      <c r="E188" s="84"/>
      <c r="F188" s="84" t="s">
        <v>645</v>
      </c>
      <c r="G188" s="108">
        <v>43321</v>
      </c>
      <c r="H188" s="84" t="s">
        <v>175</v>
      </c>
      <c r="I188" s="94">
        <v>0.10999999999999999</v>
      </c>
      <c r="J188" s="97" t="s">
        <v>177</v>
      </c>
      <c r="K188" s="98">
        <v>2.6000000000000002E-2</v>
      </c>
      <c r="L188" s="98">
        <v>3.44E-2</v>
      </c>
      <c r="M188" s="94">
        <v>44761.07</v>
      </c>
      <c r="N188" s="96">
        <v>100.07</v>
      </c>
      <c r="O188" s="94">
        <v>44.792400000000001</v>
      </c>
      <c r="P188" s="95">
        <f t="shared" si="6"/>
        <v>4.8267930012661824E-4</v>
      </c>
      <c r="Q188" s="95">
        <f>O188/'סכום נכסי הקרן'!$C$42</f>
        <v>2.5176789136935581E-5</v>
      </c>
    </row>
    <row r="189" spans="1:17" s="139" customFormat="1">
      <c r="A189" s="150"/>
      <c r="B189" s="87" t="s">
        <v>2255</v>
      </c>
      <c r="C189" s="97" t="s">
        <v>2143</v>
      </c>
      <c r="D189" s="84">
        <v>90320001</v>
      </c>
      <c r="E189" s="84"/>
      <c r="F189" s="84" t="s">
        <v>645</v>
      </c>
      <c r="G189" s="108">
        <v>43138</v>
      </c>
      <c r="H189" s="84" t="s">
        <v>175</v>
      </c>
      <c r="I189" s="94">
        <v>0.1</v>
      </c>
      <c r="J189" s="97" t="s">
        <v>177</v>
      </c>
      <c r="K189" s="98">
        <v>2.6000000000000002E-2</v>
      </c>
      <c r="L189" s="98">
        <v>5.2300000000000006E-2</v>
      </c>
      <c r="M189" s="94">
        <v>9632.42</v>
      </c>
      <c r="N189" s="96">
        <v>99.91</v>
      </c>
      <c r="O189" s="94">
        <v>9.6237499999999994</v>
      </c>
      <c r="P189" s="95">
        <f t="shared" si="6"/>
        <v>1.0370475604329176E-4</v>
      </c>
      <c r="Q189" s="95">
        <f>O189/'סכום נכסי הקרן'!$C$42</f>
        <v>5.4092909613368283E-6</v>
      </c>
    </row>
    <row r="190" spans="1:17" s="139" customFormat="1">
      <c r="A190" s="150"/>
      <c r="B190" s="87" t="s">
        <v>2255</v>
      </c>
      <c r="C190" s="97" t="s">
        <v>2143</v>
      </c>
      <c r="D190" s="84">
        <v>90310002</v>
      </c>
      <c r="E190" s="84"/>
      <c r="F190" s="84" t="s">
        <v>645</v>
      </c>
      <c r="G190" s="108">
        <v>43227</v>
      </c>
      <c r="H190" s="84" t="s">
        <v>175</v>
      </c>
      <c r="I190" s="94">
        <v>9.39</v>
      </c>
      <c r="J190" s="97" t="s">
        <v>177</v>
      </c>
      <c r="K190" s="98">
        <v>2.9805999999999999E-2</v>
      </c>
      <c r="L190" s="98">
        <v>0.04</v>
      </c>
      <c r="M190" s="94">
        <v>50713.56</v>
      </c>
      <c r="N190" s="96">
        <v>91.8</v>
      </c>
      <c r="O190" s="94">
        <v>46.555050000000001</v>
      </c>
      <c r="P190" s="95">
        <f t="shared" si="6"/>
        <v>5.016734747716068E-4</v>
      </c>
      <c r="Q190" s="95">
        <f>O190/'סכום נכסי הקרן'!$C$42</f>
        <v>2.6167534606529071E-5</v>
      </c>
    </row>
    <row r="191" spans="1:17" s="139" customFormat="1">
      <c r="A191" s="150"/>
      <c r="B191" s="87" t="s">
        <v>2255</v>
      </c>
      <c r="C191" s="97" t="s">
        <v>2143</v>
      </c>
      <c r="D191" s="84">
        <v>90310003</v>
      </c>
      <c r="E191" s="84"/>
      <c r="F191" s="84" t="s">
        <v>645</v>
      </c>
      <c r="G191" s="108">
        <v>43279</v>
      </c>
      <c r="H191" s="84" t="s">
        <v>175</v>
      </c>
      <c r="I191" s="94">
        <v>9.43</v>
      </c>
      <c r="J191" s="97" t="s">
        <v>177</v>
      </c>
      <c r="K191" s="98">
        <v>2.9796999999999997E-2</v>
      </c>
      <c r="L191" s="98">
        <v>3.8699999999999998E-2</v>
      </c>
      <c r="M191" s="94">
        <v>59311.6</v>
      </c>
      <c r="N191" s="96">
        <v>92.05</v>
      </c>
      <c r="O191" s="94">
        <v>54.596319999999999</v>
      </c>
      <c r="P191" s="95">
        <f t="shared" si="6"/>
        <v>5.8832555360036271E-4</v>
      </c>
      <c r="Q191" s="95">
        <f>O191/'סכום נכסי הקרן'!$C$42</f>
        <v>3.0687349556903821E-5</v>
      </c>
    </row>
    <row r="192" spans="1:17" s="139" customFormat="1">
      <c r="A192" s="150"/>
      <c r="B192" s="87" t="s">
        <v>2255</v>
      </c>
      <c r="C192" s="97" t="s">
        <v>2143</v>
      </c>
      <c r="D192" s="84">
        <v>90310004</v>
      </c>
      <c r="E192" s="84"/>
      <c r="F192" s="84" t="s">
        <v>645</v>
      </c>
      <c r="G192" s="108">
        <v>43321</v>
      </c>
      <c r="H192" s="84" t="s">
        <v>175</v>
      </c>
      <c r="I192" s="94">
        <v>9.44</v>
      </c>
      <c r="J192" s="97" t="s">
        <v>177</v>
      </c>
      <c r="K192" s="98">
        <v>3.0529000000000001E-2</v>
      </c>
      <c r="L192" s="98">
        <v>3.7900000000000003E-2</v>
      </c>
      <c r="M192" s="94">
        <v>332015.53999999998</v>
      </c>
      <c r="N192" s="96">
        <v>93.37</v>
      </c>
      <c r="O192" s="94">
        <v>310.00291999999996</v>
      </c>
      <c r="P192" s="95">
        <f t="shared" si="6"/>
        <v>3.3405665350105824E-3</v>
      </c>
      <c r="Q192" s="95">
        <f>O192/'סכום נכסי הקרן'!$C$42</f>
        <v>1.7424558962400561E-4</v>
      </c>
    </row>
    <row r="193" spans="1:17" s="139" customFormat="1">
      <c r="A193" s="150"/>
      <c r="B193" s="87" t="s">
        <v>2255</v>
      </c>
      <c r="C193" s="97" t="s">
        <v>2143</v>
      </c>
      <c r="D193" s="84">
        <v>90310001</v>
      </c>
      <c r="E193" s="84"/>
      <c r="F193" s="84" t="s">
        <v>645</v>
      </c>
      <c r="G193" s="108">
        <v>43138</v>
      </c>
      <c r="H193" s="84" t="s">
        <v>175</v>
      </c>
      <c r="I193" s="94">
        <v>9.35</v>
      </c>
      <c r="J193" s="97" t="s">
        <v>177</v>
      </c>
      <c r="K193" s="98">
        <v>2.8239999999999998E-2</v>
      </c>
      <c r="L193" s="98">
        <v>4.3100000000000006E-2</v>
      </c>
      <c r="M193" s="94">
        <v>318471.38</v>
      </c>
      <c r="N193" s="96">
        <v>87.75</v>
      </c>
      <c r="O193" s="94">
        <v>279.45865999999995</v>
      </c>
      <c r="P193" s="95">
        <f t="shared" si="6"/>
        <v>3.0114240456667321E-3</v>
      </c>
      <c r="Q193" s="95">
        <f>O193/'סכום נכסי הקרן'!$C$42</f>
        <v>1.5707735587533984E-4</v>
      </c>
    </row>
    <row r="194" spans="1:17" s="139" customFormat="1">
      <c r="A194" s="150"/>
      <c r="B194" s="87" t="s">
        <v>2255</v>
      </c>
      <c r="C194" s="97" t="s">
        <v>2143</v>
      </c>
      <c r="D194" s="84">
        <v>90310005</v>
      </c>
      <c r="E194" s="84"/>
      <c r="F194" s="84" t="s">
        <v>645</v>
      </c>
      <c r="G194" s="108">
        <v>43417</v>
      </c>
      <c r="H194" s="84" t="s">
        <v>175</v>
      </c>
      <c r="I194" s="94">
        <v>9.3500000000000014</v>
      </c>
      <c r="J194" s="97" t="s">
        <v>177</v>
      </c>
      <c r="K194" s="98">
        <v>3.2797E-2</v>
      </c>
      <c r="L194" s="98">
        <v>3.9500000000000007E-2</v>
      </c>
      <c r="M194" s="94">
        <v>378712.02</v>
      </c>
      <c r="N194" s="96">
        <v>93.56</v>
      </c>
      <c r="O194" s="94">
        <v>354.32296000000002</v>
      </c>
      <c r="P194" s="95">
        <f t="shared" si="6"/>
        <v>3.8181557217651153E-3</v>
      </c>
      <c r="Q194" s="95">
        <f>O194/'סכום נכסי הקרן'!$C$42</f>
        <v>1.991568759498232E-4</v>
      </c>
    </row>
    <row r="195" spans="1:17" s="139" customFormat="1">
      <c r="A195" s="150"/>
      <c r="B195" s="87" t="s">
        <v>2256</v>
      </c>
      <c r="C195" s="97" t="s">
        <v>2143</v>
      </c>
      <c r="D195" s="84">
        <v>90145362</v>
      </c>
      <c r="E195" s="84"/>
      <c r="F195" s="84" t="s">
        <v>675</v>
      </c>
      <c r="G195" s="108">
        <v>42825</v>
      </c>
      <c r="H195" s="84" t="s">
        <v>175</v>
      </c>
      <c r="I195" s="94">
        <v>6.86</v>
      </c>
      <c r="J195" s="97" t="s">
        <v>177</v>
      </c>
      <c r="K195" s="98">
        <v>2.8999999999999998E-2</v>
      </c>
      <c r="L195" s="98">
        <v>3.2799999999999996E-2</v>
      </c>
      <c r="M195" s="94">
        <v>2257110.64</v>
      </c>
      <c r="N195" s="96">
        <v>99.97</v>
      </c>
      <c r="O195" s="94">
        <v>2256.43352</v>
      </c>
      <c r="P195" s="95">
        <f t="shared" si="6"/>
        <v>2.4315146145681893E-2</v>
      </c>
      <c r="Q195" s="95">
        <f>O195/'סכום נכסי הקרן'!$C$42</f>
        <v>1.2682899539777576E-3</v>
      </c>
    </row>
    <row r="196" spans="1:17" s="139" customFormat="1">
      <c r="A196" s="150"/>
      <c r="B196" s="87" t="s">
        <v>2257</v>
      </c>
      <c r="C196" s="97" t="s">
        <v>2133</v>
      </c>
      <c r="D196" s="84">
        <v>90141407</v>
      </c>
      <c r="E196" s="84"/>
      <c r="F196" s="84" t="s">
        <v>910</v>
      </c>
      <c r="G196" s="108">
        <v>42372</v>
      </c>
      <c r="H196" s="84" t="s">
        <v>175</v>
      </c>
      <c r="I196" s="94">
        <v>9.33</v>
      </c>
      <c r="J196" s="97" t="s">
        <v>177</v>
      </c>
      <c r="K196" s="98">
        <v>6.7000000000000004E-2</v>
      </c>
      <c r="L196" s="98">
        <v>4.3500000000000004E-2</v>
      </c>
      <c r="M196" s="94">
        <v>746263.38</v>
      </c>
      <c r="N196" s="96">
        <v>126.71</v>
      </c>
      <c r="O196" s="94">
        <v>945.59031999999991</v>
      </c>
      <c r="P196" s="95">
        <f t="shared" si="6"/>
        <v>1.0189605242498838E-2</v>
      </c>
      <c r="Q196" s="95">
        <f>O196/'סכום נכסי הקרן'!$C$42</f>
        <v>5.3149480931067401E-4</v>
      </c>
    </row>
    <row r="197" spans="1:17" s="139" customFormat="1">
      <c r="A197" s="150"/>
      <c r="B197" s="87" t="s">
        <v>2258</v>
      </c>
      <c r="C197" s="97" t="s">
        <v>2143</v>
      </c>
      <c r="D197" s="84">
        <v>90800100</v>
      </c>
      <c r="E197" s="84"/>
      <c r="F197" s="84" t="s">
        <v>2147</v>
      </c>
      <c r="G197" s="108">
        <v>41529</v>
      </c>
      <c r="H197" s="84" t="s">
        <v>2130</v>
      </c>
      <c r="I197" s="94">
        <v>0</v>
      </c>
      <c r="J197" s="97" t="s">
        <v>177</v>
      </c>
      <c r="K197" s="98">
        <v>0</v>
      </c>
      <c r="L197" s="98">
        <v>0</v>
      </c>
      <c r="M197" s="94">
        <v>1376012.36</v>
      </c>
      <c r="N197" s="96">
        <v>0</v>
      </c>
      <c r="O197" s="94">
        <f>267.78926-267.79</f>
        <v>-7.4000000000751243E-4</v>
      </c>
      <c r="P197" s="95">
        <f t="shared" si="6"/>
        <v>-7.9741804881480689E-9</v>
      </c>
      <c r="Q197" s="95">
        <f>O197/'סכום נכסי הקרן'!$C$42</f>
        <v>-4.1593716705337216E-10</v>
      </c>
    </row>
    <row r="198" spans="1:17" s="139" customFormat="1">
      <c r="A198" s="150"/>
      <c r="B198" s="83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94"/>
      <c r="N198" s="96"/>
      <c r="O198" s="84"/>
      <c r="P198" s="95"/>
      <c r="Q198" s="84"/>
    </row>
    <row r="199" spans="1:17" s="139" customFormat="1">
      <c r="A199" s="150"/>
      <c r="B199" s="103" t="s">
        <v>38</v>
      </c>
      <c r="C199" s="82"/>
      <c r="D199" s="82"/>
      <c r="E199" s="82"/>
      <c r="F199" s="82"/>
      <c r="G199" s="82"/>
      <c r="H199" s="82"/>
      <c r="I199" s="91">
        <v>0.40693142874080956</v>
      </c>
      <c r="J199" s="82"/>
      <c r="K199" s="82"/>
      <c r="L199" s="105">
        <v>2.0538357140739878E-2</v>
      </c>
      <c r="M199" s="91"/>
      <c r="N199" s="93"/>
      <c r="O199" s="91">
        <f>SUM(O200:O201)</f>
        <v>425.41453000000001</v>
      </c>
      <c r="P199" s="92">
        <f t="shared" ref="P199:P201" si="7">O199/$O$10</f>
        <v>4.5842327627922197E-3</v>
      </c>
      <c r="Q199" s="92">
        <f>O199/'סכום נכסי הקרן'!$C$42</f>
        <v>2.3911583031046684E-4</v>
      </c>
    </row>
    <row r="200" spans="1:17" s="139" customFormat="1">
      <c r="A200" s="150"/>
      <c r="B200" s="87" t="s">
        <v>2259</v>
      </c>
      <c r="C200" s="97" t="s">
        <v>2133</v>
      </c>
      <c r="D200" s="84">
        <v>4351</v>
      </c>
      <c r="E200" s="84"/>
      <c r="F200" s="84" t="s">
        <v>2146</v>
      </c>
      <c r="G200" s="108">
        <v>42183</v>
      </c>
      <c r="H200" s="84" t="s">
        <v>2130</v>
      </c>
      <c r="I200" s="94">
        <v>0.45</v>
      </c>
      <c r="J200" s="97" t="s">
        <v>177</v>
      </c>
      <c r="K200" s="98">
        <v>3.61E-2</v>
      </c>
      <c r="L200" s="98">
        <v>0.02</v>
      </c>
      <c r="M200" s="94">
        <v>346439.93</v>
      </c>
      <c r="N200" s="96">
        <v>100.76</v>
      </c>
      <c r="O200" s="94">
        <v>349.07288</v>
      </c>
      <c r="P200" s="95">
        <f t="shared" si="7"/>
        <v>3.7615812819045864E-3</v>
      </c>
      <c r="Q200" s="95">
        <f>O200/'סכום נכסי הקרן'!$C$42</f>
        <v>1.9620592540660507E-4</v>
      </c>
    </row>
    <row r="201" spans="1:17" s="139" customFormat="1">
      <c r="A201" s="150"/>
      <c r="B201" s="87" t="s">
        <v>2260</v>
      </c>
      <c r="C201" s="97" t="s">
        <v>2133</v>
      </c>
      <c r="D201" s="84">
        <v>3880</v>
      </c>
      <c r="E201" s="84"/>
      <c r="F201" s="84" t="s">
        <v>2148</v>
      </c>
      <c r="G201" s="108">
        <v>41959</v>
      </c>
      <c r="H201" s="84" t="s">
        <v>2130</v>
      </c>
      <c r="I201" s="94">
        <v>0.21</v>
      </c>
      <c r="J201" s="97" t="s">
        <v>177</v>
      </c>
      <c r="K201" s="98">
        <v>4.4999999999999998E-2</v>
      </c>
      <c r="L201" s="98">
        <v>2.3E-2</v>
      </c>
      <c r="M201" s="94">
        <v>75848.639999999999</v>
      </c>
      <c r="N201" s="96">
        <v>100.65</v>
      </c>
      <c r="O201" s="94">
        <v>76.341650000000016</v>
      </c>
      <c r="P201" s="95">
        <f t="shared" si="7"/>
        <v>8.2265148088763384E-4</v>
      </c>
      <c r="Q201" s="95">
        <f>O201/'סכום נכסי הקרן'!$C$42</f>
        <v>4.2909904903861782E-5</v>
      </c>
    </row>
    <row r="202" spans="1:17" s="139" customFormat="1">
      <c r="A202" s="150"/>
      <c r="B202" s="83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94"/>
      <c r="N202" s="96"/>
      <c r="O202" s="84"/>
      <c r="P202" s="95"/>
      <c r="Q202" s="84"/>
    </row>
    <row r="203" spans="1:17" s="139" customFormat="1">
      <c r="A203" s="150"/>
      <c r="B203" s="81" t="s">
        <v>41</v>
      </c>
      <c r="C203" s="82"/>
      <c r="D203" s="82"/>
      <c r="E203" s="82"/>
      <c r="F203" s="82"/>
      <c r="G203" s="82"/>
      <c r="H203" s="82"/>
      <c r="I203" s="91">
        <v>4.8983225867815072</v>
      </c>
      <c r="J203" s="82"/>
      <c r="K203" s="82"/>
      <c r="L203" s="105">
        <v>5.8704070624327247E-2</v>
      </c>
      <c r="M203" s="91"/>
      <c r="N203" s="93"/>
      <c r="O203" s="91">
        <f>O204</f>
        <v>6302.795329999999</v>
      </c>
      <c r="P203" s="92">
        <f t="shared" ref="P203:P210" si="8">O203/$O$10</f>
        <v>6.7918415595630444E-2</v>
      </c>
      <c r="Q203" s="92">
        <f>O203/'סכום נכסי הקרן'!$C$42</f>
        <v>3.5426578838524455E-3</v>
      </c>
    </row>
    <row r="204" spans="1:17" s="139" customFormat="1">
      <c r="A204" s="150"/>
      <c r="B204" s="103" t="s">
        <v>39</v>
      </c>
      <c r="C204" s="82"/>
      <c r="D204" s="82"/>
      <c r="E204" s="82"/>
      <c r="F204" s="82"/>
      <c r="G204" s="82"/>
      <c r="H204" s="82"/>
      <c r="I204" s="91">
        <v>4.8983225867815072</v>
      </c>
      <c r="J204" s="82"/>
      <c r="K204" s="82"/>
      <c r="L204" s="105">
        <v>5.8704070624327247E-2</v>
      </c>
      <c r="M204" s="91"/>
      <c r="N204" s="93"/>
      <c r="O204" s="91">
        <f>SUM(O205:O210)</f>
        <v>6302.795329999999</v>
      </c>
      <c r="P204" s="92">
        <f t="shared" si="8"/>
        <v>6.7918415595630444E-2</v>
      </c>
      <c r="Q204" s="92">
        <f>O204/'סכום נכסי הקרן'!$C$42</f>
        <v>3.5426578838524455E-3</v>
      </c>
    </row>
    <row r="205" spans="1:17" s="139" customFormat="1">
      <c r="A205" s="150"/>
      <c r="B205" s="87" t="s">
        <v>2261</v>
      </c>
      <c r="C205" s="97" t="s">
        <v>2133</v>
      </c>
      <c r="D205" s="84">
        <v>508506</v>
      </c>
      <c r="E205" s="84"/>
      <c r="F205" s="84" t="s">
        <v>2144</v>
      </c>
      <c r="G205" s="108">
        <v>43186</v>
      </c>
      <c r="H205" s="84" t="s">
        <v>2130</v>
      </c>
      <c r="I205" s="94">
        <v>6.3100000000000005</v>
      </c>
      <c r="J205" s="97" t="s">
        <v>176</v>
      </c>
      <c r="K205" s="98">
        <v>4.8000000000000001E-2</v>
      </c>
      <c r="L205" s="98">
        <v>0.05</v>
      </c>
      <c r="M205" s="94">
        <v>847270</v>
      </c>
      <c r="N205" s="96">
        <v>100.48</v>
      </c>
      <c r="O205" s="94">
        <v>3190.81077</v>
      </c>
      <c r="P205" s="95">
        <f t="shared" si="8"/>
        <v>3.4383920247632989E-2</v>
      </c>
      <c r="Q205" s="95">
        <f>O205/'סכום נכסי הקרן'!$C$42</f>
        <v>1.793482151707724E-3</v>
      </c>
    </row>
    <row r="206" spans="1:17" s="139" customFormat="1">
      <c r="A206" s="150"/>
      <c r="B206" s="87" t="s">
        <v>2262</v>
      </c>
      <c r="C206" s="97" t="s">
        <v>2143</v>
      </c>
      <c r="D206" s="84">
        <v>4623</v>
      </c>
      <c r="E206" s="84"/>
      <c r="F206" s="84" t="s">
        <v>1946</v>
      </c>
      <c r="G206" s="108">
        <v>42354</v>
      </c>
      <c r="H206" s="84" t="s">
        <v>1947</v>
      </c>
      <c r="I206" s="94">
        <v>5.42</v>
      </c>
      <c r="J206" s="97" t="s">
        <v>176</v>
      </c>
      <c r="K206" s="98">
        <v>5.0199999999999995E-2</v>
      </c>
      <c r="L206" s="98">
        <v>5.3500000000000006E-2</v>
      </c>
      <c r="M206" s="94">
        <v>186280</v>
      </c>
      <c r="N206" s="96">
        <v>101.1</v>
      </c>
      <c r="O206" s="94">
        <v>705.85739000000001</v>
      </c>
      <c r="P206" s="95">
        <f t="shared" si="8"/>
        <v>7.6062624685080821E-3</v>
      </c>
      <c r="Q206" s="95">
        <f>O206/'סכום נכסי הקרן'!$C$42</f>
        <v>3.9674638261798207E-4</v>
      </c>
    </row>
    <row r="207" spans="1:17" s="139" customFormat="1">
      <c r="A207" s="150"/>
      <c r="B207" s="87" t="s">
        <v>2263</v>
      </c>
      <c r="C207" s="97" t="s">
        <v>2143</v>
      </c>
      <c r="D207" s="84">
        <v>487557</v>
      </c>
      <c r="E207" s="84"/>
      <c r="F207" s="84" t="s">
        <v>1612</v>
      </c>
      <c r="G207" s="108">
        <v>43053</v>
      </c>
      <c r="H207" s="84"/>
      <c r="I207" s="94">
        <v>2.82</v>
      </c>
      <c r="J207" s="97" t="s">
        <v>176</v>
      </c>
      <c r="K207" s="98">
        <v>6.2724000000000002E-2</v>
      </c>
      <c r="L207" s="98">
        <v>6.7399999999999988E-2</v>
      </c>
      <c r="M207" s="94">
        <v>228193.38</v>
      </c>
      <c r="N207" s="96">
        <v>99.46</v>
      </c>
      <c r="O207" s="94">
        <v>850.65039999999999</v>
      </c>
      <c r="P207" s="95">
        <f t="shared" si="8"/>
        <v>9.166540299792551E-3</v>
      </c>
      <c r="Q207" s="95">
        <f>O207/'סכום נכסי הקרן'!$C$42</f>
        <v>4.7813123989895397E-4</v>
      </c>
    </row>
    <row r="208" spans="1:17" s="139" customFormat="1">
      <c r="A208" s="150"/>
      <c r="B208" s="87" t="s">
        <v>2263</v>
      </c>
      <c r="C208" s="97" t="s">
        <v>2143</v>
      </c>
      <c r="D208" s="84">
        <v>487556</v>
      </c>
      <c r="E208" s="84"/>
      <c r="F208" s="84" t="s">
        <v>1612</v>
      </c>
      <c r="G208" s="108">
        <v>43051</v>
      </c>
      <c r="H208" s="84"/>
      <c r="I208" s="94">
        <v>3.22</v>
      </c>
      <c r="J208" s="97" t="s">
        <v>176</v>
      </c>
      <c r="K208" s="98">
        <v>8.5223999999999994E-2</v>
      </c>
      <c r="L208" s="98">
        <v>8.929999999999999E-2</v>
      </c>
      <c r="M208" s="94">
        <v>77228.710000000006</v>
      </c>
      <c r="N208" s="96">
        <v>100.16</v>
      </c>
      <c r="O208" s="94">
        <v>289.91634000000005</v>
      </c>
      <c r="P208" s="95">
        <f t="shared" si="8"/>
        <v>3.124115164324098E-3</v>
      </c>
      <c r="Q208" s="95">
        <f>O208/'סכום נכסי הקרן'!$C$42</f>
        <v>1.6295537992007847E-4</v>
      </c>
    </row>
    <row r="209" spans="1:17" s="139" customFormat="1">
      <c r="A209" s="150"/>
      <c r="B209" s="87" t="s">
        <v>2264</v>
      </c>
      <c r="C209" s="97" t="s">
        <v>2143</v>
      </c>
      <c r="D209" s="84">
        <v>474437</v>
      </c>
      <c r="E209" s="84"/>
      <c r="F209" s="84" t="s">
        <v>1612</v>
      </c>
      <c r="G209" s="108">
        <v>42887</v>
      </c>
      <c r="H209" s="84"/>
      <c r="I209" s="94">
        <v>2.82</v>
      </c>
      <c r="J209" s="97" t="s">
        <v>176</v>
      </c>
      <c r="K209" s="98">
        <v>6.2100000000000002E-2</v>
      </c>
      <c r="L209" s="98">
        <v>7.1400000000000005E-2</v>
      </c>
      <c r="M209" s="94">
        <v>233950.00999999995</v>
      </c>
      <c r="N209" s="96">
        <v>98.27</v>
      </c>
      <c r="O209" s="94">
        <v>861.6751999999999</v>
      </c>
      <c r="P209" s="95">
        <f t="shared" si="8"/>
        <v>9.2853426579612552E-3</v>
      </c>
      <c r="Q209" s="95">
        <f>O209/'סכום נכסי הקרן'!$C$42</f>
        <v>4.8432802919528293E-4</v>
      </c>
    </row>
    <row r="210" spans="1:17" s="139" customFormat="1">
      <c r="A210" s="150"/>
      <c r="B210" s="87" t="s">
        <v>2264</v>
      </c>
      <c r="C210" s="97" t="s">
        <v>2143</v>
      </c>
      <c r="D210" s="84">
        <v>474436</v>
      </c>
      <c r="E210" s="84"/>
      <c r="F210" s="84" t="s">
        <v>1612</v>
      </c>
      <c r="G210" s="108">
        <v>42887</v>
      </c>
      <c r="H210" s="84"/>
      <c r="I210" s="94">
        <v>2.8499999999999992</v>
      </c>
      <c r="J210" s="97" t="s">
        <v>176</v>
      </c>
      <c r="K210" s="98">
        <v>6.0224E-2</v>
      </c>
      <c r="L210" s="98">
        <v>6.9199999999999984E-2</v>
      </c>
      <c r="M210" s="94">
        <v>109657.28</v>
      </c>
      <c r="N210" s="96">
        <v>98.27</v>
      </c>
      <c r="O210" s="94">
        <v>403.88523000000009</v>
      </c>
      <c r="P210" s="95">
        <f t="shared" si="8"/>
        <v>4.3522347574114868E-3</v>
      </c>
      <c r="Q210" s="95">
        <f>O210/'סכום נכסי הקרן'!$C$42</f>
        <v>2.2701470051242467E-4</v>
      </c>
    </row>
    <row r="211" spans="1:17" s="139" customFormat="1">
      <c r="B211" s="141"/>
      <c r="C211" s="141"/>
      <c r="D211" s="141"/>
      <c r="E211" s="141"/>
    </row>
    <row r="212" spans="1:17" s="139" customFormat="1">
      <c r="B212" s="141"/>
      <c r="C212" s="141"/>
      <c r="D212" s="141"/>
      <c r="E212" s="141"/>
    </row>
    <row r="213" spans="1:17" s="139" customFormat="1">
      <c r="B213" s="141"/>
      <c r="C213" s="141"/>
      <c r="D213" s="141"/>
      <c r="E213" s="141"/>
    </row>
    <row r="214" spans="1:17" s="139" customFormat="1">
      <c r="B214" s="145" t="s">
        <v>267</v>
      </c>
      <c r="C214" s="141"/>
      <c r="D214" s="141"/>
      <c r="E214" s="141"/>
    </row>
    <row r="215" spans="1:17">
      <c r="B215" s="99" t="s">
        <v>127</v>
      </c>
    </row>
    <row r="216" spans="1:17">
      <c r="B216" s="99" t="s">
        <v>250</v>
      </c>
    </row>
    <row r="217" spans="1:17">
      <c r="B217" s="99" t="s">
        <v>258</v>
      </c>
    </row>
  </sheetData>
  <sheetProtection sheet="1" objects="1" scenarios="1"/>
  <mergeCells count="1">
    <mergeCell ref="B6:Q6"/>
  </mergeCells>
  <phoneticPr fontId="3" type="noConversion"/>
  <conditionalFormatting sqref="B62:B210 B52:B55">
    <cfRule type="cellIs" dxfId="15" priority="20" operator="equal">
      <formula>2958465</formula>
    </cfRule>
    <cfRule type="cellIs" dxfId="14" priority="21" operator="equal">
      <formula>"NR3"</formula>
    </cfRule>
    <cfRule type="cellIs" dxfId="13" priority="22" operator="equal">
      <formula>"דירוג פנימי"</formula>
    </cfRule>
  </conditionalFormatting>
  <conditionalFormatting sqref="B62:B210 B52:B55">
    <cfRule type="cellIs" dxfId="12" priority="19" operator="equal">
      <formula>2958465</formula>
    </cfRule>
  </conditionalFormatting>
  <conditionalFormatting sqref="B11:B12 B16 B20:B21 B35:B43">
    <cfRule type="cellIs" dxfId="11" priority="18" operator="equal">
      <formula>"NR3"</formula>
    </cfRule>
  </conditionalFormatting>
  <conditionalFormatting sqref="B13">
    <cfRule type="cellIs" dxfId="10" priority="15" operator="equal">
      <formula>"NR3"</formula>
    </cfRule>
  </conditionalFormatting>
  <conditionalFormatting sqref="B14">
    <cfRule type="cellIs" dxfId="9" priority="14" operator="equal">
      <formula>"NR3"</formula>
    </cfRule>
  </conditionalFormatting>
  <conditionalFormatting sqref="B15">
    <cfRule type="cellIs" dxfId="8" priority="13" operator="equal">
      <formula>"NR3"</formula>
    </cfRule>
  </conditionalFormatting>
  <conditionalFormatting sqref="B17:B18">
    <cfRule type="cellIs" dxfId="7" priority="12" operator="equal">
      <formula>"NR3"</formula>
    </cfRule>
  </conditionalFormatting>
  <conditionalFormatting sqref="B19">
    <cfRule type="cellIs" dxfId="6" priority="11" operator="equal">
      <formula>"NR3"</formula>
    </cfRule>
  </conditionalFormatting>
  <conditionalFormatting sqref="B22:B34">
    <cfRule type="cellIs" dxfId="5" priority="6" operator="equal">
      <formula>"NR3"</formula>
    </cfRule>
  </conditionalFormatting>
  <dataValidations count="1">
    <dataValidation allowBlank="1" showInputMessage="1" showErrorMessage="1" sqref="D1:Q9 C5:C9 B1:B9 B211:Q1048576 B17:B19 A1:A1048576 B13:B15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5"/>
  <sheetViews>
    <sheetView rightToLeft="1" zoomScale="90" zoomScaleNormal="90" workbookViewId="0">
      <selection activeCell="H19" sqref="H19"/>
    </sheetView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31.285156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192</v>
      </c>
      <c r="C1" s="78" t="s" vm="1">
        <v>268</v>
      </c>
    </row>
    <row r="2" spans="2:64">
      <c r="B2" s="57" t="s">
        <v>191</v>
      </c>
      <c r="C2" s="78" t="s">
        <v>269</v>
      </c>
    </row>
    <row r="3" spans="2:64">
      <c r="B3" s="57" t="s">
        <v>193</v>
      </c>
      <c r="C3" s="78" t="s">
        <v>270</v>
      </c>
    </row>
    <row r="4" spans="2:64">
      <c r="B4" s="57" t="s">
        <v>194</v>
      </c>
      <c r="C4" s="78">
        <v>414</v>
      </c>
    </row>
    <row r="6" spans="2:64" ht="26.25" customHeight="1">
      <c r="B6" s="167" t="s">
        <v>225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2:64" s="3" customFormat="1" ht="63">
      <c r="B7" s="60" t="s">
        <v>131</v>
      </c>
      <c r="C7" s="61" t="s">
        <v>49</v>
      </c>
      <c r="D7" s="61" t="s">
        <v>132</v>
      </c>
      <c r="E7" s="61" t="s">
        <v>15</v>
      </c>
      <c r="F7" s="61" t="s">
        <v>73</v>
      </c>
      <c r="G7" s="61" t="s">
        <v>18</v>
      </c>
      <c r="H7" s="61" t="s">
        <v>116</v>
      </c>
      <c r="I7" s="61" t="s">
        <v>59</v>
      </c>
      <c r="J7" s="61" t="s">
        <v>19</v>
      </c>
      <c r="K7" s="61" t="s">
        <v>252</v>
      </c>
      <c r="L7" s="61" t="s">
        <v>251</v>
      </c>
      <c r="M7" s="61" t="s">
        <v>125</v>
      </c>
      <c r="N7" s="61" t="s">
        <v>195</v>
      </c>
      <c r="O7" s="63" t="s">
        <v>197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259</v>
      </c>
      <c r="L8" s="33"/>
      <c r="M8" s="33" t="s">
        <v>255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6" t="s">
        <v>43</v>
      </c>
      <c r="C10" s="122"/>
      <c r="D10" s="122"/>
      <c r="E10" s="122"/>
      <c r="F10" s="122"/>
      <c r="G10" s="123">
        <v>0.11033230123798901</v>
      </c>
      <c r="H10" s="122"/>
      <c r="I10" s="122"/>
      <c r="J10" s="124">
        <v>5.6962058074668176E-3</v>
      </c>
      <c r="K10" s="123"/>
      <c r="L10" s="125"/>
      <c r="M10" s="123">
        <v>11246.690269999999</v>
      </c>
      <c r="N10" s="124">
        <v>1</v>
      </c>
      <c r="O10" s="124">
        <f>M10/'סכום נכסי הקרן'!$C$42</f>
        <v>6.3215087697068044E-3</v>
      </c>
      <c r="P10" s="140"/>
      <c r="Q10" s="100"/>
      <c r="R10" s="100"/>
      <c r="S10" s="100"/>
      <c r="T10" s="100"/>
      <c r="U10" s="100"/>
      <c r="BL10" s="100"/>
    </row>
    <row r="11" spans="2:64" s="100" customFormat="1" ht="20.25" customHeight="1">
      <c r="B11" s="127" t="s">
        <v>246</v>
      </c>
      <c r="C11" s="122"/>
      <c r="D11" s="122"/>
      <c r="E11" s="122"/>
      <c r="F11" s="122"/>
      <c r="G11" s="123">
        <v>0.11033230123798901</v>
      </c>
      <c r="H11" s="122"/>
      <c r="I11" s="122"/>
      <c r="J11" s="124">
        <v>5.6962058074668176E-3</v>
      </c>
      <c r="K11" s="123"/>
      <c r="L11" s="125"/>
      <c r="M11" s="123">
        <v>11246.690269999999</v>
      </c>
      <c r="N11" s="124">
        <v>1</v>
      </c>
      <c r="O11" s="124">
        <f>M11/'סכום נכסי הקרן'!$C$42</f>
        <v>6.3215087697068044E-3</v>
      </c>
      <c r="P11" s="140"/>
    </row>
    <row r="12" spans="2:64">
      <c r="B12" s="103" t="s">
        <v>68</v>
      </c>
      <c r="C12" s="82"/>
      <c r="D12" s="82"/>
      <c r="E12" s="82"/>
      <c r="F12" s="82"/>
      <c r="G12" s="91">
        <v>0.11033230123798901</v>
      </c>
      <c r="H12" s="82"/>
      <c r="I12" s="82"/>
      <c r="J12" s="92">
        <v>5.6962058074668176E-3</v>
      </c>
      <c r="K12" s="91"/>
      <c r="L12" s="93"/>
      <c r="M12" s="91">
        <v>11246.690269999999</v>
      </c>
      <c r="N12" s="92">
        <v>1</v>
      </c>
      <c r="O12" s="92">
        <f>M12/'סכום נכסי הקרן'!$C$42</f>
        <v>6.3215087697068044E-3</v>
      </c>
      <c r="P12" s="139"/>
    </row>
    <row r="13" spans="2:64">
      <c r="B13" s="87" t="s">
        <v>2149</v>
      </c>
      <c r="C13" s="84" t="s">
        <v>2150</v>
      </c>
      <c r="D13" s="84" t="s">
        <v>353</v>
      </c>
      <c r="E13" s="84" t="s">
        <v>331</v>
      </c>
      <c r="F13" s="84" t="s">
        <v>380</v>
      </c>
      <c r="G13" s="94">
        <v>0.12000000000000001</v>
      </c>
      <c r="H13" s="97" t="s">
        <v>177</v>
      </c>
      <c r="I13" s="98">
        <v>4.7999999999999996E-3</v>
      </c>
      <c r="J13" s="95">
        <v>5.2000000000000015E-3</v>
      </c>
      <c r="K13" s="94">
        <v>4500000</v>
      </c>
      <c r="L13" s="96">
        <v>100.42</v>
      </c>
      <c r="M13" s="94">
        <v>4518.9000999999998</v>
      </c>
      <c r="N13" s="95">
        <v>0.40179821721008419</v>
      </c>
      <c r="O13" s="95">
        <f>M13/'סכום נכסי הקרן'!$C$42</f>
        <v>2.5399709537461063E-3</v>
      </c>
      <c r="P13" s="139"/>
    </row>
    <row r="14" spans="2:64">
      <c r="B14" s="87" t="s">
        <v>2151</v>
      </c>
      <c r="C14" s="84" t="s">
        <v>2152</v>
      </c>
      <c r="D14" s="84" t="s">
        <v>353</v>
      </c>
      <c r="E14" s="84" t="s">
        <v>331</v>
      </c>
      <c r="F14" s="84" t="s">
        <v>380</v>
      </c>
      <c r="G14" s="94">
        <v>0.01</v>
      </c>
      <c r="H14" s="97" t="s">
        <v>177</v>
      </c>
      <c r="I14" s="98">
        <v>4.6999999999999993E-3</v>
      </c>
      <c r="J14" s="95">
        <v>0</v>
      </c>
      <c r="K14" s="94">
        <v>3000000</v>
      </c>
      <c r="L14" s="96">
        <v>100.47</v>
      </c>
      <c r="M14" s="94">
        <v>3014.10014</v>
      </c>
      <c r="N14" s="95">
        <v>0.26799885723179967</v>
      </c>
      <c r="O14" s="95">
        <f>M14/'סכום נכסי הקרן'!$C$42</f>
        <v>1.6941571262622233E-3</v>
      </c>
      <c r="P14" s="139"/>
    </row>
    <row r="15" spans="2:64">
      <c r="B15" s="87" t="s">
        <v>2153</v>
      </c>
      <c r="C15" s="84" t="s">
        <v>2154</v>
      </c>
      <c r="D15" s="84" t="s">
        <v>353</v>
      </c>
      <c r="E15" s="84" t="s">
        <v>331</v>
      </c>
      <c r="F15" s="84" t="s">
        <v>380</v>
      </c>
      <c r="G15" s="94">
        <v>0.18</v>
      </c>
      <c r="H15" s="97" t="s">
        <v>177</v>
      </c>
      <c r="I15" s="98">
        <v>4.7999999999999996E-3</v>
      </c>
      <c r="J15" s="95">
        <v>6.3000000000000009E-3</v>
      </c>
      <c r="K15" s="94">
        <v>3700000</v>
      </c>
      <c r="L15" s="96">
        <v>100.37</v>
      </c>
      <c r="M15" s="94">
        <v>3713.6900299999998</v>
      </c>
      <c r="N15" s="95">
        <v>0.3302029255581162</v>
      </c>
      <c r="O15" s="95">
        <f>M15/'סכום נכסי הקרן'!$C$42</f>
        <v>2.0873806896984748E-3</v>
      </c>
      <c r="P15" s="139"/>
    </row>
    <row r="16" spans="2:64">
      <c r="B16" s="83"/>
      <c r="C16" s="84"/>
      <c r="D16" s="84"/>
      <c r="E16" s="84"/>
      <c r="F16" s="84"/>
      <c r="G16" s="84"/>
      <c r="H16" s="84"/>
      <c r="I16" s="84"/>
      <c r="J16" s="95"/>
      <c r="K16" s="94"/>
      <c r="L16" s="96"/>
      <c r="M16" s="84"/>
      <c r="N16" s="95"/>
      <c r="O16" s="84"/>
      <c r="P16" s="139"/>
    </row>
    <row r="17" spans="2:15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</row>
    <row r="18" spans="2:1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2:15">
      <c r="B19" s="99" t="s">
        <v>267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2:15">
      <c r="B20" s="99" t="s">
        <v>127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15">
      <c r="B21" s="99" t="s">
        <v>250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2:15">
      <c r="B22" s="99" t="s">
        <v>258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2:1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2:1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2:15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2:1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</row>
    <row r="29" spans="2:1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</row>
    <row r="30" spans="2:1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2:1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2:1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</row>
    <row r="33" spans="2: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2:1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1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1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1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1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1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1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1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1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A862"/>
  <sheetViews>
    <sheetView rightToLeft="1" zoomScale="90" zoomScaleNormal="90" workbookViewId="0">
      <selection activeCell="E23" sqref="E2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1.28515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14.570312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7109375" style="3" customWidth="1"/>
    <col min="18" max="18" width="10" style="3" customWidth="1"/>
    <col min="19" max="19" width="9.5703125" style="3" customWidth="1"/>
    <col min="20" max="20" width="6.140625" style="3" customWidth="1"/>
    <col min="21" max="22" width="5.7109375" style="3" customWidth="1"/>
    <col min="23" max="23" width="6.85546875" style="3" customWidth="1"/>
    <col min="24" max="24" width="6.42578125" style="3" customWidth="1"/>
    <col min="25" max="25" width="6.7109375" style="3" customWidth="1"/>
    <col min="26" max="26" width="7.28515625" style="3" customWidth="1"/>
    <col min="27" max="38" width="5.7109375" style="3" customWidth="1"/>
    <col min="39" max="53" width="9.140625" style="3"/>
    <col min="54" max="16384" width="9.140625" style="1"/>
  </cols>
  <sheetData>
    <row r="1" spans="2:53">
      <c r="B1" s="57" t="s">
        <v>192</v>
      </c>
      <c r="C1" s="78" t="s" vm="1">
        <v>268</v>
      </c>
    </row>
    <row r="2" spans="2:53">
      <c r="B2" s="57" t="s">
        <v>191</v>
      </c>
      <c r="C2" s="78" t="s">
        <v>269</v>
      </c>
    </row>
    <row r="3" spans="2:53">
      <c r="B3" s="57" t="s">
        <v>193</v>
      </c>
      <c r="C3" s="78" t="s">
        <v>270</v>
      </c>
    </row>
    <row r="4" spans="2:53">
      <c r="B4" s="57" t="s">
        <v>194</v>
      </c>
      <c r="C4" s="78">
        <v>414</v>
      </c>
    </row>
    <row r="6" spans="2:53" ht="26.25" customHeight="1">
      <c r="B6" s="167" t="s">
        <v>226</v>
      </c>
      <c r="C6" s="168"/>
      <c r="D6" s="168"/>
      <c r="E6" s="168"/>
      <c r="F6" s="168"/>
      <c r="G6" s="168"/>
      <c r="H6" s="168"/>
      <c r="I6" s="168"/>
      <c r="J6" s="169"/>
    </row>
    <row r="7" spans="2:53" s="3" customFormat="1" ht="78.75">
      <c r="B7" s="60" t="s">
        <v>131</v>
      </c>
      <c r="C7" s="62" t="s">
        <v>61</v>
      </c>
      <c r="D7" s="62" t="s">
        <v>99</v>
      </c>
      <c r="E7" s="62" t="s">
        <v>62</v>
      </c>
      <c r="F7" s="62" t="s">
        <v>116</v>
      </c>
      <c r="G7" s="62" t="s">
        <v>237</v>
      </c>
      <c r="H7" s="62" t="s">
        <v>195</v>
      </c>
      <c r="I7" s="64" t="s">
        <v>196</v>
      </c>
      <c r="J7" s="77" t="s">
        <v>262</v>
      </c>
    </row>
    <row r="8" spans="2:53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256</v>
      </c>
      <c r="H8" s="33" t="s">
        <v>20</v>
      </c>
      <c r="I8" s="18" t="s">
        <v>20</v>
      </c>
      <c r="J8" s="18"/>
    </row>
    <row r="9" spans="2:5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2:53" s="4" customFormat="1" ht="18" customHeight="1">
      <c r="B10" s="126" t="s">
        <v>44</v>
      </c>
      <c r="C10" s="126"/>
      <c r="D10" s="126"/>
      <c r="E10" s="122"/>
      <c r="F10" s="122"/>
      <c r="G10" s="123">
        <v>2449.9754199999998</v>
      </c>
      <c r="H10" s="124">
        <v>1</v>
      </c>
      <c r="I10" s="124">
        <f>G10/'סכום נכסי הקרן'!$C$42</f>
        <v>1.3770754534254736E-3</v>
      </c>
      <c r="J10" s="12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2:53" s="100" customFormat="1" ht="22.5" customHeight="1">
      <c r="B11" s="127" t="s">
        <v>249</v>
      </c>
      <c r="C11" s="126"/>
      <c r="D11" s="126"/>
      <c r="E11" s="122"/>
      <c r="F11" s="129" t="s">
        <v>177</v>
      </c>
      <c r="G11" s="123">
        <v>2449.9754199999998</v>
      </c>
      <c r="H11" s="124">
        <v>1</v>
      </c>
      <c r="I11" s="124">
        <f>G11/'סכום נכסי הקרן'!$C$42</f>
        <v>1.3770754534254736E-3</v>
      </c>
      <c r="J11" s="12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2:53">
      <c r="B12" s="103" t="s">
        <v>100</v>
      </c>
      <c r="C12" s="119"/>
      <c r="D12" s="119"/>
      <c r="E12" s="82"/>
      <c r="F12" s="120" t="s">
        <v>177</v>
      </c>
      <c r="G12" s="91">
        <v>2449.9754199999998</v>
      </c>
      <c r="H12" s="92">
        <v>1</v>
      </c>
      <c r="I12" s="92">
        <f>G12/'סכום נכסי הקרן'!$C$42</f>
        <v>1.3770754534254736E-3</v>
      </c>
      <c r="J12" s="82"/>
    </row>
    <row r="13" spans="2:53">
      <c r="B13" s="87" t="s">
        <v>2155</v>
      </c>
      <c r="C13" s="102" t="s">
        <v>268</v>
      </c>
      <c r="D13" s="102" t="s">
        <v>2156</v>
      </c>
      <c r="E13" s="148">
        <v>5.7586912065439672E-2</v>
      </c>
      <c r="F13" s="97" t="s">
        <v>177</v>
      </c>
      <c r="G13" s="94">
        <v>2449.9754199999998</v>
      </c>
      <c r="H13" s="95">
        <v>1</v>
      </c>
      <c r="I13" s="95">
        <f>G13/'סכום נכסי הקרן'!$C$42</f>
        <v>1.3770754534254736E-3</v>
      </c>
      <c r="J13" s="84" t="s">
        <v>2157</v>
      </c>
    </row>
    <row r="14" spans="2:53">
      <c r="B14" s="106"/>
      <c r="C14" s="102"/>
      <c r="D14" s="102"/>
      <c r="E14" s="84"/>
      <c r="F14" s="84"/>
      <c r="G14" s="84"/>
      <c r="H14" s="95"/>
      <c r="I14" s="84"/>
      <c r="J14" s="84"/>
    </row>
    <row r="15" spans="2:53">
      <c r="B15" s="102"/>
      <c r="C15" s="102"/>
      <c r="D15" s="102"/>
      <c r="E15" s="102"/>
      <c r="F15" s="102"/>
      <c r="G15" s="102"/>
      <c r="H15" s="102"/>
      <c r="I15" s="102"/>
      <c r="J15" s="102"/>
    </row>
    <row r="16" spans="2:53">
      <c r="B16" s="102"/>
      <c r="C16" s="102"/>
      <c r="D16" s="102"/>
      <c r="E16" s="102"/>
      <c r="F16" s="102"/>
      <c r="G16" s="102"/>
      <c r="H16" s="102"/>
      <c r="I16" s="102"/>
      <c r="J16" s="102"/>
    </row>
    <row r="17" spans="2:10">
      <c r="B17" s="114"/>
      <c r="C17" s="102"/>
      <c r="D17" s="102"/>
      <c r="E17" s="102"/>
      <c r="F17" s="102"/>
      <c r="G17" s="102"/>
      <c r="H17" s="102"/>
      <c r="I17" s="102"/>
      <c r="J17" s="102"/>
    </row>
    <row r="18" spans="2:10">
      <c r="B18" s="114"/>
      <c r="C18" s="102"/>
      <c r="D18" s="102"/>
      <c r="E18" s="102"/>
      <c r="F18" s="102"/>
      <c r="G18" s="102"/>
      <c r="H18" s="102"/>
      <c r="I18" s="102"/>
      <c r="J18" s="102"/>
    </row>
    <row r="19" spans="2:10">
      <c r="B19" s="102"/>
      <c r="C19" s="102"/>
      <c r="D19" s="102"/>
      <c r="E19" s="102"/>
      <c r="F19" s="102"/>
      <c r="G19" s="102"/>
      <c r="H19" s="102"/>
      <c r="I19" s="102"/>
      <c r="J19" s="102"/>
    </row>
    <row r="20" spans="2:10">
      <c r="B20" s="102"/>
      <c r="C20" s="102"/>
      <c r="D20" s="102"/>
      <c r="E20" s="102"/>
      <c r="F20" s="102"/>
      <c r="G20" s="102"/>
      <c r="H20" s="102"/>
      <c r="I20" s="102"/>
      <c r="J20" s="102"/>
    </row>
    <row r="21" spans="2:10">
      <c r="B21" s="102"/>
      <c r="C21" s="102"/>
      <c r="D21" s="102"/>
      <c r="E21" s="102"/>
      <c r="F21" s="102"/>
      <c r="G21" s="102"/>
      <c r="H21" s="102"/>
      <c r="I21" s="102"/>
      <c r="J21" s="102"/>
    </row>
    <row r="22" spans="2:10">
      <c r="B22" s="102"/>
      <c r="C22" s="102"/>
      <c r="D22" s="102"/>
      <c r="E22" s="102"/>
      <c r="F22" s="102"/>
      <c r="G22" s="102"/>
      <c r="H22" s="102"/>
      <c r="I22" s="102"/>
      <c r="J22" s="102"/>
    </row>
    <row r="23" spans="2:10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>
      <c r="B24" s="102"/>
      <c r="C24" s="102"/>
      <c r="D24" s="102"/>
      <c r="E24" s="102"/>
      <c r="F24" s="102"/>
      <c r="G24" s="102"/>
      <c r="H24" s="102"/>
      <c r="I24" s="102"/>
      <c r="J24" s="102"/>
    </row>
    <row r="25" spans="2:10">
      <c r="B25" s="102"/>
      <c r="C25" s="102"/>
      <c r="D25" s="102"/>
      <c r="E25" s="102"/>
      <c r="F25" s="102"/>
      <c r="G25" s="102"/>
      <c r="H25" s="102"/>
      <c r="I25" s="102"/>
      <c r="J25" s="102"/>
    </row>
    <row r="26" spans="2:10">
      <c r="B26" s="102"/>
      <c r="C26" s="102"/>
      <c r="D26" s="102"/>
      <c r="E26" s="102"/>
      <c r="F26" s="102"/>
      <c r="G26" s="102"/>
      <c r="H26" s="102"/>
      <c r="I26" s="102"/>
      <c r="J26" s="102"/>
    </row>
    <row r="27" spans="2:10">
      <c r="B27" s="102"/>
      <c r="C27" s="102"/>
      <c r="D27" s="102"/>
      <c r="E27" s="102"/>
      <c r="F27" s="102"/>
      <c r="G27" s="102"/>
      <c r="H27" s="102"/>
      <c r="I27" s="102"/>
      <c r="J27" s="102"/>
    </row>
    <row r="28" spans="2:10">
      <c r="B28" s="102"/>
      <c r="C28" s="102"/>
      <c r="D28" s="102"/>
      <c r="E28" s="102"/>
      <c r="F28" s="102"/>
      <c r="G28" s="102"/>
      <c r="H28" s="102"/>
      <c r="I28" s="102"/>
      <c r="J28" s="102"/>
    </row>
    <row r="29" spans="2:10">
      <c r="B29" s="102"/>
      <c r="C29" s="102"/>
      <c r="D29" s="102"/>
      <c r="E29" s="102"/>
      <c r="F29" s="102"/>
      <c r="G29" s="102"/>
      <c r="H29" s="102"/>
      <c r="I29" s="102"/>
      <c r="J29" s="102"/>
    </row>
    <row r="30" spans="2:10">
      <c r="B30" s="102"/>
      <c r="C30" s="102"/>
      <c r="D30" s="102"/>
      <c r="E30" s="102"/>
      <c r="F30" s="102"/>
      <c r="G30" s="102"/>
      <c r="H30" s="102"/>
      <c r="I30" s="102"/>
      <c r="J30" s="102"/>
    </row>
    <row r="31" spans="2:10">
      <c r="B31" s="102"/>
      <c r="C31" s="102"/>
      <c r="D31" s="102"/>
      <c r="E31" s="102"/>
      <c r="F31" s="102"/>
      <c r="G31" s="102"/>
      <c r="H31" s="102"/>
      <c r="I31" s="102"/>
      <c r="J31" s="102"/>
    </row>
    <row r="32" spans="2:10">
      <c r="B32" s="102"/>
      <c r="C32" s="102"/>
      <c r="D32" s="102"/>
      <c r="E32" s="102"/>
      <c r="F32" s="102"/>
      <c r="G32" s="102"/>
      <c r="H32" s="102"/>
      <c r="I32" s="102"/>
      <c r="J32" s="102"/>
    </row>
    <row r="33" spans="2:10">
      <c r="B33" s="102"/>
      <c r="C33" s="102"/>
      <c r="D33" s="102"/>
      <c r="E33" s="102"/>
      <c r="F33" s="102"/>
      <c r="G33" s="102"/>
      <c r="H33" s="102"/>
      <c r="I33" s="102"/>
      <c r="J33" s="102"/>
    </row>
    <row r="34" spans="2:10">
      <c r="B34" s="102"/>
      <c r="C34" s="102"/>
      <c r="D34" s="102"/>
      <c r="E34" s="102"/>
      <c r="F34" s="102"/>
      <c r="G34" s="102"/>
      <c r="H34" s="102"/>
      <c r="I34" s="102"/>
      <c r="J34" s="102"/>
    </row>
    <row r="35" spans="2:10">
      <c r="B35" s="102"/>
      <c r="C35" s="102"/>
      <c r="D35" s="102"/>
      <c r="E35" s="102"/>
      <c r="F35" s="102"/>
      <c r="G35" s="102"/>
      <c r="H35" s="102"/>
      <c r="I35" s="102"/>
      <c r="J35" s="102"/>
    </row>
    <row r="36" spans="2:10">
      <c r="B36" s="102"/>
      <c r="C36" s="102"/>
      <c r="D36" s="102"/>
      <c r="E36" s="102"/>
      <c r="F36" s="102"/>
      <c r="G36" s="102"/>
      <c r="H36" s="102"/>
      <c r="I36" s="102"/>
      <c r="J36" s="102"/>
    </row>
    <row r="37" spans="2:10">
      <c r="B37" s="102"/>
      <c r="C37" s="102"/>
      <c r="D37" s="102"/>
      <c r="E37" s="102"/>
      <c r="F37" s="102"/>
      <c r="G37" s="102"/>
      <c r="H37" s="102"/>
      <c r="I37" s="102"/>
      <c r="J37" s="102"/>
    </row>
    <row r="38" spans="2:10">
      <c r="B38" s="102"/>
      <c r="C38" s="102"/>
      <c r="D38" s="102"/>
      <c r="E38" s="102"/>
      <c r="F38" s="102"/>
      <c r="G38" s="102"/>
      <c r="H38" s="102"/>
      <c r="I38" s="102"/>
      <c r="J38" s="102"/>
    </row>
    <row r="39" spans="2:10">
      <c r="B39" s="102"/>
      <c r="C39" s="102"/>
      <c r="D39" s="102"/>
      <c r="E39" s="102"/>
      <c r="F39" s="102"/>
      <c r="G39" s="102"/>
      <c r="H39" s="102"/>
      <c r="I39" s="102"/>
      <c r="J39" s="102"/>
    </row>
    <row r="40" spans="2:10">
      <c r="B40" s="102"/>
      <c r="C40" s="102"/>
      <c r="D40" s="102"/>
      <c r="E40" s="102"/>
      <c r="F40" s="102"/>
      <c r="G40" s="102"/>
      <c r="H40" s="102"/>
      <c r="I40" s="102"/>
      <c r="J40" s="102"/>
    </row>
    <row r="41" spans="2:10">
      <c r="B41" s="102"/>
      <c r="C41" s="102"/>
      <c r="D41" s="102"/>
      <c r="E41" s="102"/>
      <c r="F41" s="102"/>
      <c r="G41" s="102"/>
      <c r="H41" s="102"/>
      <c r="I41" s="102"/>
      <c r="J41" s="102"/>
    </row>
    <row r="42" spans="2:10">
      <c r="B42" s="102"/>
      <c r="C42" s="102"/>
      <c r="D42" s="102"/>
      <c r="E42" s="102"/>
      <c r="F42" s="102"/>
      <c r="G42" s="102"/>
      <c r="H42" s="102"/>
      <c r="I42" s="102"/>
      <c r="J42" s="102"/>
    </row>
    <row r="43" spans="2:10">
      <c r="B43" s="102"/>
      <c r="C43" s="102"/>
      <c r="D43" s="102"/>
      <c r="E43" s="102"/>
      <c r="F43" s="102"/>
      <c r="G43" s="102"/>
      <c r="H43" s="102"/>
      <c r="I43" s="102"/>
      <c r="J43" s="102"/>
    </row>
    <row r="44" spans="2:10">
      <c r="B44" s="102"/>
      <c r="C44" s="102"/>
      <c r="D44" s="102"/>
      <c r="E44" s="102"/>
      <c r="F44" s="102"/>
      <c r="G44" s="102"/>
      <c r="H44" s="102"/>
      <c r="I44" s="102"/>
      <c r="J44" s="102"/>
    </row>
    <row r="45" spans="2:10">
      <c r="B45" s="102"/>
      <c r="C45" s="102"/>
      <c r="D45" s="102"/>
      <c r="E45" s="102"/>
      <c r="F45" s="102"/>
      <c r="G45" s="102"/>
      <c r="H45" s="102"/>
      <c r="I45" s="102"/>
      <c r="J45" s="102"/>
    </row>
    <row r="46" spans="2:10">
      <c r="B46" s="102"/>
      <c r="C46" s="102"/>
      <c r="D46" s="102"/>
      <c r="E46" s="102"/>
      <c r="F46" s="102"/>
      <c r="G46" s="102"/>
      <c r="H46" s="102"/>
      <c r="I46" s="102"/>
      <c r="J46" s="102"/>
    </row>
    <row r="47" spans="2:10">
      <c r="B47" s="102"/>
      <c r="C47" s="102"/>
      <c r="D47" s="102"/>
      <c r="E47" s="102"/>
      <c r="F47" s="102"/>
      <c r="G47" s="102"/>
      <c r="H47" s="102"/>
      <c r="I47" s="102"/>
      <c r="J47" s="102"/>
    </row>
    <row r="48" spans="2:10">
      <c r="B48" s="102"/>
      <c r="C48" s="102"/>
      <c r="D48" s="102"/>
      <c r="E48" s="102"/>
      <c r="F48" s="102"/>
      <c r="G48" s="102"/>
      <c r="H48" s="102"/>
      <c r="I48" s="102"/>
      <c r="J48" s="102"/>
    </row>
    <row r="49" spans="2:10">
      <c r="B49" s="102"/>
      <c r="C49" s="102"/>
      <c r="D49" s="102"/>
      <c r="E49" s="102"/>
      <c r="F49" s="102"/>
      <c r="G49" s="102"/>
      <c r="H49" s="102"/>
      <c r="I49" s="102"/>
      <c r="J49" s="102"/>
    </row>
    <row r="50" spans="2:10">
      <c r="B50" s="102"/>
      <c r="C50" s="102"/>
      <c r="D50" s="102"/>
      <c r="E50" s="102"/>
      <c r="F50" s="102"/>
      <c r="G50" s="102"/>
      <c r="H50" s="102"/>
      <c r="I50" s="102"/>
      <c r="J50" s="102"/>
    </row>
    <row r="51" spans="2:10">
      <c r="B51" s="102"/>
      <c r="C51" s="102"/>
      <c r="D51" s="102"/>
      <c r="E51" s="102"/>
      <c r="F51" s="102"/>
      <c r="G51" s="102"/>
      <c r="H51" s="102"/>
      <c r="I51" s="102"/>
      <c r="J51" s="102"/>
    </row>
    <row r="52" spans="2:10">
      <c r="B52" s="102"/>
      <c r="C52" s="102"/>
      <c r="D52" s="102"/>
      <c r="E52" s="102"/>
      <c r="F52" s="102"/>
      <c r="G52" s="102"/>
      <c r="H52" s="102"/>
      <c r="I52" s="102"/>
      <c r="J52" s="102"/>
    </row>
    <row r="53" spans="2:10">
      <c r="B53" s="102"/>
      <c r="C53" s="102"/>
      <c r="D53" s="102"/>
      <c r="E53" s="102"/>
      <c r="F53" s="102"/>
      <c r="G53" s="102"/>
      <c r="H53" s="102"/>
      <c r="I53" s="102"/>
      <c r="J53" s="102"/>
    </row>
    <row r="54" spans="2:10">
      <c r="B54" s="102"/>
      <c r="C54" s="102"/>
      <c r="D54" s="102"/>
      <c r="E54" s="102"/>
      <c r="F54" s="102"/>
      <c r="G54" s="102"/>
      <c r="H54" s="102"/>
      <c r="I54" s="102"/>
      <c r="J54" s="102"/>
    </row>
    <row r="55" spans="2:10">
      <c r="B55" s="102"/>
      <c r="C55" s="102"/>
      <c r="D55" s="102"/>
      <c r="E55" s="102"/>
      <c r="F55" s="102"/>
      <c r="G55" s="102"/>
      <c r="H55" s="102"/>
      <c r="I55" s="102"/>
      <c r="J55" s="102"/>
    </row>
    <row r="56" spans="2:10">
      <c r="B56" s="102"/>
      <c r="C56" s="102"/>
      <c r="D56" s="102"/>
      <c r="E56" s="102"/>
      <c r="F56" s="102"/>
      <c r="G56" s="102"/>
      <c r="H56" s="102"/>
      <c r="I56" s="102"/>
      <c r="J56" s="102"/>
    </row>
    <row r="57" spans="2:10">
      <c r="B57" s="102"/>
      <c r="C57" s="102"/>
      <c r="D57" s="102"/>
      <c r="E57" s="102"/>
      <c r="F57" s="102"/>
      <c r="G57" s="102"/>
      <c r="H57" s="102"/>
      <c r="I57" s="102"/>
      <c r="J57" s="102"/>
    </row>
    <row r="58" spans="2:10">
      <c r="B58" s="102"/>
      <c r="C58" s="102"/>
      <c r="D58" s="102"/>
      <c r="E58" s="102"/>
      <c r="F58" s="102"/>
      <c r="G58" s="102"/>
      <c r="H58" s="102"/>
      <c r="I58" s="102"/>
      <c r="J58" s="102"/>
    </row>
    <row r="59" spans="2:10">
      <c r="B59" s="102"/>
      <c r="C59" s="102"/>
      <c r="D59" s="102"/>
      <c r="E59" s="102"/>
      <c r="F59" s="102"/>
      <c r="G59" s="102"/>
      <c r="H59" s="102"/>
      <c r="I59" s="102"/>
      <c r="J59" s="102"/>
    </row>
    <row r="60" spans="2:10">
      <c r="B60" s="102"/>
      <c r="C60" s="102"/>
      <c r="D60" s="102"/>
      <c r="E60" s="102"/>
      <c r="F60" s="102"/>
      <c r="G60" s="102"/>
      <c r="H60" s="102"/>
      <c r="I60" s="102"/>
      <c r="J60" s="102"/>
    </row>
    <row r="61" spans="2:10">
      <c r="B61" s="102"/>
      <c r="C61" s="102"/>
      <c r="D61" s="102"/>
      <c r="E61" s="102"/>
      <c r="F61" s="102"/>
      <c r="G61" s="102"/>
      <c r="H61" s="102"/>
      <c r="I61" s="102"/>
      <c r="J61" s="102"/>
    </row>
    <row r="62" spans="2:10">
      <c r="B62" s="102"/>
      <c r="C62" s="102"/>
      <c r="D62" s="102"/>
      <c r="E62" s="102"/>
      <c r="F62" s="102"/>
      <c r="G62" s="102"/>
      <c r="H62" s="102"/>
      <c r="I62" s="102"/>
      <c r="J62" s="102"/>
    </row>
    <row r="63" spans="2:10">
      <c r="B63" s="102"/>
      <c r="C63" s="102"/>
      <c r="D63" s="102"/>
      <c r="E63" s="102"/>
      <c r="F63" s="102"/>
      <c r="G63" s="102"/>
      <c r="H63" s="102"/>
      <c r="I63" s="102"/>
      <c r="J63" s="102"/>
    </row>
    <row r="64" spans="2:10">
      <c r="B64" s="102"/>
      <c r="C64" s="102"/>
      <c r="D64" s="102"/>
      <c r="E64" s="102"/>
      <c r="F64" s="102"/>
      <c r="G64" s="102"/>
      <c r="H64" s="102"/>
      <c r="I64" s="102"/>
      <c r="J64" s="102"/>
    </row>
    <row r="65" spans="2:10">
      <c r="B65" s="102"/>
      <c r="C65" s="102"/>
      <c r="D65" s="102"/>
      <c r="E65" s="102"/>
      <c r="F65" s="102"/>
      <c r="G65" s="102"/>
      <c r="H65" s="102"/>
      <c r="I65" s="102"/>
      <c r="J65" s="102"/>
    </row>
    <row r="66" spans="2:10">
      <c r="B66" s="102"/>
      <c r="C66" s="102"/>
      <c r="D66" s="102"/>
      <c r="E66" s="102"/>
      <c r="F66" s="102"/>
      <c r="G66" s="102"/>
      <c r="H66" s="102"/>
      <c r="I66" s="102"/>
      <c r="J66" s="102"/>
    </row>
    <row r="67" spans="2:10">
      <c r="B67" s="102"/>
      <c r="C67" s="102"/>
      <c r="D67" s="102"/>
      <c r="E67" s="102"/>
      <c r="F67" s="102"/>
      <c r="G67" s="102"/>
      <c r="H67" s="102"/>
      <c r="I67" s="102"/>
      <c r="J67" s="102"/>
    </row>
    <row r="68" spans="2:10">
      <c r="B68" s="102"/>
      <c r="C68" s="102"/>
      <c r="D68" s="102"/>
      <c r="E68" s="102"/>
      <c r="F68" s="102"/>
      <c r="G68" s="102"/>
      <c r="H68" s="102"/>
      <c r="I68" s="102"/>
      <c r="J68" s="102"/>
    </row>
    <row r="69" spans="2:10">
      <c r="B69" s="102"/>
      <c r="C69" s="102"/>
      <c r="D69" s="102"/>
      <c r="E69" s="102"/>
      <c r="F69" s="102"/>
      <c r="G69" s="102"/>
      <c r="H69" s="102"/>
      <c r="I69" s="102"/>
      <c r="J69" s="102"/>
    </row>
    <row r="70" spans="2:10">
      <c r="B70" s="102"/>
      <c r="C70" s="102"/>
      <c r="D70" s="102"/>
      <c r="E70" s="102"/>
      <c r="F70" s="102"/>
      <c r="G70" s="102"/>
      <c r="H70" s="102"/>
      <c r="I70" s="102"/>
      <c r="J70" s="102"/>
    </row>
    <row r="71" spans="2:10">
      <c r="B71" s="102"/>
      <c r="C71" s="102"/>
      <c r="D71" s="102"/>
      <c r="E71" s="102"/>
      <c r="F71" s="102"/>
      <c r="G71" s="102"/>
      <c r="H71" s="102"/>
      <c r="I71" s="102"/>
      <c r="J71" s="102"/>
    </row>
    <row r="72" spans="2:10">
      <c r="B72" s="102"/>
      <c r="C72" s="102"/>
      <c r="D72" s="102"/>
      <c r="E72" s="102"/>
      <c r="F72" s="102"/>
      <c r="G72" s="102"/>
      <c r="H72" s="102"/>
      <c r="I72" s="102"/>
      <c r="J72" s="102"/>
    </row>
    <row r="73" spans="2:10">
      <c r="B73" s="102"/>
      <c r="C73" s="102"/>
      <c r="D73" s="102"/>
      <c r="E73" s="102"/>
      <c r="F73" s="102"/>
      <c r="G73" s="102"/>
      <c r="H73" s="102"/>
      <c r="I73" s="102"/>
      <c r="J73" s="102"/>
    </row>
    <row r="74" spans="2:10">
      <c r="B74" s="102"/>
      <c r="C74" s="102"/>
      <c r="D74" s="102"/>
      <c r="E74" s="102"/>
      <c r="F74" s="102"/>
      <c r="G74" s="102"/>
      <c r="H74" s="102"/>
      <c r="I74" s="102"/>
      <c r="J74" s="102"/>
    </row>
    <row r="75" spans="2:10">
      <c r="B75" s="102"/>
      <c r="C75" s="102"/>
      <c r="D75" s="102"/>
      <c r="E75" s="102"/>
      <c r="F75" s="102"/>
      <c r="G75" s="102"/>
      <c r="H75" s="102"/>
      <c r="I75" s="102"/>
      <c r="J75" s="102"/>
    </row>
    <row r="76" spans="2:10">
      <c r="B76" s="102"/>
      <c r="C76" s="102"/>
      <c r="D76" s="102"/>
      <c r="E76" s="102"/>
      <c r="F76" s="102"/>
      <c r="G76" s="102"/>
      <c r="H76" s="102"/>
      <c r="I76" s="102"/>
      <c r="J76" s="102"/>
    </row>
    <row r="77" spans="2:10">
      <c r="B77" s="102"/>
      <c r="C77" s="102"/>
      <c r="D77" s="102"/>
      <c r="E77" s="102"/>
      <c r="F77" s="102"/>
      <c r="G77" s="102"/>
      <c r="H77" s="102"/>
      <c r="I77" s="102"/>
      <c r="J77" s="102"/>
    </row>
    <row r="78" spans="2:10">
      <c r="B78" s="102"/>
      <c r="C78" s="102"/>
      <c r="D78" s="102"/>
      <c r="E78" s="102"/>
      <c r="F78" s="102"/>
      <c r="G78" s="102"/>
      <c r="H78" s="102"/>
      <c r="I78" s="102"/>
      <c r="J78" s="102"/>
    </row>
    <row r="79" spans="2:10">
      <c r="B79" s="102"/>
      <c r="C79" s="102"/>
      <c r="D79" s="102"/>
      <c r="E79" s="102"/>
      <c r="F79" s="102"/>
      <c r="G79" s="102"/>
      <c r="H79" s="102"/>
      <c r="I79" s="102"/>
      <c r="J79" s="102"/>
    </row>
    <row r="80" spans="2:10">
      <c r="B80" s="102"/>
      <c r="C80" s="102"/>
      <c r="D80" s="102"/>
      <c r="E80" s="102"/>
      <c r="F80" s="102"/>
      <c r="G80" s="102"/>
      <c r="H80" s="102"/>
      <c r="I80" s="102"/>
      <c r="J80" s="102"/>
    </row>
    <row r="81" spans="2:10">
      <c r="B81" s="102"/>
      <c r="C81" s="102"/>
      <c r="D81" s="102"/>
      <c r="E81" s="102"/>
      <c r="F81" s="102"/>
      <c r="G81" s="102"/>
      <c r="H81" s="102"/>
      <c r="I81" s="102"/>
      <c r="J81" s="102"/>
    </row>
    <row r="82" spans="2:10">
      <c r="B82" s="102"/>
      <c r="C82" s="102"/>
      <c r="D82" s="102"/>
      <c r="E82" s="102"/>
      <c r="F82" s="102"/>
      <c r="G82" s="102"/>
      <c r="H82" s="102"/>
      <c r="I82" s="102"/>
      <c r="J82" s="102"/>
    </row>
    <row r="83" spans="2:10">
      <c r="B83" s="102"/>
      <c r="C83" s="102"/>
      <c r="D83" s="102"/>
      <c r="E83" s="102"/>
      <c r="F83" s="102"/>
      <c r="G83" s="102"/>
      <c r="H83" s="102"/>
      <c r="I83" s="102"/>
      <c r="J83" s="102"/>
    </row>
    <row r="84" spans="2:10">
      <c r="B84" s="102"/>
      <c r="C84" s="102"/>
      <c r="D84" s="102"/>
      <c r="E84" s="102"/>
      <c r="F84" s="102"/>
      <c r="G84" s="102"/>
      <c r="H84" s="102"/>
      <c r="I84" s="102"/>
      <c r="J84" s="102"/>
    </row>
    <row r="85" spans="2:10">
      <c r="B85" s="102"/>
      <c r="C85" s="102"/>
      <c r="D85" s="102"/>
      <c r="E85" s="102"/>
      <c r="F85" s="102"/>
      <c r="G85" s="102"/>
      <c r="H85" s="102"/>
      <c r="I85" s="102"/>
      <c r="J85" s="102"/>
    </row>
    <row r="86" spans="2:10">
      <c r="B86" s="102"/>
      <c r="C86" s="102"/>
      <c r="D86" s="102"/>
      <c r="E86" s="102"/>
      <c r="F86" s="102"/>
      <c r="G86" s="102"/>
      <c r="H86" s="102"/>
      <c r="I86" s="102"/>
      <c r="J86" s="102"/>
    </row>
    <row r="87" spans="2:10">
      <c r="B87" s="102"/>
      <c r="C87" s="102"/>
      <c r="D87" s="102"/>
      <c r="E87" s="102"/>
      <c r="F87" s="102"/>
      <c r="G87" s="102"/>
      <c r="H87" s="102"/>
      <c r="I87" s="102"/>
      <c r="J87" s="102"/>
    </row>
    <row r="88" spans="2:10">
      <c r="B88" s="102"/>
      <c r="C88" s="102"/>
      <c r="D88" s="102"/>
      <c r="E88" s="102"/>
      <c r="F88" s="102"/>
      <c r="G88" s="102"/>
      <c r="H88" s="102"/>
      <c r="I88" s="102"/>
      <c r="J88" s="102"/>
    </row>
    <row r="89" spans="2:10">
      <c r="B89" s="102"/>
      <c r="C89" s="102"/>
      <c r="D89" s="102"/>
      <c r="E89" s="102"/>
      <c r="F89" s="102"/>
      <c r="G89" s="102"/>
      <c r="H89" s="102"/>
      <c r="I89" s="102"/>
      <c r="J89" s="102"/>
    </row>
    <row r="90" spans="2:10">
      <c r="B90" s="102"/>
      <c r="C90" s="102"/>
      <c r="D90" s="102"/>
      <c r="E90" s="102"/>
      <c r="F90" s="102"/>
      <c r="G90" s="102"/>
      <c r="H90" s="102"/>
      <c r="I90" s="102"/>
      <c r="J90" s="102"/>
    </row>
    <row r="91" spans="2:10">
      <c r="B91" s="102"/>
      <c r="C91" s="102"/>
      <c r="D91" s="102"/>
      <c r="E91" s="102"/>
      <c r="F91" s="102"/>
      <c r="G91" s="102"/>
      <c r="H91" s="102"/>
      <c r="I91" s="102"/>
      <c r="J91" s="102"/>
    </row>
    <row r="92" spans="2:10">
      <c r="B92" s="102"/>
      <c r="C92" s="102"/>
      <c r="D92" s="102"/>
      <c r="E92" s="102"/>
      <c r="F92" s="102"/>
      <c r="G92" s="102"/>
      <c r="H92" s="102"/>
      <c r="I92" s="102"/>
      <c r="J92" s="102"/>
    </row>
    <row r="93" spans="2:10">
      <c r="B93" s="102"/>
      <c r="C93" s="102"/>
      <c r="D93" s="102"/>
      <c r="E93" s="102"/>
      <c r="F93" s="102"/>
      <c r="G93" s="102"/>
      <c r="H93" s="102"/>
      <c r="I93" s="102"/>
      <c r="J93" s="102"/>
    </row>
    <row r="94" spans="2:10">
      <c r="B94" s="102"/>
      <c r="C94" s="102"/>
      <c r="D94" s="102"/>
      <c r="E94" s="102"/>
      <c r="F94" s="102"/>
      <c r="G94" s="102"/>
      <c r="H94" s="102"/>
      <c r="I94" s="102"/>
      <c r="J94" s="102"/>
    </row>
    <row r="95" spans="2:10">
      <c r="B95" s="102"/>
      <c r="C95" s="102"/>
      <c r="D95" s="102"/>
      <c r="E95" s="102"/>
      <c r="F95" s="102"/>
      <c r="G95" s="102"/>
      <c r="H95" s="102"/>
      <c r="I95" s="102"/>
      <c r="J95" s="102"/>
    </row>
    <row r="96" spans="2:10">
      <c r="B96" s="102"/>
      <c r="C96" s="102"/>
      <c r="D96" s="102"/>
      <c r="E96" s="102"/>
      <c r="F96" s="102"/>
      <c r="G96" s="102"/>
      <c r="H96" s="102"/>
      <c r="I96" s="102"/>
      <c r="J96" s="102"/>
    </row>
    <row r="97" spans="2:10">
      <c r="B97" s="102"/>
      <c r="C97" s="102"/>
      <c r="D97" s="102"/>
      <c r="E97" s="102"/>
      <c r="F97" s="102"/>
      <c r="G97" s="102"/>
      <c r="H97" s="102"/>
      <c r="I97" s="102"/>
      <c r="J97" s="102"/>
    </row>
    <row r="98" spans="2:10">
      <c r="B98" s="102"/>
      <c r="C98" s="102"/>
      <c r="D98" s="102"/>
      <c r="E98" s="102"/>
      <c r="F98" s="102"/>
      <c r="G98" s="102"/>
      <c r="H98" s="102"/>
      <c r="I98" s="102"/>
      <c r="J98" s="102"/>
    </row>
    <row r="99" spans="2:10">
      <c r="B99" s="102"/>
      <c r="C99" s="102"/>
      <c r="D99" s="102"/>
      <c r="E99" s="102"/>
      <c r="F99" s="102"/>
      <c r="G99" s="102"/>
      <c r="H99" s="102"/>
      <c r="I99" s="102"/>
      <c r="J99" s="102"/>
    </row>
    <row r="100" spans="2:10">
      <c r="B100" s="102"/>
      <c r="C100" s="102"/>
      <c r="D100" s="102"/>
      <c r="E100" s="102"/>
      <c r="F100" s="102"/>
      <c r="G100" s="102"/>
      <c r="H100" s="102"/>
      <c r="I100" s="102"/>
      <c r="J100" s="102"/>
    </row>
    <row r="101" spans="2:10">
      <c r="B101" s="102"/>
      <c r="C101" s="102"/>
      <c r="D101" s="102"/>
      <c r="E101" s="102"/>
      <c r="F101" s="102"/>
      <c r="G101" s="102"/>
      <c r="H101" s="102"/>
      <c r="I101" s="102"/>
      <c r="J101" s="102"/>
    </row>
    <row r="102" spans="2:10">
      <c r="B102" s="102"/>
      <c r="C102" s="102"/>
      <c r="D102" s="102"/>
      <c r="E102" s="102"/>
      <c r="F102" s="102"/>
      <c r="G102" s="102"/>
      <c r="H102" s="102"/>
      <c r="I102" s="102"/>
      <c r="J102" s="102"/>
    </row>
    <row r="103" spans="2:10">
      <c r="B103" s="102"/>
      <c r="C103" s="102"/>
      <c r="D103" s="102"/>
      <c r="E103" s="102"/>
      <c r="F103" s="102"/>
      <c r="G103" s="102"/>
      <c r="H103" s="102"/>
      <c r="I103" s="102"/>
      <c r="J103" s="102"/>
    </row>
    <row r="104" spans="2:10">
      <c r="B104" s="102"/>
      <c r="C104" s="102"/>
      <c r="D104" s="102"/>
      <c r="E104" s="102"/>
      <c r="F104" s="102"/>
      <c r="G104" s="102"/>
      <c r="H104" s="102"/>
      <c r="I104" s="102"/>
      <c r="J104" s="102"/>
    </row>
    <row r="105" spans="2:10">
      <c r="B105" s="102"/>
      <c r="C105" s="102"/>
      <c r="D105" s="102"/>
      <c r="E105" s="102"/>
      <c r="F105" s="102"/>
      <c r="G105" s="102"/>
      <c r="H105" s="102"/>
      <c r="I105" s="102"/>
      <c r="J105" s="102"/>
    </row>
    <row r="106" spans="2:10"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2:10"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2:10"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2:10"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2:10">
      <c r="B110" s="102"/>
      <c r="C110" s="102"/>
      <c r="D110" s="102"/>
      <c r="E110" s="102"/>
      <c r="F110" s="102"/>
      <c r="G110" s="102"/>
      <c r="H110" s="102"/>
      <c r="I110" s="102"/>
      <c r="J110" s="102"/>
    </row>
    <row r="111" spans="2:10">
      <c r="B111" s="102"/>
      <c r="C111" s="102"/>
      <c r="D111" s="102"/>
      <c r="E111" s="102"/>
      <c r="F111" s="102"/>
      <c r="G111" s="102"/>
      <c r="H111" s="102"/>
      <c r="I111" s="102"/>
      <c r="J111" s="102"/>
    </row>
    <row r="112" spans="2:10">
      <c r="B112" s="102"/>
      <c r="C112" s="102"/>
      <c r="D112" s="102"/>
      <c r="E112" s="102"/>
      <c r="F112" s="102"/>
      <c r="G112" s="102"/>
      <c r="H112" s="102"/>
      <c r="I112" s="102"/>
      <c r="J112" s="102"/>
    </row>
    <row r="113" spans="2:10">
      <c r="B113" s="102"/>
      <c r="C113" s="102"/>
      <c r="D113" s="102"/>
      <c r="E113" s="102"/>
      <c r="F113" s="102"/>
      <c r="G113" s="102"/>
      <c r="H113" s="102"/>
      <c r="I113" s="102"/>
      <c r="J113" s="102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4:J1048576 B17:B18 AE28:XFD29 K1:XFD27 K28:AC29 K30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192</v>
      </c>
      <c r="C1" s="78" t="s" vm="1">
        <v>268</v>
      </c>
    </row>
    <row r="2" spans="2:60">
      <c r="B2" s="57" t="s">
        <v>191</v>
      </c>
      <c r="C2" s="78" t="s">
        <v>269</v>
      </c>
    </row>
    <row r="3" spans="2:60">
      <c r="B3" s="57" t="s">
        <v>193</v>
      </c>
      <c r="C3" s="78" t="s">
        <v>270</v>
      </c>
    </row>
    <row r="4" spans="2:60">
      <c r="B4" s="57" t="s">
        <v>194</v>
      </c>
      <c r="C4" s="78">
        <v>414</v>
      </c>
    </row>
    <row r="6" spans="2:60" ht="26.25" customHeight="1">
      <c r="B6" s="167" t="s">
        <v>227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2:60" s="3" customFormat="1" ht="66">
      <c r="B7" s="60" t="s">
        <v>131</v>
      </c>
      <c r="C7" s="60" t="s">
        <v>132</v>
      </c>
      <c r="D7" s="60" t="s">
        <v>15</v>
      </c>
      <c r="E7" s="60" t="s">
        <v>16</v>
      </c>
      <c r="F7" s="60" t="s">
        <v>64</v>
      </c>
      <c r="G7" s="60" t="s">
        <v>116</v>
      </c>
      <c r="H7" s="60" t="s">
        <v>60</v>
      </c>
      <c r="I7" s="60" t="s">
        <v>125</v>
      </c>
      <c r="J7" s="60" t="s">
        <v>195</v>
      </c>
      <c r="K7" s="60" t="s">
        <v>196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255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4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2:60">
      <c r="B12" s="114"/>
      <c r="C12" s="102"/>
      <c r="D12" s="102"/>
      <c r="E12" s="102"/>
      <c r="F12" s="102"/>
      <c r="G12" s="102"/>
      <c r="H12" s="102"/>
      <c r="I12" s="102"/>
      <c r="J12" s="102"/>
      <c r="K12" s="10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20" sqref="H20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31.28515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192</v>
      </c>
      <c r="C1" s="78" t="s" vm="1">
        <v>268</v>
      </c>
    </row>
    <row r="2" spans="2:60">
      <c r="B2" s="57" t="s">
        <v>191</v>
      </c>
      <c r="C2" s="78" t="s">
        <v>269</v>
      </c>
    </row>
    <row r="3" spans="2:60">
      <c r="B3" s="57" t="s">
        <v>193</v>
      </c>
      <c r="C3" s="78" t="s">
        <v>270</v>
      </c>
    </row>
    <row r="4" spans="2:60">
      <c r="B4" s="57" t="s">
        <v>194</v>
      </c>
      <c r="C4" s="78">
        <v>414</v>
      </c>
    </row>
    <row r="6" spans="2:60" ht="26.25" customHeight="1">
      <c r="B6" s="167" t="s">
        <v>228</v>
      </c>
      <c r="C6" s="168"/>
      <c r="D6" s="168"/>
      <c r="E6" s="168"/>
      <c r="F6" s="168"/>
      <c r="G6" s="168"/>
      <c r="H6" s="168"/>
      <c r="I6" s="168"/>
      <c r="J6" s="168"/>
      <c r="K6" s="169"/>
    </row>
    <row r="7" spans="2:60" s="3" customFormat="1" ht="63">
      <c r="B7" s="60" t="s">
        <v>131</v>
      </c>
      <c r="C7" s="62" t="s">
        <v>49</v>
      </c>
      <c r="D7" s="62" t="s">
        <v>15</v>
      </c>
      <c r="E7" s="62" t="s">
        <v>16</v>
      </c>
      <c r="F7" s="62" t="s">
        <v>64</v>
      </c>
      <c r="G7" s="62" t="s">
        <v>116</v>
      </c>
      <c r="H7" s="62" t="s">
        <v>60</v>
      </c>
      <c r="I7" s="62" t="s">
        <v>125</v>
      </c>
      <c r="J7" s="62" t="s">
        <v>195</v>
      </c>
      <c r="K7" s="64" t="s">
        <v>196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255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6" t="s">
        <v>63</v>
      </c>
      <c r="C10" s="122"/>
      <c r="D10" s="122"/>
      <c r="E10" s="122"/>
      <c r="F10" s="122"/>
      <c r="G10" s="122"/>
      <c r="H10" s="124">
        <v>0</v>
      </c>
      <c r="I10" s="123">
        <v>50.824756332</v>
      </c>
      <c r="J10" s="124">
        <v>1</v>
      </c>
      <c r="K10" s="124">
        <f>I10/'סכום נכסי הקרן'!$C$42</f>
        <v>2.8567439411750553E-5</v>
      </c>
      <c r="L10" s="143"/>
      <c r="M10" s="143"/>
      <c r="N10" s="14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7" t="s">
        <v>246</v>
      </c>
      <c r="C11" s="122"/>
      <c r="D11" s="122"/>
      <c r="E11" s="122"/>
      <c r="F11" s="122"/>
      <c r="G11" s="122"/>
      <c r="H11" s="124">
        <v>0</v>
      </c>
      <c r="I11" s="123">
        <v>50.824756332</v>
      </c>
      <c r="J11" s="124">
        <v>1</v>
      </c>
      <c r="K11" s="124">
        <f>I11/'סכום נכסי הקרן'!$C$42</f>
        <v>2.8567439411750553E-5</v>
      </c>
      <c r="L11" s="143"/>
      <c r="M11" s="143"/>
      <c r="N11" s="14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2158</v>
      </c>
      <c r="C12" s="84" t="s">
        <v>2159</v>
      </c>
      <c r="D12" s="84" t="s">
        <v>706</v>
      </c>
      <c r="E12" s="84" t="s">
        <v>380</v>
      </c>
      <c r="F12" s="98">
        <v>6.7750000000000005E-2</v>
      </c>
      <c r="G12" s="97" t="s">
        <v>177</v>
      </c>
      <c r="H12" s="151">
        <v>0</v>
      </c>
      <c r="I12" s="94">
        <v>50.824756332</v>
      </c>
      <c r="J12" s="95">
        <v>1</v>
      </c>
      <c r="K12" s="95">
        <f>I12/'סכום נכסי הקרן'!$C$42</f>
        <v>2.8567439411750553E-5</v>
      </c>
      <c r="L12" s="143"/>
      <c r="M12" s="143"/>
      <c r="N12" s="14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6"/>
      <c r="C13" s="84"/>
      <c r="D13" s="84"/>
      <c r="E13" s="84"/>
      <c r="F13" s="84"/>
      <c r="G13" s="84"/>
      <c r="H13" s="95"/>
      <c r="I13" s="84"/>
      <c r="J13" s="95"/>
      <c r="K13" s="84"/>
      <c r="L13" s="143"/>
      <c r="M13" s="143"/>
      <c r="N13" s="14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43"/>
      <c r="M14" s="143"/>
      <c r="N14" s="143"/>
    </row>
    <row r="15" spans="2:60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43"/>
      <c r="M15" s="143"/>
      <c r="N15" s="14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4"/>
      <c r="C16" s="102"/>
      <c r="D16" s="102"/>
      <c r="E16" s="102"/>
      <c r="F16" s="102"/>
      <c r="G16" s="102"/>
      <c r="H16" s="102"/>
      <c r="I16" s="102"/>
      <c r="J16" s="102"/>
      <c r="K16" s="102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4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1">
      <c r="B19" s="10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1"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1"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1">
      <c r="B22" s="10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1">
      <c r="B23" s="102"/>
      <c r="C23" s="102"/>
      <c r="D23" s="102"/>
      <c r="E23" s="102"/>
      <c r="F23" s="102"/>
      <c r="G23" s="102"/>
      <c r="H23" s="102"/>
      <c r="I23" s="102"/>
      <c r="J23" s="102"/>
      <c r="K23" s="102"/>
    </row>
    <row r="24" spans="2:11">
      <c r="B24" s="102"/>
      <c r="C24" s="102"/>
      <c r="D24" s="102"/>
      <c r="E24" s="102"/>
      <c r="F24" s="102"/>
      <c r="G24" s="102"/>
      <c r="H24" s="102"/>
      <c r="I24" s="102"/>
      <c r="J24" s="102"/>
      <c r="K24" s="102"/>
    </row>
    <row r="25" spans="2:11">
      <c r="B25" s="102"/>
      <c r="C25" s="102"/>
      <c r="D25" s="102"/>
      <c r="E25" s="102"/>
      <c r="F25" s="102"/>
      <c r="G25" s="102"/>
      <c r="H25" s="102"/>
      <c r="I25" s="102"/>
      <c r="J25" s="102"/>
      <c r="K25" s="102"/>
    </row>
    <row r="26" spans="2:11">
      <c r="B26" s="102"/>
      <c r="C26" s="102"/>
      <c r="D26" s="102"/>
      <c r="E26" s="102"/>
      <c r="F26" s="102"/>
      <c r="G26" s="102"/>
      <c r="H26" s="102"/>
      <c r="I26" s="102"/>
      <c r="J26" s="102"/>
      <c r="K26" s="102"/>
    </row>
    <row r="27" spans="2:11"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2:11">
      <c r="B28" s="102"/>
      <c r="C28" s="102"/>
      <c r="D28" s="102"/>
      <c r="E28" s="102"/>
      <c r="F28" s="102"/>
      <c r="G28" s="102"/>
      <c r="H28" s="102"/>
      <c r="I28" s="102"/>
      <c r="J28" s="102"/>
      <c r="K28" s="102"/>
    </row>
    <row r="29" spans="2:11"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2:11"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1"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2:11"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11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11"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2:11">
      <c r="B40" s="102"/>
      <c r="C40" s="102"/>
      <c r="D40" s="102"/>
      <c r="E40" s="102"/>
      <c r="F40" s="102"/>
      <c r="G40" s="102"/>
      <c r="H40" s="102"/>
      <c r="I40" s="102"/>
      <c r="J40" s="102"/>
      <c r="K40" s="102"/>
    </row>
    <row r="41" spans="2:11">
      <c r="B41" s="102"/>
      <c r="C41" s="102"/>
      <c r="D41" s="102"/>
      <c r="E41" s="102"/>
      <c r="F41" s="102"/>
      <c r="G41" s="102"/>
      <c r="H41" s="102"/>
      <c r="I41" s="102"/>
      <c r="J41" s="102"/>
      <c r="K41" s="102"/>
    </row>
    <row r="42" spans="2:11">
      <c r="B42" s="102"/>
      <c r="C42" s="102"/>
      <c r="D42" s="102"/>
      <c r="E42" s="102"/>
      <c r="F42" s="102"/>
      <c r="G42" s="102"/>
      <c r="H42" s="102"/>
      <c r="I42" s="102"/>
      <c r="J42" s="102"/>
      <c r="K42" s="102"/>
    </row>
    <row r="43" spans="2:11">
      <c r="B43" s="102"/>
      <c r="C43" s="102"/>
      <c r="D43" s="102"/>
      <c r="E43" s="102"/>
      <c r="F43" s="102"/>
      <c r="G43" s="102"/>
      <c r="H43" s="102"/>
      <c r="I43" s="102"/>
      <c r="J43" s="102"/>
      <c r="K43" s="102"/>
    </row>
    <row r="44" spans="2:11">
      <c r="B44" s="102"/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>
      <c r="B45" s="102"/>
      <c r="C45" s="102"/>
      <c r="D45" s="102"/>
      <c r="E45" s="102"/>
      <c r="F45" s="102"/>
      <c r="G45" s="102"/>
      <c r="H45" s="102"/>
      <c r="I45" s="102"/>
      <c r="J45" s="102"/>
      <c r="K45" s="102"/>
    </row>
    <row r="46" spans="2:11">
      <c r="B46" s="102"/>
      <c r="C46" s="102"/>
      <c r="D46" s="102"/>
      <c r="E46" s="102"/>
      <c r="F46" s="102"/>
      <c r="G46" s="102"/>
      <c r="H46" s="102"/>
      <c r="I46" s="102"/>
      <c r="J46" s="102"/>
      <c r="K46" s="102"/>
    </row>
    <row r="47" spans="2:11">
      <c r="B47" s="102"/>
      <c r="C47" s="102"/>
      <c r="D47" s="102"/>
      <c r="E47" s="102"/>
      <c r="F47" s="102"/>
      <c r="G47" s="102"/>
      <c r="H47" s="102"/>
      <c r="I47" s="102"/>
      <c r="J47" s="102"/>
      <c r="K47" s="102"/>
    </row>
    <row r="48" spans="2:11">
      <c r="B48" s="102"/>
      <c r="C48" s="102"/>
      <c r="D48" s="102"/>
      <c r="E48" s="102"/>
      <c r="F48" s="102"/>
      <c r="G48" s="102"/>
      <c r="H48" s="102"/>
      <c r="I48" s="102"/>
      <c r="J48" s="102"/>
      <c r="K48" s="102"/>
    </row>
    <row r="49" spans="2:11">
      <c r="B49" s="102"/>
      <c r="C49" s="102"/>
      <c r="D49" s="102"/>
      <c r="E49" s="102"/>
      <c r="F49" s="102"/>
      <c r="G49" s="102"/>
      <c r="H49" s="102"/>
      <c r="I49" s="102"/>
      <c r="J49" s="102"/>
      <c r="K49" s="102"/>
    </row>
    <row r="50" spans="2:11">
      <c r="B50" s="102"/>
      <c r="C50" s="102"/>
      <c r="D50" s="102"/>
      <c r="E50" s="102"/>
      <c r="F50" s="102"/>
      <c r="G50" s="102"/>
      <c r="H50" s="102"/>
      <c r="I50" s="102"/>
      <c r="J50" s="102"/>
      <c r="K50" s="102"/>
    </row>
    <row r="51" spans="2:11">
      <c r="B51" s="102"/>
      <c r="C51" s="102"/>
      <c r="D51" s="102"/>
      <c r="E51" s="102"/>
      <c r="F51" s="102"/>
      <c r="G51" s="102"/>
      <c r="H51" s="102"/>
      <c r="I51" s="102"/>
      <c r="J51" s="102"/>
      <c r="K51" s="102"/>
    </row>
    <row r="52" spans="2:11">
      <c r="B52" s="102"/>
      <c r="C52" s="102"/>
      <c r="D52" s="102"/>
      <c r="E52" s="102"/>
      <c r="F52" s="102"/>
      <c r="G52" s="102"/>
      <c r="H52" s="102"/>
      <c r="I52" s="102"/>
      <c r="J52" s="102"/>
      <c r="K52" s="102"/>
    </row>
    <row r="53" spans="2:11">
      <c r="B53" s="102"/>
      <c r="C53" s="102"/>
      <c r="D53" s="102"/>
      <c r="E53" s="102"/>
      <c r="F53" s="102"/>
      <c r="G53" s="102"/>
      <c r="H53" s="102"/>
      <c r="I53" s="102"/>
      <c r="J53" s="102"/>
      <c r="K53" s="102"/>
    </row>
    <row r="54" spans="2:11"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  <row r="55" spans="2:11">
      <c r="B55" s="102"/>
      <c r="C55" s="102"/>
      <c r="D55" s="102"/>
      <c r="E55" s="102"/>
      <c r="F55" s="102"/>
      <c r="G55" s="102"/>
      <c r="H55" s="102"/>
      <c r="I55" s="102"/>
      <c r="J55" s="102"/>
      <c r="K55" s="102"/>
    </row>
    <row r="56" spans="2:11">
      <c r="B56" s="102"/>
      <c r="C56" s="102"/>
      <c r="D56" s="102"/>
      <c r="E56" s="102"/>
      <c r="F56" s="102"/>
      <c r="G56" s="102"/>
      <c r="H56" s="102"/>
      <c r="I56" s="102"/>
      <c r="J56" s="102"/>
      <c r="K56" s="102"/>
    </row>
    <row r="57" spans="2:11">
      <c r="B57" s="102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G109"/>
  <sheetViews>
    <sheetView rightToLeft="1" workbookViewId="0">
      <selection activeCell="Q16" sqref="Q16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31.28515625" style="1" bestFit="1" customWidth="1"/>
    <col min="4" max="4" width="11.85546875" style="1" customWidth="1"/>
    <col min="5" max="5" width="7.140625" style="3" customWidth="1"/>
    <col min="6" max="6" width="6" style="3" customWidth="1"/>
    <col min="7" max="18" width="5.7109375" style="1" customWidth="1"/>
    <col min="19" max="16384" width="9.140625" style="1"/>
  </cols>
  <sheetData>
    <row r="1" spans="2:33">
      <c r="B1" s="57" t="s">
        <v>192</v>
      </c>
      <c r="C1" s="78" t="s" vm="1">
        <v>268</v>
      </c>
    </row>
    <row r="2" spans="2:33">
      <c r="B2" s="57" t="s">
        <v>191</v>
      </c>
      <c r="C2" s="78" t="s">
        <v>269</v>
      </c>
    </row>
    <row r="3" spans="2:33">
      <c r="B3" s="57" t="s">
        <v>193</v>
      </c>
      <c r="C3" s="78" t="s">
        <v>270</v>
      </c>
    </row>
    <row r="4" spans="2:33">
      <c r="B4" s="57" t="s">
        <v>194</v>
      </c>
      <c r="C4" s="78">
        <v>414</v>
      </c>
    </row>
    <row r="6" spans="2:33" ht="26.25" customHeight="1">
      <c r="B6" s="167" t="s">
        <v>229</v>
      </c>
      <c r="C6" s="168"/>
      <c r="D6" s="169"/>
    </row>
    <row r="7" spans="2:33" s="3" customFormat="1" ht="31.5">
      <c r="B7" s="60" t="s">
        <v>131</v>
      </c>
      <c r="C7" s="65" t="s">
        <v>122</v>
      </c>
      <c r="D7" s="66" t="s">
        <v>121</v>
      </c>
    </row>
    <row r="8" spans="2:33" s="3" customFormat="1">
      <c r="B8" s="16"/>
      <c r="C8" s="33" t="s">
        <v>255</v>
      </c>
      <c r="D8" s="18" t="s">
        <v>22</v>
      </c>
    </row>
    <row r="9" spans="2:33" s="4" customFormat="1" ht="18" customHeight="1">
      <c r="B9" s="19"/>
      <c r="C9" s="20" t="s">
        <v>1</v>
      </c>
      <c r="D9" s="21" t="s">
        <v>2</v>
      </c>
      <c r="E9" s="3"/>
      <c r="F9" s="3"/>
    </row>
    <row r="10" spans="2:33" s="138" customFormat="1" ht="18" customHeight="1">
      <c r="B10" s="130" t="s">
        <v>2166</v>
      </c>
      <c r="C10" s="136">
        <f>C11+C25</f>
        <v>116163.24469204858</v>
      </c>
      <c r="D10" s="102"/>
      <c r="E10" s="143"/>
      <c r="F10" s="143"/>
    </row>
    <row r="11" spans="2:33" s="139" customFormat="1">
      <c r="B11" s="131" t="s">
        <v>26</v>
      </c>
      <c r="C11" s="136">
        <f>SUM(C12:C23)</f>
        <v>15886.109169706031</v>
      </c>
      <c r="D11" s="102"/>
      <c r="E11" s="143"/>
      <c r="F11" s="143"/>
    </row>
    <row r="12" spans="2:33" s="139" customFormat="1">
      <c r="B12" s="132" t="s">
        <v>2168</v>
      </c>
      <c r="C12" s="133">
        <v>1022.7804168004799</v>
      </c>
      <c r="D12" s="134">
        <v>43830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</row>
    <row r="13" spans="2:33" s="139" customFormat="1">
      <c r="B13" s="132" t="s">
        <v>2169</v>
      </c>
      <c r="C13" s="133">
        <v>1472.9013300000001</v>
      </c>
      <c r="D13" s="134">
        <v>44246</v>
      </c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</row>
    <row r="14" spans="2:33" s="139" customFormat="1">
      <c r="B14" s="132" t="s">
        <v>2170</v>
      </c>
      <c r="C14" s="133">
        <v>3908.6649300000004</v>
      </c>
      <c r="D14" s="134">
        <v>46100</v>
      </c>
      <c r="E14" s="143"/>
      <c r="F14" s="143"/>
    </row>
    <row r="15" spans="2:33" s="139" customFormat="1">
      <c r="B15" s="132" t="s">
        <v>2171</v>
      </c>
      <c r="C15" s="133">
        <v>69.3</v>
      </c>
      <c r="D15" s="134">
        <v>43948</v>
      </c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</row>
    <row r="16" spans="2:33" s="139" customFormat="1">
      <c r="B16" s="132" t="s">
        <v>2172</v>
      </c>
      <c r="C16" s="133">
        <v>776.38936000000001</v>
      </c>
      <c r="D16" s="134">
        <v>43908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</row>
    <row r="17" spans="2:6" s="139" customFormat="1">
      <c r="B17" s="132" t="s">
        <v>2173</v>
      </c>
      <c r="C17" s="133">
        <v>368.12080000000003</v>
      </c>
      <c r="D17" s="134">
        <v>44926</v>
      </c>
      <c r="E17" s="143"/>
      <c r="F17" s="143"/>
    </row>
    <row r="18" spans="2:6" s="139" customFormat="1">
      <c r="B18" s="132" t="s">
        <v>2174</v>
      </c>
      <c r="C18" s="133">
        <v>859.25099999999998</v>
      </c>
      <c r="D18" s="134">
        <v>43800</v>
      </c>
      <c r="E18" s="143"/>
      <c r="F18" s="143"/>
    </row>
    <row r="19" spans="2:6" s="139" customFormat="1">
      <c r="B19" s="132" t="s">
        <v>2175</v>
      </c>
      <c r="C19" s="133">
        <v>1716.6739400000001</v>
      </c>
      <c r="D19" s="134">
        <v>44739</v>
      </c>
      <c r="E19" s="143"/>
      <c r="F19" s="143"/>
    </row>
    <row r="20" spans="2:6" s="139" customFormat="1">
      <c r="B20" s="132" t="s">
        <v>2167</v>
      </c>
      <c r="C20" s="133">
        <v>1979.7887100000003</v>
      </c>
      <c r="D20" s="134">
        <v>44255</v>
      </c>
      <c r="E20" s="143"/>
      <c r="F20" s="143"/>
    </row>
    <row r="21" spans="2:6" s="139" customFormat="1">
      <c r="B21" s="132" t="s">
        <v>2176</v>
      </c>
      <c r="C21" s="133">
        <v>972.69936268000015</v>
      </c>
      <c r="D21" s="134">
        <v>46132</v>
      </c>
      <c r="E21" s="143"/>
      <c r="F21" s="143"/>
    </row>
    <row r="22" spans="2:6" s="139" customFormat="1">
      <c r="B22" s="132" t="s">
        <v>1954</v>
      </c>
      <c r="C22" s="133">
        <v>1516.6911664000002</v>
      </c>
      <c r="D22" s="134">
        <v>46631</v>
      </c>
      <c r="E22" s="143"/>
      <c r="F22" s="143"/>
    </row>
    <row r="23" spans="2:6">
      <c r="B23" s="132" t="s">
        <v>2177</v>
      </c>
      <c r="C23" s="133">
        <v>1222.8481538255508</v>
      </c>
      <c r="D23" s="134">
        <v>48214</v>
      </c>
    </row>
    <row r="24" spans="2:6">
      <c r="B24" s="102"/>
      <c r="C24" s="102"/>
      <c r="D24" s="102"/>
    </row>
    <row r="25" spans="2:6">
      <c r="B25" s="135" t="s">
        <v>2178</v>
      </c>
      <c r="C25" s="136">
        <f>SUM(C26:C84)</f>
        <v>100277.13552234255</v>
      </c>
      <c r="D25" s="102"/>
    </row>
    <row r="26" spans="2:6">
      <c r="B26" s="132" t="s">
        <v>2179</v>
      </c>
      <c r="C26" s="133">
        <v>3149.3062677760545</v>
      </c>
      <c r="D26" s="134">
        <v>45778</v>
      </c>
    </row>
    <row r="27" spans="2:6">
      <c r="B27" s="132" t="s">
        <v>2180</v>
      </c>
      <c r="C27" s="133">
        <v>3653.8573986800002</v>
      </c>
      <c r="D27" s="134">
        <v>46326</v>
      </c>
    </row>
    <row r="28" spans="2:6">
      <c r="B28" s="132" t="s">
        <v>2181</v>
      </c>
      <c r="C28" s="133">
        <v>1942.8001464575991</v>
      </c>
      <c r="D28" s="134">
        <v>46326</v>
      </c>
    </row>
    <row r="29" spans="2:6">
      <c r="B29" s="132" t="s">
        <v>2182</v>
      </c>
      <c r="C29" s="133">
        <v>3183.3471367167458</v>
      </c>
      <c r="D29" s="134">
        <v>46601</v>
      </c>
    </row>
    <row r="30" spans="2:6">
      <c r="B30" s="132" t="s">
        <v>2183</v>
      </c>
      <c r="C30" s="133">
        <v>1480.8279036800006</v>
      </c>
      <c r="D30" s="134">
        <v>44429</v>
      </c>
    </row>
    <row r="31" spans="2:6">
      <c r="B31" s="132" t="s">
        <v>2184</v>
      </c>
      <c r="C31" s="133">
        <v>2432.272315494271</v>
      </c>
      <c r="D31" s="134">
        <v>45382</v>
      </c>
    </row>
    <row r="32" spans="2:6">
      <c r="B32" s="132" t="s">
        <v>2185</v>
      </c>
      <c r="C32" s="133">
        <v>3142.9830569097157</v>
      </c>
      <c r="D32" s="134">
        <v>47119</v>
      </c>
    </row>
    <row r="33" spans="2:4">
      <c r="B33" s="132" t="s">
        <v>2186</v>
      </c>
      <c r="C33" s="133">
        <v>2661.7547779295041</v>
      </c>
      <c r="D33" s="134">
        <v>47119</v>
      </c>
    </row>
    <row r="34" spans="2:4">
      <c r="B34" s="132" t="s">
        <v>2187</v>
      </c>
      <c r="C34" s="133">
        <v>1808.2389805528101</v>
      </c>
      <c r="D34" s="134">
        <v>44722</v>
      </c>
    </row>
    <row r="35" spans="2:4">
      <c r="B35" s="132" t="s">
        <v>2188</v>
      </c>
      <c r="C35" s="133">
        <v>4827.4938939435669</v>
      </c>
      <c r="D35" s="134">
        <v>47119</v>
      </c>
    </row>
    <row r="36" spans="2:4">
      <c r="B36" s="132" t="s">
        <v>2189</v>
      </c>
      <c r="C36" s="133">
        <v>3298.9932585175452</v>
      </c>
      <c r="D36" s="134">
        <v>46742</v>
      </c>
    </row>
    <row r="37" spans="2:4">
      <c r="B37" s="132" t="s">
        <v>1972</v>
      </c>
      <c r="C37" s="133">
        <v>3658.8043838800004</v>
      </c>
      <c r="D37" s="134">
        <v>45557</v>
      </c>
    </row>
    <row r="38" spans="2:4">
      <c r="B38" s="132" t="s">
        <v>1974</v>
      </c>
      <c r="C38" s="133">
        <v>5182.3401081920001</v>
      </c>
      <c r="D38" s="134">
        <v>50041</v>
      </c>
    </row>
    <row r="39" spans="2:4">
      <c r="B39" s="132" t="s">
        <v>2190</v>
      </c>
      <c r="C39" s="133">
        <v>2975.3273120000003</v>
      </c>
      <c r="D39" s="134">
        <v>46971</v>
      </c>
    </row>
    <row r="40" spans="2:4">
      <c r="B40" s="132" t="s">
        <v>2191</v>
      </c>
      <c r="C40" s="133">
        <v>2253.0868031104824</v>
      </c>
      <c r="D40" s="134">
        <v>46012</v>
      </c>
    </row>
    <row r="41" spans="2:4">
      <c r="B41" s="132" t="s">
        <v>1978</v>
      </c>
      <c r="C41" s="133">
        <v>142.39757735034959</v>
      </c>
      <c r="D41" s="134">
        <v>46199</v>
      </c>
    </row>
    <row r="42" spans="2:4">
      <c r="B42" s="132" t="s">
        <v>2192</v>
      </c>
      <c r="C42" s="133">
        <v>218.63339579999999</v>
      </c>
      <c r="D42" s="134">
        <v>46998</v>
      </c>
    </row>
    <row r="43" spans="2:4">
      <c r="B43" s="132" t="s">
        <v>2193</v>
      </c>
      <c r="C43" s="133">
        <v>54.160554238917278</v>
      </c>
      <c r="D43" s="134">
        <v>46938</v>
      </c>
    </row>
    <row r="44" spans="2:4">
      <c r="B44" s="132" t="s">
        <v>2194</v>
      </c>
      <c r="C44" s="133">
        <v>1152.3547221090676</v>
      </c>
      <c r="D44" s="134">
        <v>47026</v>
      </c>
    </row>
    <row r="45" spans="2:4">
      <c r="B45" s="132" t="s">
        <v>2195</v>
      </c>
      <c r="C45" s="133">
        <v>421.52365491999979</v>
      </c>
      <c r="D45" s="134">
        <v>46201</v>
      </c>
    </row>
    <row r="46" spans="2:4">
      <c r="B46" s="132" t="s">
        <v>1984</v>
      </c>
      <c r="C46" s="133">
        <v>5.4006383450614317</v>
      </c>
      <c r="D46" s="134">
        <v>46938</v>
      </c>
    </row>
    <row r="47" spans="2:4">
      <c r="B47" s="132" t="s">
        <v>2196</v>
      </c>
      <c r="C47" s="133">
        <v>249.33539888281697</v>
      </c>
      <c r="D47" s="134">
        <v>46938</v>
      </c>
    </row>
    <row r="48" spans="2:4">
      <c r="B48" s="132" t="s">
        <v>1985</v>
      </c>
      <c r="C48" s="133">
        <v>517.42286888000012</v>
      </c>
      <c r="D48" s="134">
        <v>46201</v>
      </c>
    </row>
    <row r="49" spans="2:4">
      <c r="B49" s="132" t="s">
        <v>1956</v>
      </c>
      <c r="C49" s="133">
        <v>1498.4166680000001</v>
      </c>
      <c r="D49" s="134">
        <v>47262</v>
      </c>
    </row>
    <row r="50" spans="2:4">
      <c r="B50" s="132" t="s">
        <v>2197</v>
      </c>
      <c r="C50" s="133">
        <v>2545.9959915999998</v>
      </c>
      <c r="D50" s="134">
        <v>45485</v>
      </c>
    </row>
    <row r="51" spans="2:4">
      <c r="B51" s="132" t="s">
        <v>1986</v>
      </c>
      <c r="C51" s="133">
        <v>3365.7417959820864</v>
      </c>
      <c r="D51" s="134">
        <v>45777</v>
      </c>
    </row>
    <row r="52" spans="2:4">
      <c r="B52" s="132" t="s">
        <v>2198</v>
      </c>
      <c r="C52" s="133">
        <v>9999.8101720000013</v>
      </c>
      <c r="D52" s="134">
        <v>72686</v>
      </c>
    </row>
    <row r="53" spans="2:4">
      <c r="B53" s="132" t="s">
        <v>1987</v>
      </c>
      <c r="C53" s="133">
        <v>340.05483959599997</v>
      </c>
      <c r="D53" s="134">
        <v>46734</v>
      </c>
    </row>
    <row r="54" spans="2:4">
      <c r="B54" s="132" t="s">
        <v>2199</v>
      </c>
      <c r="C54" s="133">
        <v>126.97884355452337</v>
      </c>
      <c r="D54" s="134">
        <v>46663</v>
      </c>
    </row>
    <row r="55" spans="2:4">
      <c r="B55" s="132" t="s">
        <v>1989</v>
      </c>
      <c r="C55" s="133">
        <v>2463.2441062799999</v>
      </c>
      <c r="D55" s="134">
        <v>47178</v>
      </c>
    </row>
    <row r="56" spans="2:4">
      <c r="B56" s="132" t="s">
        <v>1990</v>
      </c>
      <c r="C56" s="133">
        <v>332.02969800000005</v>
      </c>
      <c r="D56" s="134">
        <v>46201</v>
      </c>
    </row>
    <row r="57" spans="2:4">
      <c r="B57" s="132" t="s">
        <v>1991</v>
      </c>
      <c r="C57" s="133">
        <v>1610.4199387959998</v>
      </c>
      <c r="D57" s="134">
        <v>45710</v>
      </c>
    </row>
    <row r="58" spans="2:4">
      <c r="B58" s="132" t="s">
        <v>2200</v>
      </c>
      <c r="C58" s="133">
        <v>559.81822096000008</v>
      </c>
      <c r="D58" s="134">
        <v>46734</v>
      </c>
    </row>
    <row r="59" spans="2:4">
      <c r="B59" s="132" t="s">
        <v>1993</v>
      </c>
      <c r="C59" s="133">
        <v>3288.2395661653622</v>
      </c>
      <c r="D59" s="134">
        <v>46844</v>
      </c>
    </row>
    <row r="60" spans="2:4">
      <c r="B60" s="132" t="s">
        <v>1994</v>
      </c>
      <c r="C60" s="133">
        <v>3.8958286479999997</v>
      </c>
      <c r="D60" s="134">
        <v>47009</v>
      </c>
    </row>
    <row r="61" spans="2:4">
      <c r="B61" s="132" t="s">
        <v>1998</v>
      </c>
      <c r="C61" s="133">
        <v>1.6865558839999892</v>
      </c>
      <c r="D61" s="134">
        <v>46938</v>
      </c>
    </row>
    <row r="62" spans="2:4">
      <c r="B62" s="132" t="s">
        <v>1999</v>
      </c>
      <c r="C62" s="133">
        <v>7.8180620168657997E-2</v>
      </c>
      <c r="D62" s="134">
        <v>46938</v>
      </c>
    </row>
    <row r="63" spans="2:4">
      <c r="B63" s="132" t="s">
        <v>2201</v>
      </c>
      <c r="C63" s="133">
        <v>87.096686146666656</v>
      </c>
      <c r="D63" s="134">
        <v>46938</v>
      </c>
    </row>
    <row r="64" spans="2:4">
      <c r="B64" s="132" t="s">
        <v>2202</v>
      </c>
      <c r="C64" s="133">
        <v>1210.9570466080004</v>
      </c>
      <c r="D64" s="134">
        <v>46201</v>
      </c>
    </row>
    <row r="65" spans="2:4">
      <c r="B65" s="132" t="s">
        <v>2203</v>
      </c>
      <c r="C65" s="133">
        <v>1.7217562400000115</v>
      </c>
      <c r="D65" s="134">
        <v>46938</v>
      </c>
    </row>
    <row r="66" spans="2:4">
      <c r="B66" s="132" t="s">
        <v>2204</v>
      </c>
      <c r="C66" s="133">
        <v>1326.7509594000001</v>
      </c>
      <c r="D66" s="134">
        <v>44258</v>
      </c>
    </row>
    <row r="67" spans="2:4">
      <c r="B67" s="132" t="s">
        <v>2003</v>
      </c>
      <c r="C67" s="133">
        <v>146.95353296000005</v>
      </c>
      <c r="D67" s="134">
        <v>46938</v>
      </c>
    </row>
    <row r="68" spans="2:4">
      <c r="B68" s="132" t="s">
        <v>2004</v>
      </c>
      <c r="C68" s="133">
        <v>3197.0627400000003</v>
      </c>
      <c r="D68" s="134">
        <v>47992</v>
      </c>
    </row>
    <row r="69" spans="2:4">
      <c r="B69" s="132" t="s">
        <v>2205</v>
      </c>
      <c r="C69" s="133">
        <v>2471.4137847340221</v>
      </c>
      <c r="D69" s="134">
        <v>44044</v>
      </c>
    </row>
    <row r="70" spans="2:4">
      <c r="B70" s="132" t="s">
        <v>2206</v>
      </c>
      <c r="C70" s="133">
        <v>539.78062492799972</v>
      </c>
      <c r="D70" s="134">
        <v>46722</v>
      </c>
    </row>
    <row r="71" spans="2:4">
      <c r="B71" s="132" t="s">
        <v>2207</v>
      </c>
      <c r="C71" s="133">
        <v>1382.1490229999999</v>
      </c>
      <c r="D71" s="134">
        <v>48213</v>
      </c>
    </row>
    <row r="72" spans="2:4">
      <c r="B72" s="132" t="s">
        <v>2007</v>
      </c>
      <c r="C72" s="133">
        <v>10.332771962810883</v>
      </c>
      <c r="D72" s="134">
        <v>46938</v>
      </c>
    </row>
    <row r="73" spans="2:4">
      <c r="B73" s="132" t="s">
        <v>2208</v>
      </c>
      <c r="C73" s="133">
        <v>1013.7587776399999</v>
      </c>
      <c r="D73" s="134">
        <v>47031</v>
      </c>
    </row>
    <row r="74" spans="2:4">
      <c r="B74" s="132" t="s">
        <v>2209</v>
      </c>
      <c r="C74" s="133">
        <v>1515.3304155189114</v>
      </c>
      <c r="D74" s="134">
        <v>48723</v>
      </c>
    </row>
    <row r="75" spans="2:4">
      <c r="B75" s="132" t="s">
        <v>2210</v>
      </c>
      <c r="C75" s="133">
        <v>2281.57313462</v>
      </c>
      <c r="D75" s="134">
        <v>45869</v>
      </c>
    </row>
    <row r="76" spans="2:4">
      <c r="B76" s="132" t="s">
        <v>2211</v>
      </c>
      <c r="C76" s="133">
        <v>257.77941928000013</v>
      </c>
      <c r="D76" s="134">
        <v>46054</v>
      </c>
    </row>
    <row r="77" spans="2:4">
      <c r="B77" s="132" t="s">
        <v>2212</v>
      </c>
      <c r="C77" s="133">
        <v>3354.8457832425561</v>
      </c>
      <c r="D77" s="134">
        <v>47107</v>
      </c>
    </row>
    <row r="78" spans="2:4">
      <c r="B78" s="132" t="s">
        <v>2011</v>
      </c>
      <c r="C78" s="133">
        <v>388.60309691999998</v>
      </c>
      <c r="D78" s="134">
        <v>46734</v>
      </c>
    </row>
    <row r="79" spans="2:4">
      <c r="B79" s="132" t="s">
        <v>2213</v>
      </c>
      <c r="C79" s="133">
        <v>2241.3364576800004</v>
      </c>
      <c r="D79" s="134">
        <v>46637</v>
      </c>
    </row>
    <row r="80" spans="2:4">
      <c r="B80" s="132" t="s">
        <v>2214</v>
      </c>
      <c r="C80" s="133">
        <v>1790.7027988800003</v>
      </c>
      <c r="D80" s="134">
        <v>48069</v>
      </c>
    </row>
    <row r="81" spans="2:4">
      <c r="B81" s="132" t="s">
        <v>2215</v>
      </c>
      <c r="C81" s="133">
        <v>568.49693944890441</v>
      </c>
      <c r="D81" s="134">
        <v>47102</v>
      </c>
    </row>
    <row r="82" spans="2:4">
      <c r="B82" s="132" t="s">
        <v>2216</v>
      </c>
      <c r="C82" s="133">
        <v>1573.2563946799999</v>
      </c>
      <c r="D82" s="134">
        <v>46482</v>
      </c>
    </row>
    <row r="83" spans="2:4">
      <c r="B83" s="132" t="s">
        <v>2014</v>
      </c>
      <c r="C83" s="133">
        <v>153.54315412</v>
      </c>
      <c r="D83" s="134">
        <v>47009</v>
      </c>
    </row>
    <row r="84" spans="2:4">
      <c r="B84" s="132" t="s">
        <v>2015</v>
      </c>
      <c r="C84" s="133">
        <v>214.61726388</v>
      </c>
      <c r="D84" s="134">
        <v>46933</v>
      </c>
    </row>
    <row r="85" spans="2:4">
      <c r="B85" s="102"/>
      <c r="C85" s="102"/>
      <c r="D85" s="102"/>
    </row>
    <row r="86" spans="2:4">
      <c r="B86" s="102"/>
      <c r="C86" s="102"/>
      <c r="D86" s="102"/>
    </row>
    <row r="87" spans="2:4">
      <c r="B87" s="102"/>
      <c r="C87" s="102"/>
      <c r="D87" s="102"/>
    </row>
    <row r="88" spans="2:4">
      <c r="B88" s="102"/>
      <c r="C88" s="102"/>
      <c r="D88" s="102"/>
    </row>
    <row r="89" spans="2:4">
      <c r="B89" s="102"/>
      <c r="C89" s="102"/>
      <c r="D89" s="102"/>
    </row>
    <row r="90" spans="2:4">
      <c r="B90" s="102"/>
      <c r="C90" s="102"/>
      <c r="D90" s="102"/>
    </row>
    <row r="91" spans="2:4">
      <c r="B91" s="102"/>
      <c r="C91" s="102"/>
      <c r="D91" s="102"/>
    </row>
    <row r="92" spans="2:4">
      <c r="B92" s="102"/>
      <c r="C92" s="102"/>
      <c r="D92" s="102"/>
    </row>
    <row r="93" spans="2:4">
      <c r="B93" s="102"/>
      <c r="C93" s="102"/>
      <c r="D93" s="102"/>
    </row>
    <row r="94" spans="2:4">
      <c r="B94" s="102"/>
      <c r="C94" s="102"/>
      <c r="D94" s="102"/>
    </row>
    <row r="95" spans="2:4">
      <c r="B95" s="102"/>
      <c r="C95" s="102"/>
      <c r="D95" s="102"/>
    </row>
    <row r="96" spans="2:4">
      <c r="B96" s="102"/>
      <c r="C96" s="102"/>
      <c r="D96" s="102"/>
    </row>
    <row r="97" spans="2:4">
      <c r="B97" s="102"/>
      <c r="C97" s="102"/>
      <c r="D97" s="102"/>
    </row>
    <row r="98" spans="2:4">
      <c r="B98" s="102"/>
      <c r="C98" s="102"/>
      <c r="D98" s="102"/>
    </row>
    <row r="99" spans="2:4">
      <c r="B99" s="102"/>
      <c r="C99" s="102"/>
      <c r="D99" s="102"/>
    </row>
    <row r="100" spans="2:4">
      <c r="B100" s="102"/>
      <c r="C100" s="102"/>
      <c r="D100" s="102"/>
    </row>
    <row r="101" spans="2:4">
      <c r="B101" s="102"/>
      <c r="C101" s="102"/>
      <c r="D101" s="102"/>
    </row>
    <row r="102" spans="2:4">
      <c r="B102" s="102"/>
      <c r="C102" s="102"/>
      <c r="D102" s="102"/>
    </row>
    <row r="103" spans="2:4">
      <c r="B103" s="102"/>
      <c r="C103" s="102"/>
      <c r="D103" s="102"/>
    </row>
    <row r="104" spans="2:4">
      <c r="B104" s="102"/>
      <c r="C104" s="102"/>
      <c r="D104" s="102"/>
    </row>
    <row r="105" spans="2:4">
      <c r="B105" s="102"/>
      <c r="C105" s="102"/>
      <c r="D105" s="102"/>
    </row>
    <row r="106" spans="2:4">
      <c r="B106" s="102"/>
      <c r="C106" s="102"/>
      <c r="D106" s="102"/>
    </row>
    <row r="107" spans="2:4">
      <c r="B107" s="102"/>
      <c r="C107" s="102"/>
      <c r="D107" s="102"/>
    </row>
    <row r="108" spans="2:4">
      <c r="B108" s="102"/>
      <c r="C108" s="102"/>
      <c r="D108" s="102"/>
    </row>
    <row r="109" spans="2:4">
      <c r="B109" s="102"/>
      <c r="C109" s="102"/>
      <c r="D109" s="102"/>
    </row>
  </sheetData>
  <sheetProtection sheet="1" objects="1" scenarios="1"/>
  <mergeCells count="1">
    <mergeCell ref="B6:D6"/>
  </mergeCells>
  <phoneticPr fontId="3" type="noConversion"/>
  <conditionalFormatting sqref="B10:B11">
    <cfRule type="cellIs" dxfId="4" priority="6" operator="equal">
      <formula>"NR3"</formula>
    </cfRule>
  </conditionalFormatting>
  <conditionalFormatting sqref="B12:B20">
    <cfRule type="cellIs" dxfId="3" priority="5" operator="equal">
      <formula>"NR3"</formula>
    </cfRule>
  </conditionalFormatting>
  <conditionalFormatting sqref="B21:B23">
    <cfRule type="cellIs" dxfId="2" priority="4" operator="equal">
      <formula>"NR3"</formula>
    </cfRule>
  </conditionalFormatting>
  <conditionalFormatting sqref="B25">
    <cfRule type="cellIs" dxfId="1" priority="3" operator="equal">
      <formula>"NR3"</formula>
    </cfRule>
  </conditionalFormatting>
  <conditionalFormatting sqref="B26:B84">
    <cfRule type="cellIs" dxfId="0" priority="2" operator="equal">
      <formula>"NR3"</formula>
    </cfRule>
  </conditionalFormatting>
  <dataValidations count="1">
    <dataValidation allowBlank="1" showInputMessage="1" showErrorMessage="1" sqref="C5:C1048576 T28:XFD29 A1:B1048576 D1:XFD27 D28:R29 D3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192</v>
      </c>
      <c r="C1" s="78" t="s" vm="1">
        <v>268</v>
      </c>
    </row>
    <row r="2" spans="2:18">
      <c r="B2" s="57" t="s">
        <v>191</v>
      </c>
      <c r="C2" s="78" t="s">
        <v>269</v>
      </c>
    </row>
    <row r="3" spans="2:18">
      <c r="B3" s="57" t="s">
        <v>193</v>
      </c>
      <c r="C3" s="78" t="s">
        <v>270</v>
      </c>
    </row>
    <row r="4" spans="2:18">
      <c r="B4" s="57" t="s">
        <v>194</v>
      </c>
      <c r="C4" s="78">
        <v>414</v>
      </c>
    </row>
    <row r="6" spans="2:18" ht="26.25" customHeight="1">
      <c r="B6" s="167" t="s">
        <v>232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2:18" s="3" customFormat="1" ht="78.75">
      <c r="B7" s="23" t="s">
        <v>131</v>
      </c>
      <c r="C7" s="31" t="s">
        <v>49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230</v>
      </c>
      <c r="L7" s="31" t="s">
        <v>257</v>
      </c>
      <c r="M7" s="31" t="s">
        <v>231</v>
      </c>
      <c r="N7" s="31" t="s">
        <v>66</v>
      </c>
      <c r="O7" s="31" t="s">
        <v>195</v>
      </c>
      <c r="P7" s="32" t="s">
        <v>197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259</v>
      </c>
      <c r="M8" s="33" t="s">
        <v>255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99" t="s">
        <v>267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99" t="s">
        <v>127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99" t="s">
        <v>258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A1:X505"/>
  <sheetViews>
    <sheetView rightToLeft="1" topLeftCell="A7" zoomScale="90" zoomScaleNormal="90" workbookViewId="0">
      <selection activeCell="J14" sqref="J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1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20" width="5.7109375" style="1" customWidth="1"/>
    <col min="21" max="21" width="3.42578125" style="1" customWidth="1"/>
    <col min="22" max="22" width="5.7109375" style="1" hidden="1" customWidth="1"/>
    <col min="23" max="23" width="10.140625" style="1" customWidth="1"/>
    <col min="24" max="24" width="13.85546875" style="1" customWidth="1"/>
    <col min="25" max="25" width="5.7109375" style="1" customWidth="1"/>
    <col min="26" max="16384" width="9.140625" style="1"/>
  </cols>
  <sheetData>
    <row r="1" spans="1:13">
      <c r="B1" s="57" t="s">
        <v>192</v>
      </c>
      <c r="C1" s="78" t="s" vm="1">
        <v>268</v>
      </c>
    </row>
    <row r="2" spans="1:13">
      <c r="B2" s="57" t="s">
        <v>191</v>
      </c>
      <c r="C2" s="78" t="s">
        <v>269</v>
      </c>
    </row>
    <row r="3" spans="1:13">
      <c r="B3" s="57" t="s">
        <v>193</v>
      </c>
      <c r="C3" s="78" t="s">
        <v>270</v>
      </c>
    </row>
    <row r="4" spans="1:13">
      <c r="B4" s="57" t="s">
        <v>194</v>
      </c>
      <c r="C4" s="78">
        <v>414</v>
      </c>
    </row>
    <row r="6" spans="1:13" ht="26.25" customHeight="1">
      <c r="B6" s="156" t="s">
        <v>221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3" s="3" customFormat="1" ht="63">
      <c r="B7" s="13" t="s">
        <v>130</v>
      </c>
      <c r="C7" s="14" t="s">
        <v>49</v>
      </c>
      <c r="D7" s="14" t="s">
        <v>132</v>
      </c>
      <c r="E7" s="14" t="s">
        <v>15</v>
      </c>
      <c r="F7" s="14" t="s">
        <v>73</v>
      </c>
      <c r="G7" s="14" t="s">
        <v>116</v>
      </c>
      <c r="H7" s="14" t="s">
        <v>17</v>
      </c>
      <c r="I7" s="14" t="s">
        <v>19</v>
      </c>
      <c r="J7" s="14" t="s">
        <v>69</v>
      </c>
      <c r="K7" s="14" t="s">
        <v>195</v>
      </c>
      <c r="L7" s="14" t="s">
        <v>196</v>
      </c>
      <c r="M7" s="1"/>
    </row>
    <row r="8" spans="1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255</v>
      </c>
      <c r="K8" s="17" t="s">
        <v>20</v>
      </c>
      <c r="L8" s="17" t="s">
        <v>20</v>
      </c>
    </row>
    <row r="9" spans="1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1:13" s="139" customFormat="1" ht="20.25">
      <c r="A10" s="138"/>
      <c r="B10" s="79" t="s">
        <v>48</v>
      </c>
      <c r="C10" s="80"/>
      <c r="D10" s="80"/>
      <c r="E10" s="80"/>
      <c r="F10" s="80"/>
      <c r="G10" s="80"/>
      <c r="H10" s="80"/>
      <c r="I10" s="80"/>
      <c r="J10" s="88">
        <f>J11+J41</f>
        <v>93476.749318423987</v>
      </c>
      <c r="K10" s="89">
        <f>J10/$J$10</f>
        <v>1</v>
      </c>
      <c r="L10" s="89">
        <f>J10/'סכום נכסי הקרן'!$C$42</f>
        <v>5.2541154454687565E-2</v>
      </c>
      <c r="M10" s="138"/>
    </row>
    <row r="11" spans="1:13" s="139" customFormat="1">
      <c r="B11" s="81" t="s">
        <v>246</v>
      </c>
      <c r="C11" s="82"/>
      <c r="D11" s="82"/>
      <c r="E11" s="82"/>
      <c r="F11" s="82"/>
      <c r="G11" s="82"/>
      <c r="H11" s="82"/>
      <c r="I11" s="82"/>
      <c r="J11" s="91">
        <f>J12+J19</f>
        <v>75986.140379423989</v>
      </c>
      <c r="K11" s="92">
        <f t="shared" ref="K11:K17" si="0">J11/$J$10</f>
        <v>0.81288813457323927</v>
      </c>
      <c r="L11" s="92">
        <f>J11/'סכום נכסי הקרן'!$C$42</f>
        <v>4.2710081032995416E-2</v>
      </c>
    </row>
    <row r="12" spans="1:13" s="139" customFormat="1">
      <c r="B12" s="103" t="s">
        <v>45</v>
      </c>
      <c r="C12" s="82"/>
      <c r="D12" s="82"/>
      <c r="E12" s="82"/>
      <c r="F12" s="82"/>
      <c r="G12" s="82"/>
      <c r="H12" s="82"/>
      <c r="I12" s="82"/>
      <c r="J12" s="91">
        <f>SUM(J13:J17)</f>
        <v>46708.548949999997</v>
      </c>
      <c r="K12" s="92">
        <f t="shared" si="0"/>
        <v>0.49968092911414369</v>
      </c>
      <c r="L12" s="92">
        <f>J12/'סכום נכסי הקרן'!$C$42</f>
        <v>2.6253812874648012E-2</v>
      </c>
    </row>
    <row r="13" spans="1:13" s="139" customFormat="1">
      <c r="B13" s="87" t="s">
        <v>2087</v>
      </c>
      <c r="C13" s="84" t="s">
        <v>2088</v>
      </c>
      <c r="D13" s="84">
        <v>12</v>
      </c>
      <c r="E13" s="84" t="s">
        <v>331</v>
      </c>
      <c r="F13" s="84" t="s">
        <v>380</v>
      </c>
      <c r="G13" s="97" t="s">
        <v>177</v>
      </c>
      <c r="H13" s="98">
        <v>0</v>
      </c>
      <c r="I13" s="98">
        <v>0</v>
      </c>
      <c r="J13" s="94">
        <v>15352.43</v>
      </c>
      <c r="K13" s="95">
        <f t="shared" si="0"/>
        <v>0.16423795341558889</v>
      </c>
      <c r="L13" s="95">
        <f>J13/'סכום נכסי הקרן'!$C$42</f>
        <v>8.6292516777302375E-3</v>
      </c>
    </row>
    <row r="14" spans="1:13" s="139" customFormat="1">
      <c r="B14" s="87" t="s">
        <v>2089</v>
      </c>
      <c r="C14" s="84" t="s">
        <v>2090</v>
      </c>
      <c r="D14" s="84">
        <v>10</v>
      </c>
      <c r="E14" s="84" t="s">
        <v>331</v>
      </c>
      <c r="F14" s="84" t="s">
        <v>380</v>
      </c>
      <c r="G14" s="97" t="s">
        <v>177</v>
      </c>
      <c r="H14" s="98">
        <v>0</v>
      </c>
      <c r="I14" s="98">
        <v>0</v>
      </c>
      <c r="J14" s="94">
        <v>27621.93</v>
      </c>
      <c r="K14" s="95">
        <f t="shared" si="0"/>
        <v>0.29549519213496872</v>
      </c>
      <c r="L14" s="95">
        <f>J14/'סכום נכסי הקרן'!$C$42</f>
        <v>1.5525658530580969E-2</v>
      </c>
    </row>
    <row r="15" spans="1:13" s="139" customFormat="1">
      <c r="B15" s="87" t="s">
        <v>2091</v>
      </c>
      <c r="C15" s="84" t="s">
        <v>2092</v>
      </c>
      <c r="D15" s="84">
        <v>20</v>
      </c>
      <c r="E15" s="84" t="s">
        <v>331</v>
      </c>
      <c r="F15" s="84" t="s">
        <v>380</v>
      </c>
      <c r="G15" s="97" t="s">
        <v>177</v>
      </c>
      <c r="H15" s="98">
        <v>0</v>
      </c>
      <c r="I15" s="98">
        <v>0</v>
      </c>
      <c r="J15" s="94">
        <v>1372.85</v>
      </c>
      <c r="K15" s="95">
        <f t="shared" si="0"/>
        <v>1.4686539808134036E-2</v>
      </c>
      <c r="L15" s="95">
        <f>J15/'סכום נכסי הקרן'!$C$42</f>
        <v>7.7164775646408786E-4</v>
      </c>
    </row>
    <row r="16" spans="1:13" s="139" customFormat="1">
      <c r="B16" s="87" t="s">
        <v>2086</v>
      </c>
      <c r="C16" s="84" t="s">
        <v>2093</v>
      </c>
      <c r="D16" s="84">
        <v>11</v>
      </c>
      <c r="E16" s="84" t="s">
        <v>365</v>
      </c>
      <c r="F16" s="84" t="s">
        <v>380</v>
      </c>
      <c r="G16" s="97" t="s">
        <v>177</v>
      </c>
      <c r="H16" s="98">
        <v>0</v>
      </c>
      <c r="I16" s="98">
        <v>0</v>
      </c>
      <c r="J16" s="94">
        <v>180.92</v>
      </c>
      <c r="K16" s="95">
        <f t="shared" si="0"/>
        <v>1.9354545522727244E-3</v>
      </c>
      <c r="L16" s="95">
        <f>J16/'סכום נכסי הקרן'!$C$42</f>
        <v>1.0169101657098939E-4</v>
      </c>
    </row>
    <row r="17" spans="2:24" s="139" customFormat="1">
      <c r="B17" s="87" t="s">
        <v>2094</v>
      </c>
      <c r="C17" s="84" t="s">
        <v>2095</v>
      </c>
      <c r="D17" s="84">
        <v>26</v>
      </c>
      <c r="E17" s="84" t="s">
        <v>365</v>
      </c>
      <c r="F17" s="84" t="s">
        <v>380</v>
      </c>
      <c r="G17" s="97" t="s">
        <v>177</v>
      </c>
      <c r="H17" s="98">
        <v>0</v>
      </c>
      <c r="I17" s="98">
        <v>0</v>
      </c>
      <c r="J17" s="94">
        <v>2180.4189500000002</v>
      </c>
      <c r="K17" s="95">
        <f t="shared" si="0"/>
        <v>2.3325789203179386E-2</v>
      </c>
      <c r="L17" s="95">
        <f>J17/'סכום נכסי הקרן'!$C$42</f>
        <v>1.2255638933017317E-3</v>
      </c>
    </row>
    <row r="18" spans="2:24" s="139" customFormat="1">
      <c r="B18" s="83"/>
      <c r="C18" s="84"/>
      <c r="D18" s="84"/>
      <c r="E18" s="84"/>
      <c r="F18" s="84"/>
      <c r="G18" s="84"/>
      <c r="H18" s="84"/>
      <c r="I18" s="84"/>
      <c r="J18" s="84"/>
      <c r="K18" s="95"/>
      <c r="L18" s="84"/>
    </row>
    <row r="19" spans="2:24" s="139" customFormat="1">
      <c r="B19" s="103" t="s">
        <v>46</v>
      </c>
      <c r="C19" s="82"/>
      <c r="D19" s="82"/>
      <c r="E19" s="82"/>
      <c r="F19" s="82"/>
      <c r="G19" s="82"/>
      <c r="H19" s="82"/>
      <c r="I19" s="82"/>
      <c r="J19" s="91">
        <f>SUM(J20:J39)</f>
        <v>29277.591429423996</v>
      </c>
      <c r="K19" s="92">
        <f t="shared" ref="K19:K39" si="1">J19/$J$10</f>
        <v>0.31320720545909558</v>
      </c>
      <c r="L19" s="92">
        <f>J19/'סכום נכסי הקרן'!$C$42</f>
        <v>1.6456268158347404E-2</v>
      </c>
    </row>
    <row r="20" spans="2:24" s="139" customFormat="1">
      <c r="B20" s="87" t="s">
        <v>2087</v>
      </c>
      <c r="C20" s="84" t="s">
        <v>2096</v>
      </c>
      <c r="D20" s="84">
        <v>12</v>
      </c>
      <c r="E20" s="84" t="s">
        <v>331</v>
      </c>
      <c r="F20" s="84" t="s">
        <v>380</v>
      </c>
      <c r="G20" s="97" t="s">
        <v>184</v>
      </c>
      <c r="H20" s="98">
        <v>0</v>
      </c>
      <c r="I20" s="98">
        <v>0</v>
      </c>
      <c r="J20" s="94">
        <v>1.96316</v>
      </c>
      <c r="K20" s="95">
        <f t="shared" si="1"/>
        <v>2.1001586108996915E-5</v>
      </c>
      <c r="L20" s="95">
        <f>J20/'סכום נכסי הקרן'!$C$42</f>
        <v>1.1034475795462278E-6</v>
      </c>
    </row>
    <row r="21" spans="2:24" s="139" customFormat="1">
      <c r="B21" s="87" t="s">
        <v>2087</v>
      </c>
      <c r="C21" s="84" t="s">
        <v>2097</v>
      </c>
      <c r="D21" s="84">
        <v>12</v>
      </c>
      <c r="E21" s="84" t="s">
        <v>331</v>
      </c>
      <c r="F21" s="84" t="s">
        <v>380</v>
      </c>
      <c r="G21" s="97" t="s">
        <v>179</v>
      </c>
      <c r="H21" s="98">
        <v>0</v>
      </c>
      <c r="I21" s="98">
        <v>0</v>
      </c>
      <c r="J21" s="94">
        <v>150.69479999999999</v>
      </c>
      <c r="K21" s="95">
        <f t="shared" si="1"/>
        <v>1.6121099749271928E-3</v>
      </c>
      <c r="L21" s="95">
        <f>J21/'סכום נכסי הקרן'!$C$42</f>
        <v>8.4702119190592146E-5</v>
      </c>
    </row>
    <row r="22" spans="2:24" s="139" customFormat="1">
      <c r="B22" s="87" t="s">
        <v>2087</v>
      </c>
      <c r="C22" s="84" t="s">
        <v>2097</v>
      </c>
      <c r="D22" s="84">
        <v>12</v>
      </c>
      <c r="E22" s="84" t="s">
        <v>331</v>
      </c>
      <c r="F22" s="84" t="s">
        <v>380</v>
      </c>
      <c r="G22" s="97" t="s">
        <v>178</v>
      </c>
      <c r="H22" s="98">
        <v>0</v>
      </c>
      <c r="I22" s="98">
        <v>0</v>
      </c>
      <c r="J22" s="94">
        <v>911.88505000000009</v>
      </c>
      <c r="K22" s="95">
        <f t="shared" si="1"/>
        <v>9.7552071145917598E-3</v>
      </c>
      <c r="L22" s="95">
        <f>J22/'סכום נכסי הקרן'!$C$42</f>
        <v>5.125498437452327E-4</v>
      </c>
    </row>
    <row r="23" spans="2:24" s="139" customFormat="1">
      <c r="B23" s="87" t="s">
        <v>2087</v>
      </c>
      <c r="C23" s="84" t="s">
        <v>2098</v>
      </c>
      <c r="D23" s="84">
        <v>12</v>
      </c>
      <c r="E23" s="84" t="s">
        <v>331</v>
      </c>
      <c r="F23" s="84" t="s">
        <v>380</v>
      </c>
      <c r="G23" s="97" t="s">
        <v>176</v>
      </c>
      <c r="H23" s="98">
        <v>0</v>
      </c>
      <c r="I23" s="98">
        <v>0</v>
      </c>
      <c r="J23" s="94">
        <v>3758.92569</v>
      </c>
      <c r="K23" s="95">
        <f t="shared" si="1"/>
        <v>4.0212413433370509E-2</v>
      </c>
      <c r="L23" s="95">
        <f>J23/'סכום נכסי הקרן'!$C$42</f>
        <v>2.1128066251984729E-3</v>
      </c>
    </row>
    <row r="24" spans="2:24" s="139" customFormat="1">
      <c r="B24" s="87" t="s">
        <v>2089</v>
      </c>
      <c r="C24" s="84" t="s">
        <v>2099</v>
      </c>
      <c r="D24" s="84">
        <v>10</v>
      </c>
      <c r="E24" s="84" t="s">
        <v>331</v>
      </c>
      <c r="F24" s="84" t="s">
        <v>380</v>
      </c>
      <c r="G24" s="97" t="s">
        <v>184</v>
      </c>
      <c r="H24" s="98">
        <v>0</v>
      </c>
      <c r="I24" s="98">
        <v>0</v>
      </c>
      <c r="J24" s="94">
        <v>0.24163999999999999</v>
      </c>
      <c r="K24" s="95">
        <f t="shared" si="1"/>
        <v>2.585027846623818E-6</v>
      </c>
      <c r="L24" s="95">
        <f>J24/'סכום נכסי הקרן'!$C$42</f>
        <v>1.3582034735913042E-7</v>
      </c>
    </row>
    <row r="25" spans="2:24" s="139" customFormat="1">
      <c r="B25" s="87" t="s">
        <v>2089</v>
      </c>
      <c r="C25" s="84" t="s">
        <v>2100</v>
      </c>
      <c r="D25" s="84">
        <v>10</v>
      </c>
      <c r="E25" s="84" t="s">
        <v>331</v>
      </c>
      <c r="F25" s="84" t="s">
        <v>380</v>
      </c>
      <c r="G25" s="97" t="s">
        <v>176</v>
      </c>
      <c r="H25" s="98">
        <v>0</v>
      </c>
      <c r="I25" s="98">
        <v>0</v>
      </c>
      <c r="J25" s="94">
        <v>146.91044496399999</v>
      </c>
      <c r="K25" s="95">
        <f t="shared" si="1"/>
        <v>1.5716255222307392E-3</v>
      </c>
      <c r="L25" s="95">
        <f>J25/'סכום נכסי הקרן'!$C$42</f>
        <v>8.2575019308454278E-5</v>
      </c>
    </row>
    <row r="26" spans="2:24" s="139" customFormat="1">
      <c r="B26" s="87" t="s">
        <v>2089</v>
      </c>
      <c r="C26" s="84" t="s">
        <v>2101</v>
      </c>
      <c r="D26" s="84">
        <v>10</v>
      </c>
      <c r="E26" s="84" t="s">
        <v>331</v>
      </c>
      <c r="F26" s="84" t="s">
        <v>380</v>
      </c>
      <c r="G26" s="97" t="s">
        <v>178</v>
      </c>
      <c r="H26" s="98">
        <v>0</v>
      </c>
      <c r="I26" s="98">
        <v>0</v>
      </c>
      <c r="J26" s="94">
        <v>4.22</v>
      </c>
      <c r="K26" s="95">
        <f t="shared" si="1"/>
        <v>4.5144916043504845E-5</v>
      </c>
      <c r="L26" s="95">
        <f>J26/'סכום נכסי הקרן'!$C$42</f>
        <v>2.371966006685691E-6</v>
      </c>
    </row>
    <row r="27" spans="2:24" s="139" customFormat="1">
      <c r="B27" s="87" t="s">
        <v>2089</v>
      </c>
      <c r="C27" s="84" t="s">
        <v>2102</v>
      </c>
      <c r="D27" s="84">
        <v>10</v>
      </c>
      <c r="E27" s="84" t="s">
        <v>331</v>
      </c>
      <c r="F27" s="84" t="s">
        <v>380</v>
      </c>
      <c r="G27" s="97" t="s">
        <v>179</v>
      </c>
      <c r="H27" s="98">
        <v>0</v>
      </c>
      <c r="I27" s="98">
        <v>0</v>
      </c>
      <c r="J27" s="94">
        <v>37.374379999999995</v>
      </c>
      <c r="K27" s="95">
        <f t="shared" si="1"/>
        <v>3.9982541404693045E-4</v>
      </c>
      <c r="L27" s="95">
        <f>J27/'סכום נכסי הקרן'!$C$42</f>
        <v>2.100728883434918E-5</v>
      </c>
    </row>
    <row r="28" spans="2:24" s="139" customFormat="1">
      <c r="B28" s="87" t="s">
        <v>2089</v>
      </c>
      <c r="C28" s="84" t="s">
        <v>2103</v>
      </c>
      <c r="D28" s="84">
        <v>10</v>
      </c>
      <c r="E28" s="84" t="s">
        <v>331</v>
      </c>
      <c r="F28" s="84" t="s">
        <v>380</v>
      </c>
      <c r="G28" s="97" t="s">
        <v>176</v>
      </c>
      <c r="H28" s="98">
        <v>0</v>
      </c>
      <c r="I28" s="98">
        <v>0</v>
      </c>
      <c r="J28" s="94">
        <v>24112.699555036001</v>
      </c>
      <c r="K28" s="95">
        <f t="shared" si="1"/>
        <v>0.25795398033041633</v>
      </c>
      <c r="L28" s="95">
        <f>J28/'סכום נכסי הקרן'!$C$42</f>
        <v>1.3553199922741843E-2</v>
      </c>
      <c r="X28" s="152"/>
    </row>
    <row r="29" spans="2:24" s="139" customFormat="1">
      <c r="B29" s="87" t="s">
        <v>2089</v>
      </c>
      <c r="C29" s="84" t="s">
        <v>2104</v>
      </c>
      <c r="D29" s="84">
        <v>10</v>
      </c>
      <c r="E29" s="84" t="s">
        <v>331</v>
      </c>
      <c r="F29" s="84" t="s">
        <v>380</v>
      </c>
      <c r="G29" s="97" t="s">
        <v>186</v>
      </c>
      <c r="H29" s="98">
        <v>0</v>
      </c>
      <c r="I29" s="98">
        <v>0</v>
      </c>
      <c r="J29" s="94">
        <v>0.32</v>
      </c>
      <c r="K29" s="95">
        <f t="shared" si="1"/>
        <v>3.4233111691757234E-6</v>
      </c>
      <c r="L29" s="95">
        <f>J29/'סכום נכסי הקרן'!$C$42</f>
        <v>1.7986472088611875E-7</v>
      </c>
    </row>
    <row r="30" spans="2:24" s="139" customFormat="1">
      <c r="B30" s="87" t="s">
        <v>2089</v>
      </c>
      <c r="C30" s="84" t="s">
        <v>2105</v>
      </c>
      <c r="D30" s="84">
        <v>10</v>
      </c>
      <c r="E30" s="84" t="s">
        <v>331</v>
      </c>
      <c r="F30" s="84" t="s">
        <v>380</v>
      </c>
      <c r="G30" s="97" t="s">
        <v>185</v>
      </c>
      <c r="H30" s="98">
        <v>0</v>
      </c>
      <c r="I30" s="98">
        <v>0</v>
      </c>
      <c r="J30" s="94">
        <v>1.81</v>
      </c>
      <c r="K30" s="95">
        <f t="shared" si="1"/>
        <v>1.9363103800650185E-5</v>
      </c>
      <c r="L30" s="95">
        <f>J30/'סכום נכסי הקרן'!$C$42</f>
        <v>1.0173598275121092E-6</v>
      </c>
    </row>
    <row r="31" spans="2:24" s="139" customFormat="1">
      <c r="B31" s="87" t="s">
        <v>2089</v>
      </c>
      <c r="C31" s="84" t="s">
        <v>2106</v>
      </c>
      <c r="D31" s="84">
        <v>10</v>
      </c>
      <c r="E31" s="84" t="s">
        <v>331</v>
      </c>
      <c r="F31" s="84" t="s">
        <v>380</v>
      </c>
      <c r="G31" s="97" t="s">
        <v>180</v>
      </c>
      <c r="H31" s="98">
        <v>0</v>
      </c>
      <c r="I31" s="98">
        <v>0</v>
      </c>
      <c r="J31" s="94">
        <v>82.737309999999994</v>
      </c>
      <c r="K31" s="95">
        <f t="shared" si="1"/>
        <v>8.8511111697048197E-4</v>
      </c>
      <c r="L31" s="95">
        <f>J31/'סכום נכסי הקרן'!$C$42</f>
        <v>4.6504759906307124E-5</v>
      </c>
    </row>
    <row r="32" spans="2:24" s="139" customFormat="1">
      <c r="B32" s="87" t="s">
        <v>2091</v>
      </c>
      <c r="C32" s="84" t="s">
        <v>2107</v>
      </c>
      <c r="D32" s="84">
        <v>20</v>
      </c>
      <c r="E32" s="84" t="s">
        <v>331</v>
      </c>
      <c r="F32" s="84" t="s">
        <v>380</v>
      </c>
      <c r="G32" s="97" t="s">
        <v>176</v>
      </c>
      <c r="H32" s="98">
        <v>0</v>
      </c>
      <c r="I32" s="98">
        <v>0</v>
      </c>
      <c r="J32" s="94">
        <v>0.37548876400000003</v>
      </c>
      <c r="K32" s="95">
        <f t="shared" si="1"/>
        <v>4.0169214990662106E-6</v>
      </c>
      <c r="L32" s="95">
        <f>J32/'סכום נכסי הקרן'!$C$42</f>
        <v>2.1105369291479288E-7</v>
      </c>
    </row>
    <row r="33" spans="2:12" s="139" customFormat="1">
      <c r="B33" s="87" t="s">
        <v>2086</v>
      </c>
      <c r="C33" s="84" t="s">
        <v>2108</v>
      </c>
      <c r="D33" s="84">
        <v>11</v>
      </c>
      <c r="E33" s="84" t="s">
        <v>365</v>
      </c>
      <c r="F33" s="84" t="s">
        <v>380</v>
      </c>
      <c r="G33" s="97" t="s">
        <v>176</v>
      </c>
      <c r="H33" s="98">
        <v>0</v>
      </c>
      <c r="I33" s="98">
        <v>0</v>
      </c>
      <c r="J33" s="94">
        <v>0.24056066000000001</v>
      </c>
      <c r="K33" s="95">
        <f t="shared" si="1"/>
        <v>2.5734812320071364E-6</v>
      </c>
      <c r="L33" s="95">
        <f>J33/'סכום נכסי הקרן'!$C$42</f>
        <v>1.352136748971266E-7</v>
      </c>
    </row>
    <row r="34" spans="2:12" s="139" customFormat="1">
      <c r="B34" s="87" t="s">
        <v>2094</v>
      </c>
      <c r="C34" s="84" t="s">
        <v>2109</v>
      </c>
      <c r="D34" s="84">
        <v>26</v>
      </c>
      <c r="E34" s="84" t="s">
        <v>365</v>
      </c>
      <c r="F34" s="84" t="s">
        <v>380</v>
      </c>
      <c r="G34" s="97" t="s">
        <v>2083</v>
      </c>
      <c r="H34" s="98">
        <v>0</v>
      </c>
      <c r="I34" s="98">
        <v>0</v>
      </c>
      <c r="J34" s="94">
        <v>3.1019999999999999E-2</v>
      </c>
      <c r="K34" s="95">
        <f t="shared" si="1"/>
        <v>3.3184722646197166E-7</v>
      </c>
      <c r="L34" s="95">
        <f>J34/'סכום נכסי הקרן'!$C$42</f>
        <v>1.7435636380898134E-8</v>
      </c>
    </row>
    <row r="35" spans="2:12" s="139" customFormat="1">
      <c r="B35" s="87" t="s">
        <v>2094</v>
      </c>
      <c r="C35" s="84" t="s">
        <v>2110</v>
      </c>
      <c r="D35" s="84">
        <v>26</v>
      </c>
      <c r="E35" s="84" t="s">
        <v>365</v>
      </c>
      <c r="F35" s="84" t="s">
        <v>380</v>
      </c>
      <c r="G35" s="97" t="s">
        <v>180</v>
      </c>
      <c r="H35" s="98">
        <v>0</v>
      </c>
      <c r="I35" s="98">
        <v>0</v>
      </c>
      <c r="J35" s="94">
        <v>0.10978</v>
      </c>
      <c r="K35" s="95">
        <f t="shared" si="1"/>
        <v>1.1744096879753466E-6</v>
      </c>
      <c r="L35" s="95">
        <f>J35/'סכום נכסי הקרן'!$C$42</f>
        <v>6.1704840808994111E-8</v>
      </c>
    </row>
    <row r="36" spans="2:12" s="139" customFormat="1">
      <c r="B36" s="87" t="s">
        <v>2094</v>
      </c>
      <c r="C36" s="84" t="s">
        <v>2111</v>
      </c>
      <c r="D36" s="84">
        <v>26</v>
      </c>
      <c r="E36" s="84" t="s">
        <v>365</v>
      </c>
      <c r="F36" s="84" t="s">
        <v>380</v>
      </c>
      <c r="G36" s="97" t="s">
        <v>176</v>
      </c>
      <c r="H36" s="98">
        <v>0</v>
      </c>
      <c r="I36" s="98">
        <v>0</v>
      </c>
      <c r="J36" s="94">
        <v>65.287120000000002</v>
      </c>
      <c r="K36" s="95">
        <f t="shared" si="1"/>
        <v>6.9843164718536173E-4</v>
      </c>
      <c r="L36" s="95">
        <f>J36/'סכום נכסי הקרן'!$C$42</f>
        <v>3.669640505080794E-5</v>
      </c>
    </row>
    <row r="37" spans="2:12" s="139" customFormat="1">
      <c r="B37" s="87" t="s">
        <v>2094</v>
      </c>
      <c r="C37" s="84" t="s">
        <v>2112</v>
      </c>
      <c r="D37" s="84">
        <v>26</v>
      </c>
      <c r="E37" s="84" t="s">
        <v>365</v>
      </c>
      <c r="F37" s="84" t="s">
        <v>380</v>
      </c>
      <c r="G37" s="97" t="s">
        <v>178</v>
      </c>
      <c r="H37" s="98">
        <v>0</v>
      </c>
      <c r="I37" s="98">
        <v>0</v>
      </c>
      <c r="J37" s="94">
        <v>0.60001000000000004</v>
      </c>
      <c r="K37" s="95">
        <f t="shared" si="1"/>
        <v>6.4188154206785182E-6</v>
      </c>
      <c r="L37" s="95">
        <f>J37/'סכום נכסי הקרן'!$C$42</f>
        <v>3.3725197243400034E-7</v>
      </c>
    </row>
    <row r="38" spans="2:12" s="139" customFormat="1">
      <c r="B38" s="87" t="s">
        <v>2094</v>
      </c>
      <c r="C38" s="84" t="s">
        <v>2113</v>
      </c>
      <c r="D38" s="84">
        <v>26</v>
      </c>
      <c r="E38" s="84" t="s">
        <v>365</v>
      </c>
      <c r="F38" s="84" t="s">
        <v>380</v>
      </c>
      <c r="G38" s="97" t="s">
        <v>179</v>
      </c>
      <c r="H38" s="98">
        <v>0</v>
      </c>
      <c r="I38" s="98">
        <v>0</v>
      </c>
      <c r="J38" s="94">
        <v>9.5399999999999999E-3</v>
      </c>
      <c r="K38" s="95">
        <f t="shared" si="1"/>
        <v>1.0205746423105124E-7</v>
      </c>
      <c r="L38" s="95">
        <f>J38/'סכום נכסי הקרן'!$C$42</f>
        <v>5.3622169914174147E-9</v>
      </c>
    </row>
    <row r="39" spans="2:12" s="139" customFormat="1">
      <c r="B39" s="87" t="s">
        <v>2094</v>
      </c>
      <c r="C39" s="84" t="s">
        <v>2114</v>
      </c>
      <c r="D39" s="84">
        <v>26</v>
      </c>
      <c r="E39" s="84" t="s">
        <v>365</v>
      </c>
      <c r="F39" s="84" t="s">
        <v>380</v>
      </c>
      <c r="G39" s="97" t="s">
        <v>186</v>
      </c>
      <c r="H39" s="98">
        <v>0</v>
      </c>
      <c r="I39" s="98">
        <v>0</v>
      </c>
      <c r="J39" s="94">
        <v>1.15588</v>
      </c>
      <c r="K39" s="95">
        <f t="shared" si="1"/>
        <v>1.236542785695886E-5</v>
      </c>
      <c r="L39" s="95">
        <f>J39/'סכום נכסי הקרן'!$C$42</f>
        <v>6.4969385493077173E-7</v>
      </c>
    </row>
    <row r="40" spans="2:12" s="139" customFormat="1">
      <c r="B40" s="83"/>
      <c r="C40" s="84"/>
      <c r="D40" s="84"/>
      <c r="E40" s="84"/>
      <c r="F40" s="84"/>
      <c r="G40" s="84"/>
      <c r="H40" s="84"/>
      <c r="I40" s="84"/>
      <c r="J40" s="84"/>
      <c r="K40" s="95"/>
      <c r="L40" s="84"/>
    </row>
    <row r="41" spans="2:12" s="139" customFormat="1">
      <c r="B41" s="81" t="s">
        <v>245</v>
      </c>
      <c r="C41" s="82"/>
      <c r="D41" s="82"/>
      <c r="E41" s="82"/>
      <c r="F41" s="82"/>
      <c r="G41" s="82"/>
      <c r="H41" s="82"/>
      <c r="I41" s="82"/>
      <c r="J41" s="91">
        <f>J42+J54</f>
        <v>17490.608938999998</v>
      </c>
      <c r="K41" s="92">
        <f t="shared" ref="K41:K52" si="2">J41/$J$10</f>
        <v>0.18711186542676075</v>
      </c>
      <c r="L41" s="92">
        <f>J41/'סכום נכסי הקרן'!$C$42</f>
        <v>9.8310734216921509E-3</v>
      </c>
    </row>
    <row r="42" spans="2:12" s="139" customFormat="1">
      <c r="B42" s="103" t="s">
        <v>46</v>
      </c>
      <c r="C42" s="82"/>
      <c r="D42" s="82"/>
      <c r="E42" s="82"/>
      <c r="F42" s="82"/>
      <c r="G42" s="82"/>
      <c r="H42" s="82"/>
      <c r="I42" s="82"/>
      <c r="J42" s="91">
        <f>SUM(J43:J52)</f>
        <v>5992.4608089999992</v>
      </c>
      <c r="K42" s="92">
        <f t="shared" si="2"/>
        <v>6.4106431307179648E-2</v>
      </c>
      <c r="L42" s="92">
        <f>J42/'סכום נכסי הקרן'!$C$42</f>
        <v>3.3682259088493446E-3</v>
      </c>
    </row>
    <row r="43" spans="2:12" s="139" customFormat="1">
      <c r="B43" s="87" t="s">
        <v>2115</v>
      </c>
      <c r="C43" s="84" t="s">
        <v>2116</v>
      </c>
      <c r="D43" s="84">
        <v>91</v>
      </c>
      <c r="E43" s="84" t="s">
        <v>2117</v>
      </c>
      <c r="F43" s="84" t="s">
        <v>2118</v>
      </c>
      <c r="G43" s="97" t="s">
        <v>184</v>
      </c>
      <c r="H43" s="98">
        <v>0</v>
      </c>
      <c r="I43" s="98">
        <v>0</v>
      </c>
      <c r="J43" s="94">
        <v>1.08619</v>
      </c>
      <c r="K43" s="95">
        <f t="shared" si="2"/>
        <v>1.1619894871396809E-5</v>
      </c>
      <c r="L43" s="95">
        <f>J43/'סכום נכסי הקרן'!$C$42</f>
        <v>6.1052269118529159E-7</v>
      </c>
    </row>
    <row r="44" spans="2:12" s="139" customFormat="1">
      <c r="B44" s="87" t="s">
        <v>2115</v>
      </c>
      <c r="C44" s="84" t="s">
        <v>2119</v>
      </c>
      <c r="D44" s="84">
        <v>91</v>
      </c>
      <c r="E44" s="84" t="s">
        <v>2117</v>
      </c>
      <c r="F44" s="84" t="s">
        <v>2118</v>
      </c>
      <c r="G44" s="97" t="s">
        <v>176</v>
      </c>
      <c r="H44" s="98">
        <v>0</v>
      </c>
      <c r="I44" s="98">
        <v>0</v>
      </c>
      <c r="J44" s="94">
        <v>5330.809499</v>
      </c>
      <c r="K44" s="95">
        <f t="shared" si="2"/>
        <v>5.7028186558358562E-2</v>
      </c>
      <c r="L44" s="95">
        <f>J44/'סכום נכסי הקרן'!$C$42</f>
        <v>2.9963267582334549E-3</v>
      </c>
    </row>
    <row r="45" spans="2:12" s="139" customFormat="1">
      <c r="B45" s="87" t="s">
        <v>2115</v>
      </c>
      <c r="C45" s="84" t="s">
        <v>2120</v>
      </c>
      <c r="D45" s="84">
        <v>91</v>
      </c>
      <c r="E45" s="84" t="s">
        <v>2117</v>
      </c>
      <c r="F45" s="84" t="s">
        <v>2118</v>
      </c>
      <c r="G45" s="97" t="s">
        <v>185</v>
      </c>
      <c r="H45" s="98">
        <v>0</v>
      </c>
      <c r="I45" s="98">
        <v>0</v>
      </c>
      <c r="J45" s="94">
        <v>12.57544</v>
      </c>
      <c r="K45" s="95">
        <f t="shared" si="2"/>
        <v>1.3453013815405986E-4</v>
      </c>
      <c r="L45" s="95">
        <f>J45/'סכום נכסי הקרן'!$C$42</f>
        <v>7.0683687675629159E-6</v>
      </c>
    </row>
    <row r="46" spans="2:12" s="139" customFormat="1">
      <c r="B46" s="87" t="s">
        <v>2115</v>
      </c>
      <c r="C46" s="84" t="s">
        <v>2121</v>
      </c>
      <c r="D46" s="84">
        <v>91</v>
      </c>
      <c r="E46" s="84" t="s">
        <v>2117</v>
      </c>
      <c r="F46" s="84" t="s">
        <v>2118</v>
      </c>
      <c r="G46" s="97" t="s">
        <v>1288</v>
      </c>
      <c r="H46" s="98">
        <v>0</v>
      </c>
      <c r="I46" s="98">
        <v>0</v>
      </c>
      <c r="J46" s="94">
        <v>4.7774999999999999</v>
      </c>
      <c r="K46" s="95">
        <f t="shared" si="2"/>
        <v>5.1108965971053179E-5</v>
      </c>
      <c r="L46" s="95">
        <f>J46/'סכום נכסי הקרן'!$C$42</f>
        <v>2.6853240751044757E-6</v>
      </c>
    </row>
    <row r="47" spans="2:12" s="139" customFormat="1">
      <c r="B47" s="87" t="s">
        <v>2115</v>
      </c>
      <c r="C47" s="84" t="s">
        <v>2122</v>
      </c>
      <c r="D47" s="84">
        <v>91</v>
      </c>
      <c r="E47" s="84" t="s">
        <v>2117</v>
      </c>
      <c r="F47" s="84" t="s">
        <v>2118</v>
      </c>
      <c r="G47" s="97" t="s">
        <v>180</v>
      </c>
      <c r="H47" s="98">
        <v>0</v>
      </c>
      <c r="I47" s="98">
        <v>0</v>
      </c>
      <c r="J47" s="94">
        <v>85.977039999999988</v>
      </c>
      <c r="K47" s="95">
        <f t="shared" si="2"/>
        <v>9.1976925413958716E-4</v>
      </c>
      <c r="L47" s="95">
        <f>J47/'סכום נכסי הקרן'!$C$42</f>
        <v>4.8325738444420828E-5</v>
      </c>
    </row>
    <row r="48" spans="2:12" s="139" customFormat="1">
      <c r="B48" s="87" t="s">
        <v>2115</v>
      </c>
      <c r="C48" s="84" t="s">
        <v>2123</v>
      </c>
      <c r="D48" s="84">
        <v>91</v>
      </c>
      <c r="E48" s="84" t="s">
        <v>2117</v>
      </c>
      <c r="F48" s="84" t="s">
        <v>2118</v>
      </c>
      <c r="G48" s="97" t="s">
        <v>178</v>
      </c>
      <c r="H48" s="98">
        <v>0</v>
      </c>
      <c r="I48" s="98">
        <v>0</v>
      </c>
      <c r="J48" s="94">
        <v>50.96163</v>
      </c>
      <c r="K48" s="95">
        <f t="shared" si="2"/>
        <v>5.4517974118250189E-4</v>
      </c>
      <c r="L48" s="95">
        <f>J48/'סכום נכסי הקרן'!$C$42</f>
        <v>2.8644372987036424E-5</v>
      </c>
    </row>
    <row r="49" spans="2:12" s="139" customFormat="1">
      <c r="B49" s="87" t="s">
        <v>2115</v>
      </c>
      <c r="C49" s="84" t="s">
        <v>2124</v>
      </c>
      <c r="D49" s="84">
        <v>91</v>
      </c>
      <c r="E49" s="84" t="s">
        <v>2117</v>
      </c>
      <c r="F49" s="84" t="s">
        <v>2118</v>
      </c>
      <c r="G49" s="97" t="s">
        <v>183</v>
      </c>
      <c r="H49" s="98">
        <v>0</v>
      </c>
      <c r="I49" s="98">
        <v>0</v>
      </c>
      <c r="J49" s="94">
        <v>4.1921599999999994</v>
      </c>
      <c r="K49" s="95">
        <f t="shared" si="2"/>
        <v>4.4847087971786552E-5</v>
      </c>
      <c r="L49" s="95">
        <f>J49/'סכום נכסי הקרן'!$C$42</f>
        <v>2.3563177759685983E-6</v>
      </c>
    </row>
    <row r="50" spans="2:12" s="139" customFormat="1">
      <c r="B50" s="87" t="s">
        <v>2115</v>
      </c>
      <c r="C50" s="84" t="s">
        <v>2125</v>
      </c>
      <c r="D50" s="84">
        <v>91</v>
      </c>
      <c r="E50" s="84" t="s">
        <v>2117</v>
      </c>
      <c r="F50" s="84" t="s">
        <v>2118</v>
      </c>
      <c r="G50" s="97" t="s">
        <v>186</v>
      </c>
      <c r="H50" s="98">
        <v>0</v>
      </c>
      <c r="I50" s="98">
        <v>0</v>
      </c>
      <c r="J50" s="94">
        <v>16.90483</v>
      </c>
      <c r="K50" s="95">
        <f t="shared" si="2"/>
        <v>1.8084529172505262E-4</v>
      </c>
      <c r="L50" s="95">
        <f>J50/'סכום נכסי הקרן'!$C$42</f>
        <v>9.5018204049290208E-6</v>
      </c>
    </row>
    <row r="51" spans="2:12" s="139" customFormat="1">
      <c r="B51" s="87" t="s">
        <v>2115</v>
      </c>
      <c r="C51" s="84" t="s">
        <v>2126</v>
      </c>
      <c r="D51" s="84">
        <v>91</v>
      </c>
      <c r="E51" s="84" t="s">
        <v>2117</v>
      </c>
      <c r="F51" s="84" t="s">
        <v>2118</v>
      </c>
      <c r="G51" s="97" t="s">
        <v>181</v>
      </c>
      <c r="H51" s="98">
        <v>0</v>
      </c>
      <c r="I51" s="98">
        <v>0</v>
      </c>
      <c r="J51" s="94">
        <v>22.750029999999999</v>
      </c>
      <c r="K51" s="95">
        <f t="shared" si="2"/>
        <v>2.4337634936900867E-4</v>
      </c>
      <c r="L51" s="95">
        <f>J51/'סכום נכסי הקרן'!$C$42</f>
        <v>1.2787274362815087E-5</v>
      </c>
    </row>
    <row r="52" spans="2:12" s="139" customFormat="1">
      <c r="B52" s="87" t="s">
        <v>2115</v>
      </c>
      <c r="C52" s="84" t="s">
        <v>2127</v>
      </c>
      <c r="D52" s="84">
        <v>91</v>
      </c>
      <c r="E52" s="84" t="s">
        <v>2117</v>
      </c>
      <c r="F52" s="84" t="s">
        <v>2118</v>
      </c>
      <c r="G52" s="97" t="s">
        <v>179</v>
      </c>
      <c r="H52" s="98">
        <v>0</v>
      </c>
      <c r="I52" s="98">
        <v>0</v>
      </c>
      <c r="J52" s="94">
        <v>462.42649</v>
      </c>
      <c r="K52" s="95">
        <f t="shared" si="2"/>
        <v>4.9469680254366436E-3</v>
      </c>
      <c r="L52" s="95">
        <f>J52/'סכום נכסי הקרן'!$C$42</f>
        <v>2.5991941110686746E-4</v>
      </c>
    </row>
    <row r="53" spans="2:12" s="139" customFormat="1">
      <c r="B53" s="83"/>
      <c r="C53" s="84"/>
      <c r="D53" s="84"/>
      <c r="E53" s="84"/>
      <c r="F53" s="84"/>
      <c r="G53" s="84"/>
      <c r="H53" s="84"/>
      <c r="I53" s="84"/>
      <c r="J53" s="84"/>
      <c r="K53" s="95"/>
      <c r="L53" s="84"/>
    </row>
    <row r="54" spans="2:12" s="140" customFormat="1">
      <c r="B54" s="121" t="s">
        <v>47</v>
      </c>
      <c r="C54" s="122"/>
      <c r="D54" s="122"/>
      <c r="E54" s="122"/>
      <c r="F54" s="122"/>
      <c r="G54" s="122"/>
      <c r="H54" s="122"/>
      <c r="I54" s="122"/>
      <c r="J54" s="123">
        <f>SUM(J55:J56)</f>
        <v>11498.14813</v>
      </c>
      <c r="K54" s="124">
        <f t="shared" ref="K54:K56" si="3">J54/$J$10</f>
        <v>0.12300543411958111</v>
      </c>
      <c r="L54" s="124">
        <f>J54/'סכום נכסי הקרן'!$C$42</f>
        <v>6.4628475128428063E-3</v>
      </c>
    </row>
    <row r="55" spans="2:12" s="139" customFormat="1">
      <c r="B55" s="87" t="s">
        <v>2128</v>
      </c>
      <c r="C55" s="84" t="s">
        <v>2129</v>
      </c>
      <c r="D55" s="84"/>
      <c r="E55" s="84" t="s">
        <v>273</v>
      </c>
      <c r="F55" s="84"/>
      <c r="G55" s="97"/>
      <c r="H55" s="98">
        <v>0</v>
      </c>
      <c r="I55" s="98">
        <v>0</v>
      </c>
      <c r="J55" s="94">
        <f>10523668.13/1000</f>
        <v>10523.66813</v>
      </c>
      <c r="K55" s="95">
        <f t="shared" si="3"/>
        <v>0.11258059578164874</v>
      </c>
      <c r="L55" s="95">
        <f>J55/'סכום נכסי הקרן'!$C$42</f>
        <v>5.9151144715643535E-3</v>
      </c>
    </row>
    <row r="56" spans="2:12" s="139" customFormat="1">
      <c r="B56" s="87" t="s">
        <v>2131</v>
      </c>
      <c r="C56" s="84" t="s">
        <v>2132</v>
      </c>
      <c r="D56" s="84"/>
      <c r="E56" s="84" t="s">
        <v>273</v>
      </c>
      <c r="F56" s="84"/>
      <c r="G56" s="97"/>
      <c r="H56" s="98">
        <v>0</v>
      </c>
      <c r="I56" s="98">
        <v>0</v>
      </c>
      <c r="J56" s="94">
        <f>974480/1000</f>
        <v>974.48</v>
      </c>
      <c r="K56" s="95">
        <f t="shared" si="3"/>
        <v>1.0424838337932372E-2</v>
      </c>
      <c r="L56" s="95">
        <f>J56/'סכום נכסי הקרן'!$C$42</f>
        <v>5.477330412784531E-4</v>
      </c>
    </row>
    <row r="57" spans="2:12" s="139" customFormat="1">
      <c r="B57" s="141"/>
      <c r="C57" s="141"/>
    </row>
    <row r="58" spans="2:12" s="139" customFormat="1">
      <c r="B58" s="141"/>
      <c r="C58" s="141"/>
    </row>
    <row r="59" spans="2:12" s="139" customFormat="1">
      <c r="B59" s="141"/>
      <c r="C59" s="141"/>
    </row>
    <row r="60" spans="2:12">
      <c r="B60" s="101" t="s">
        <v>267</v>
      </c>
      <c r="D60" s="1"/>
    </row>
    <row r="61" spans="2:12">
      <c r="B61" s="114"/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</sheetData>
  <sheetProtection sheet="1" objects="1" scenarios="1"/>
  <mergeCells count="1">
    <mergeCell ref="B6:L6"/>
  </mergeCells>
  <phoneticPr fontId="3" type="noConversion"/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192</v>
      </c>
      <c r="C1" s="78" t="s" vm="1">
        <v>268</v>
      </c>
    </row>
    <row r="2" spans="2:18">
      <c r="B2" s="57" t="s">
        <v>191</v>
      </c>
      <c r="C2" s="78" t="s">
        <v>269</v>
      </c>
    </row>
    <row r="3" spans="2:18">
      <c r="B3" s="57" t="s">
        <v>193</v>
      </c>
      <c r="C3" s="78" t="s">
        <v>270</v>
      </c>
    </row>
    <row r="4" spans="2:18">
      <c r="B4" s="57" t="s">
        <v>194</v>
      </c>
      <c r="C4" s="78">
        <v>414</v>
      </c>
    </row>
    <row r="6" spans="2:18" ht="26.25" customHeight="1">
      <c r="B6" s="167" t="s">
        <v>233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2:18" s="3" customFormat="1" ht="78.75">
      <c r="B7" s="23" t="s">
        <v>131</v>
      </c>
      <c r="C7" s="31" t="s">
        <v>49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230</v>
      </c>
      <c r="L7" s="31" t="s">
        <v>252</v>
      </c>
      <c r="M7" s="31" t="s">
        <v>231</v>
      </c>
      <c r="N7" s="31" t="s">
        <v>66</v>
      </c>
      <c r="O7" s="31" t="s">
        <v>195</v>
      </c>
      <c r="P7" s="32" t="s">
        <v>197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259</v>
      </c>
      <c r="M8" s="33" t="s">
        <v>255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99" t="s">
        <v>267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99" t="s">
        <v>127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99" t="s">
        <v>258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16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16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16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16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16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16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16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16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16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16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16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16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16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16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2:16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2:16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2:16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2:16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2:16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2:16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2:16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2:16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2:16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192</v>
      </c>
      <c r="C1" s="78" t="s" vm="1">
        <v>268</v>
      </c>
    </row>
    <row r="2" spans="2:18">
      <c r="B2" s="57" t="s">
        <v>191</v>
      </c>
      <c r="C2" s="78" t="s">
        <v>269</v>
      </c>
    </row>
    <row r="3" spans="2:18">
      <c r="B3" s="57" t="s">
        <v>193</v>
      </c>
      <c r="C3" s="78" t="s">
        <v>270</v>
      </c>
    </row>
    <row r="4" spans="2:18">
      <c r="B4" s="57" t="s">
        <v>194</v>
      </c>
      <c r="C4" s="78">
        <v>414</v>
      </c>
    </row>
    <row r="6" spans="2:18" ht="26.25" customHeight="1">
      <c r="B6" s="167" t="s">
        <v>235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9"/>
    </row>
    <row r="7" spans="2:18" s="3" customFormat="1" ht="78.75">
      <c r="B7" s="23" t="s">
        <v>131</v>
      </c>
      <c r="C7" s="31" t="s">
        <v>49</v>
      </c>
      <c r="D7" s="31" t="s">
        <v>72</v>
      </c>
      <c r="E7" s="31" t="s">
        <v>15</v>
      </c>
      <c r="F7" s="31" t="s">
        <v>73</v>
      </c>
      <c r="G7" s="31" t="s">
        <v>117</v>
      </c>
      <c r="H7" s="31" t="s">
        <v>18</v>
      </c>
      <c r="I7" s="31" t="s">
        <v>116</v>
      </c>
      <c r="J7" s="31" t="s">
        <v>17</v>
      </c>
      <c r="K7" s="31" t="s">
        <v>230</v>
      </c>
      <c r="L7" s="31" t="s">
        <v>252</v>
      </c>
      <c r="M7" s="31" t="s">
        <v>231</v>
      </c>
      <c r="N7" s="31" t="s">
        <v>66</v>
      </c>
      <c r="O7" s="31" t="s">
        <v>195</v>
      </c>
      <c r="P7" s="32" t="s">
        <v>197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259</v>
      </c>
      <c r="M8" s="33" t="s">
        <v>255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5"/>
    </row>
    <row r="11" spans="2:18" ht="20.25" customHeight="1">
      <c r="B11" s="99" t="s">
        <v>267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2:18">
      <c r="B12" s="99" t="s">
        <v>127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2:18">
      <c r="B13" s="99" t="s">
        <v>258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2:18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2:18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2:2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2:23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2:23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2:23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2:23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2:23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2:2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23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2:23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2:23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2:23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2:23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2:23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2:23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2:23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2"/>
      <c r="R31" s="2"/>
      <c r="S31" s="2"/>
      <c r="T31" s="2"/>
      <c r="U31" s="2"/>
      <c r="V31" s="2"/>
      <c r="W31" s="2"/>
    </row>
    <row r="32" spans="2:23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2"/>
      <c r="R32" s="2"/>
      <c r="S32" s="2"/>
      <c r="T32" s="2"/>
      <c r="U32" s="2"/>
      <c r="V32" s="2"/>
      <c r="W32" s="2"/>
    </row>
    <row r="33" spans="2:23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2"/>
      <c r="R33" s="2"/>
      <c r="S33" s="2"/>
      <c r="T33" s="2"/>
      <c r="U33" s="2"/>
      <c r="V33" s="2"/>
      <c r="W33" s="2"/>
    </row>
    <row r="34" spans="2:2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2"/>
      <c r="R34" s="2"/>
      <c r="S34" s="2"/>
      <c r="T34" s="2"/>
      <c r="U34" s="2"/>
      <c r="V34" s="2"/>
      <c r="W34" s="2"/>
    </row>
    <row r="35" spans="2:2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2"/>
      <c r="R35" s="2"/>
      <c r="S35" s="2"/>
      <c r="T35" s="2"/>
      <c r="U35" s="2"/>
      <c r="V35" s="2"/>
      <c r="W35" s="2"/>
    </row>
    <row r="36" spans="2:2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2"/>
      <c r="R36" s="2"/>
      <c r="S36" s="2"/>
      <c r="T36" s="2"/>
      <c r="U36" s="2"/>
      <c r="V36" s="2"/>
      <c r="W36" s="2"/>
    </row>
    <row r="37" spans="2:2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2"/>
      <c r="R37" s="2"/>
      <c r="S37" s="2"/>
      <c r="T37" s="2"/>
      <c r="U37" s="2"/>
      <c r="V37" s="2"/>
      <c r="W37" s="2"/>
    </row>
    <row r="38" spans="2:2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2"/>
      <c r="R38" s="2"/>
      <c r="S38" s="2"/>
      <c r="T38" s="2"/>
      <c r="U38" s="2"/>
      <c r="V38" s="2"/>
      <c r="W38" s="2"/>
    </row>
    <row r="39" spans="2:2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2"/>
      <c r="R39" s="2"/>
      <c r="S39" s="2"/>
      <c r="T39" s="2"/>
      <c r="U39" s="2"/>
      <c r="V39" s="2"/>
      <c r="W39" s="2"/>
    </row>
    <row r="40" spans="2:2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2"/>
      <c r="R40" s="2"/>
      <c r="S40" s="2"/>
      <c r="T40" s="2"/>
      <c r="U40" s="2"/>
      <c r="V40" s="2"/>
      <c r="W40" s="2"/>
    </row>
    <row r="41" spans="2:2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2"/>
      <c r="R41" s="2"/>
      <c r="S41" s="2"/>
      <c r="T41" s="2"/>
      <c r="U41" s="2"/>
      <c r="V41" s="2"/>
      <c r="W41" s="2"/>
    </row>
    <row r="42" spans="2:2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2"/>
      <c r="R42" s="2"/>
      <c r="S42" s="2"/>
      <c r="T42" s="2"/>
      <c r="U42" s="2"/>
      <c r="V42" s="2"/>
      <c r="W42" s="2"/>
    </row>
    <row r="43" spans="2:2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2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2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2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2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2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D14" sqref="D14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3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192</v>
      </c>
      <c r="C1" s="78" t="s" vm="1">
        <v>268</v>
      </c>
    </row>
    <row r="2" spans="2:53">
      <c r="B2" s="57" t="s">
        <v>191</v>
      </c>
      <c r="C2" s="78" t="s">
        <v>269</v>
      </c>
    </row>
    <row r="3" spans="2:53">
      <c r="B3" s="57" t="s">
        <v>193</v>
      </c>
      <c r="C3" s="78" t="s">
        <v>270</v>
      </c>
    </row>
    <row r="4" spans="2:53">
      <c r="B4" s="57" t="s">
        <v>194</v>
      </c>
      <c r="C4" s="78">
        <v>414</v>
      </c>
    </row>
    <row r="6" spans="2:53" ht="21.75" customHeight="1">
      <c r="B6" s="158" t="s">
        <v>222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60"/>
    </row>
    <row r="7" spans="2:53" ht="27.75" customHeight="1">
      <c r="B7" s="161" t="s">
        <v>101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AU7" s="3"/>
      <c r="AV7" s="3"/>
    </row>
    <row r="8" spans="2:53" s="3" customFormat="1" ht="66" customHeight="1">
      <c r="B8" s="23" t="s">
        <v>130</v>
      </c>
      <c r="C8" s="31" t="s">
        <v>49</v>
      </c>
      <c r="D8" s="31" t="s">
        <v>134</v>
      </c>
      <c r="E8" s="31" t="s">
        <v>15</v>
      </c>
      <c r="F8" s="31" t="s">
        <v>73</v>
      </c>
      <c r="G8" s="31" t="s">
        <v>117</v>
      </c>
      <c r="H8" s="31" t="s">
        <v>18</v>
      </c>
      <c r="I8" s="31" t="s">
        <v>116</v>
      </c>
      <c r="J8" s="31" t="s">
        <v>17</v>
      </c>
      <c r="K8" s="31" t="s">
        <v>19</v>
      </c>
      <c r="L8" s="31" t="s">
        <v>252</v>
      </c>
      <c r="M8" s="31" t="s">
        <v>251</v>
      </c>
      <c r="N8" s="31" t="s">
        <v>266</v>
      </c>
      <c r="O8" s="31" t="s">
        <v>69</v>
      </c>
      <c r="P8" s="31" t="s">
        <v>254</v>
      </c>
      <c r="Q8" s="31" t="s">
        <v>195</v>
      </c>
      <c r="R8" s="72" t="s">
        <v>197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259</v>
      </c>
      <c r="M9" s="33"/>
      <c r="N9" s="17" t="s">
        <v>255</v>
      </c>
      <c r="O9" s="33" t="s">
        <v>260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128</v>
      </c>
      <c r="R10" s="21" t="s">
        <v>129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8" customFormat="1" ht="18" customHeight="1">
      <c r="B11" s="79" t="s">
        <v>27</v>
      </c>
      <c r="C11" s="80"/>
      <c r="D11" s="80"/>
      <c r="E11" s="80"/>
      <c r="F11" s="80"/>
      <c r="G11" s="80"/>
      <c r="H11" s="88">
        <v>6.0486309949849959</v>
      </c>
      <c r="I11" s="80"/>
      <c r="J11" s="80"/>
      <c r="K11" s="89">
        <v>1.100572959852659E-2</v>
      </c>
      <c r="L11" s="88"/>
      <c r="M11" s="90"/>
      <c r="N11" s="80"/>
      <c r="O11" s="88">
        <v>301732.77051806502</v>
      </c>
      <c r="P11" s="80"/>
      <c r="Q11" s="89">
        <v>1</v>
      </c>
      <c r="R11" s="89">
        <f>O11/'סכום נכסי הקרן'!$C$42</f>
        <v>0.16959712672320965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U11" s="139"/>
      <c r="AV11" s="139"/>
      <c r="AW11" s="143"/>
      <c r="BA11" s="139"/>
    </row>
    <row r="12" spans="2:53" s="139" customFormat="1" ht="22.5" customHeight="1">
      <c r="B12" s="81" t="s">
        <v>246</v>
      </c>
      <c r="C12" s="82"/>
      <c r="D12" s="82"/>
      <c r="E12" s="82"/>
      <c r="F12" s="82"/>
      <c r="G12" s="82"/>
      <c r="H12" s="91">
        <v>6.0486309949849968</v>
      </c>
      <c r="I12" s="82"/>
      <c r="J12" s="82"/>
      <c r="K12" s="92">
        <v>1.1005729598526592E-2</v>
      </c>
      <c r="L12" s="91"/>
      <c r="M12" s="93"/>
      <c r="N12" s="82"/>
      <c r="O12" s="91">
        <v>301732.77051806496</v>
      </c>
      <c r="P12" s="82"/>
      <c r="Q12" s="92">
        <v>0.99999999999999978</v>
      </c>
      <c r="R12" s="92">
        <f>O12/'סכום נכסי הקרן'!$C$42</f>
        <v>0.16959712672320962</v>
      </c>
      <c r="AW12" s="138"/>
    </row>
    <row r="13" spans="2:53" s="140" customFormat="1">
      <c r="B13" s="121" t="s">
        <v>25</v>
      </c>
      <c r="C13" s="122"/>
      <c r="D13" s="122"/>
      <c r="E13" s="122"/>
      <c r="F13" s="122"/>
      <c r="G13" s="122"/>
      <c r="H13" s="123">
        <v>5.4494429739187424</v>
      </c>
      <c r="I13" s="122"/>
      <c r="J13" s="122"/>
      <c r="K13" s="124">
        <v>1.1144598001083202E-3</v>
      </c>
      <c r="L13" s="123"/>
      <c r="M13" s="125"/>
      <c r="N13" s="122"/>
      <c r="O13" s="123">
        <v>116133.91313893098</v>
      </c>
      <c r="P13" s="122"/>
      <c r="Q13" s="124">
        <v>0.38488995722782432</v>
      </c>
      <c r="R13" s="124">
        <f>O13/'סכום נכסי הקרן'!$C$42</f>
        <v>6.5276230850458056E-2</v>
      </c>
    </row>
    <row r="14" spans="2:53" s="139" customFormat="1">
      <c r="B14" s="85" t="s">
        <v>24</v>
      </c>
      <c r="C14" s="82"/>
      <c r="D14" s="82"/>
      <c r="E14" s="82"/>
      <c r="F14" s="82"/>
      <c r="G14" s="82"/>
      <c r="H14" s="91">
        <v>5.4494429739187424</v>
      </c>
      <c r="I14" s="82"/>
      <c r="J14" s="82"/>
      <c r="K14" s="92">
        <v>1.1144598001083202E-3</v>
      </c>
      <c r="L14" s="91"/>
      <c r="M14" s="93"/>
      <c r="N14" s="82"/>
      <c r="O14" s="91">
        <v>116133.91313893098</v>
      </c>
      <c r="P14" s="82"/>
      <c r="Q14" s="92">
        <v>0.38488995722782432</v>
      </c>
      <c r="R14" s="92">
        <f>O14/'סכום נכסי הקרן'!$C$42</f>
        <v>6.5276230850458056E-2</v>
      </c>
    </row>
    <row r="15" spans="2:53" s="139" customFormat="1">
      <c r="B15" s="86" t="s">
        <v>271</v>
      </c>
      <c r="C15" s="84" t="s">
        <v>272</v>
      </c>
      <c r="D15" s="97" t="s">
        <v>135</v>
      </c>
      <c r="E15" s="84" t="s">
        <v>273</v>
      </c>
      <c r="F15" s="84"/>
      <c r="G15" s="84"/>
      <c r="H15" s="94">
        <v>2.4699999999998927</v>
      </c>
      <c r="I15" s="97" t="s">
        <v>177</v>
      </c>
      <c r="J15" s="98">
        <v>0.04</v>
      </c>
      <c r="K15" s="95">
        <v>-3.899999999999642E-3</v>
      </c>
      <c r="L15" s="94">
        <v>11319836.860068999</v>
      </c>
      <c r="M15" s="96">
        <v>148.08000000000001</v>
      </c>
      <c r="N15" s="84"/>
      <c r="O15" s="94">
        <v>16762.414346940001</v>
      </c>
      <c r="P15" s="95">
        <v>7.2806646365426318E-4</v>
      </c>
      <c r="Q15" s="95">
        <v>5.5553840963841944E-2</v>
      </c>
      <c r="R15" s="95">
        <f>O15/'סכום נכסי הקרן'!$C$42</f>
        <v>9.4217718059057369E-3</v>
      </c>
    </row>
    <row r="16" spans="2:53" s="139" customFormat="1" ht="20.25">
      <c r="B16" s="86" t="s">
        <v>274</v>
      </c>
      <c r="C16" s="84" t="s">
        <v>275</v>
      </c>
      <c r="D16" s="97" t="s">
        <v>135</v>
      </c>
      <c r="E16" s="84" t="s">
        <v>273</v>
      </c>
      <c r="F16" s="84"/>
      <c r="G16" s="84"/>
      <c r="H16" s="94">
        <v>5.0999999999998584</v>
      </c>
      <c r="I16" s="97" t="s">
        <v>177</v>
      </c>
      <c r="J16" s="98">
        <v>0.04</v>
      </c>
      <c r="K16" s="95">
        <v>2.3000000000001058E-3</v>
      </c>
      <c r="L16" s="94">
        <v>3724852.3646570002</v>
      </c>
      <c r="M16" s="96">
        <v>151.94</v>
      </c>
      <c r="N16" s="84"/>
      <c r="O16" s="94">
        <v>5659.5405762780001</v>
      </c>
      <c r="P16" s="95">
        <v>3.2610084756811927E-4</v>
      </c>
      <c r="Q16" s="95">
        <v>1.8756797833264047E-2</v>
      </c>
      <c r="R16" s="95">
        <f>O16/'סכום נכסי הקרן'!$C$42</f>
        <v>3.1810990190497069E-3</v>
      </c>
      <c r="AU16" s="138"/>
    </row>
    <row r="17" spans="2:48" s="139" customFormat="1" ht="20.25">
      <c r="B17" s="86" t="s">
        <v>276</v>
      </c>
      <c r="C17" s="84" t="s">
        <v>277</v>
      </c>
      <c r="D17" s="97" t="s">
        <v>135</v>
      </c>
      <c r="E17" s="84" t="s">
        <v>273</v>
      </c>
      <c r="F17" s="84"/>
      <c r="G17" s="84"/>
      <c r="H17" s="94">
        <v>8.1499999999998867</v>
      </c>
      <c r="I17" s="97" t="s">
        <v>177</v>
      </c>
      <c r="J17" s="98">
        <v>7.4999999999999997E-3</v>
      </c>
      <c r="K17" s="95">
        <v>6.4000000000002076E-3</v>
      </c>
      <c r="L17" s="94">
        <v>15124475.799871001</v>
      </c>
      <c r="M17" s="96">
        <v>102.75</v>
      </c>
      <c r="N17" s="84"/>
      <c r="O17" s="94">
        <v>15540.398855911999</v>
      </c>
      <c r="P17" s="95">
        <v>1.1423981887675066E-3</v>
      </c>
      <c r="Q17" s="95">
        <v>5.1503848353063063E-2</v>
      </c>
      <c r="R17" s="95">
        <f>O17/'סכום נכסי הקרן'!$C$42</f>
        <v>8.7349046958674088E-3</v>
      </c>
      <c r="AV17" s="138"/>
    </row>
    <row r="18" spans="2:48" s="139" customFormat="1">
      <c r="B18" s="86" t="s">
        <v>278</v>
      </c>
      <c r="C18" s="84" t="s">
        <v>279</v>
      </c>
      <c r="D18" s="97" t="s">
        <v>135</v>
      </c>
      <c r="E18" s="84" t="s">
        <v>273</v>
      </c>
      <c r="F18" s="84"/>
      <c r="G18" s="84"/>
      <c r="H18" s="94">
        <v>13.48000000000053</v>
      </c>
      <c r="I18" s="97" t="s">
        <v>177</v>
      </c>
      <c r="J18" s="98">
        <v>0.04</v>
      </c>
      <c r="K18" s="95">
        <v>1.2700000000000336E-2</v>
      </c>
      <c r="L18" s="94">
        <v>8478224.1744769998</v>
      </c>
      <c r="M18" s="96">
        <v>172.7</v>
      </c>
      <c r="N18" s="84"/>
      <c r="O18" s="94">
        <v>14641.893061212999</v>
      </c>
      <c r="P18" s="95">
        <v>5.2265020753355874E-4</v>
      </c>
      <c r="Q18" s="95">
        <v>4.8526028631472019E-2</v>
      </c>
      <c r="R18" s="95">
        <f>O18/'סכום נכסי הקרן'!$C$42</f>
        <v>8.2298750271858588E-3</v>
      </c>
      <c r="AU18" s="143"/>
    </row>
    <row r="19" spans="2:48" s="139" customFormat="1">
      <c r="B19" s="86" t="s">
        <v>280</v>
      </c>
      <c r="C19" s="84" t="s">
        <v>281</v>
      </c>
      <c r="D19" s="97" t="s">
        <v>135</v>
      </c>
      <c r="E19" s="84" t="s">
        <v>273</v>
      </c>
      <c r="F19" s="84"/>
      <c r="G19" s="84"/>
      <c r="H19" s="94">
        <v>17.659999999999975</v>
      </c>
      <c r="I19" s="97" t="s">
        <v>177</v>
      </c>
      <c r="J19" s="98">
        <v>2.75E-2</v>
      </c>
      <c r="K19" s="95">
        <v>1.5399999999999336E-2</v>
      </c>
      <c r="L19" s="94">
        <v>1577382.3228560002</v>
      </c>
      <c r="M19" s="96">
        <v>133.19999999999999</v>
      </c>
      <c r="N19" s="84"/>
      <c r="O19" s="94">
        <v>2101.0732433409999</v>
      </c>
      <c r="P19" s="95">
        <v>8.9243357485207844E-5</v>
      </c>
      <c r="Q19" s="95">
        <v>6.9633578074185572E-3</v>
      </c>
      <c r="R19" s="95">
        <f>O19/'סכום נכסי הקרן'!$C$42</f>
        <v>1.1809654764838161E-3</v>
      </c>
      <c r="AV19" s="143"/>
    </row>
    <row r="20" spans="2:48" s="139" customFormat="1">
      <c r="B20" s="86" t="s">
        <v>282</v>
      </c>
      <c r="C20" s="84" t="s">
        <v>283</v>
      </c>
      <c r="D20" s="97" t="s">
        <v>135</v>
      </c>
      <c r="E20" s="84" t="s">
        <v>273</v>
      </c>
      <c r="F20" s="84"/>
      <c r="G20" s="84"/>
      <c r="H20" s="94">
        <v>4.5799999999999192</v>
      </c>
      <c r="I20" s="97" t="s">
        <v>177</v>
      </c>
      <c r="J20" s="98">
        <v>1.7500000000000002E-2</v>
      </c>
      <c r="K20" s="95">
        <v>5.9999999999991657E-4</v>
      </c>
      <c r="L20" s="94">
        <v>6491439.6080240002</v>
      </c>
      <c r="M20" s="96">
        <v>110.7</v>
      </c>
      <c r="N20" s="84"/>
      <c r="O20" s="94">
        <v>7186.0234653009993</v>
      </c>
      <c r="P20" s="95">
        <v>4.5327863597047154E-4</v>
      </c>
      <c r="Q20" s="95">
        <v>2.3815853521521175E-2</v>
      </c>
      <c r="R20" s="95">
        <f>O20/'סכום נכסי הקרן'!$C$42</f>
        <v>4.039100327710825E-3</v>
      </c>
    </row>
    <row r="21" spans="2:48" s="139" customFormat="1">
      <c r="B21" s="86" t="s">
        <v>284</v>
      </c>
      <c r="C21" s="84" t="s">
        <v>285</v>
      </c>
      <c r="D21" s="97" t="s">
        <v>135</v>
      </c>
      <c r="E21" s="84" t="s">
        <v>273</v>
      </c>
      <c r="F21" s="84"/>
      <c r="G21" s="84"/>
      <c r="H21" s="94">
        <v>0.82999999999997398</v>
      </c>
      <c r="I21" s="97" t="s">
        <v>177</v>
      </c>
      <c r="J21" s="98">
        <v>0.03</v>
      </c>
      <c r="K21" s="95">
        <v>-5.1999999999995054E-3</v>
      </c>
      <c r="L21" s="94">
        <v>12706043.663392998</v>
      </c>
      <c r="M21" s="96">
        <v>114.34</v>
      </c>
      <c r="N21" s="84"/>
      <c r="O21" s="94">
        <v>14528.089733685998</v>
      </c>
      <c r="P21" s="95">
        <v>8.2882120017626563E-4</v>
      </c>
      <c r="Q21" s="95">
        <v>4.8148862679853292E-2</v>
      </c>
      <c r="R21" s="95">
        <f>O21/'סכום נכסי הקרן'!$C$42</f>
        <v>8.165908765493498E-3</v>
      </c>
    </row>
    <row r="22" spans="2:48" s="139" customFormat="1">
      <c r="B22" s="86" t="s">
        <v>286</v>
      </c>
      <c r="C22" s="84" t="s">
        <v>287</v>
      </c>
      <c r="D22" s="97" t="s">
        <v>135</v>
      </c>
      <c r="E22" s="84" t="s">
        <v>273</v>
      </c>
      <c r="F22" s="84"/>
      <c r="G22" s="84"/>
      <c r="H22" s="94">
        <v>1.8299999999999901</v>
      </c>
      <c r="I22" s="97" t="s">
        <v>177</v>
      </c>
      <c r="J22" s="98">
        <v>1E-3</v>
      </c>
      <c r="K22" s="95">
        <v>-4.7000000000002751E-3</v>
      </c>
      <c r="L22" s="94">
        <v>16698172.414449001</v>
      </c>
      <c r="M22" s="96">
        <v>102.28</v>
      </c>
      <c r="N22" s="84"/>
      <c r="O22" s="94">
        <v>17078.890003699002</v>
      </c>
      <c r="P22" s="95">
        <v>1.1017940433430532E-3</v>
      </c>
      <c r="Q22" s="95">
        <v>5.6602701703149849E-2</v>
      </c>
      <c r="R22" s="95">
        <f>O22/'סכום נכסי הקרן'!$C$42</f>
        <v>9.599655573625139E-3</v>
      </c>
    </row>
    <row r="23" spans="2:48" s="139" customFormat="1">
      <c r="B23" s="86" t="s">
        <v>288</v>
      </c>
      <c r="C23" s="84" t="s">
        <v>289</v>
      </c>
      <c r="D23" s="97" t="s">
        <v>135</v>
      </c>
      <c r="E23" s="84" t="s">
        <v>273</v>
      </c>
      <c r="F23" s="84"/>
      <c r="G23" s="84"/>
      <c r="H23" s="94">
        <v>6.6800000000001409</v>
      </c>
      <c r="I23" s="97" t="s">
        <v>177</v>
      </c>
      <c r="J23" s="98">
        <v>7.4999999999999997E-3</v>
      </c>
      <c r="K23" s="95">
        <v>4.0999999999987904E-3</v>
      </c>
      <c r="L23" s="94">
        <v>4724210.8202830004</v>
      </c>
      <c r="M23" s="96">
        <v>103.21</v>
      </c>
      <c r="N23" s="84"/>
      <c r="O23" s="94">
        <v>4875.8579157989998</v>
      </c>
      <c r="P23" s="95">
        <v>3.3896325069640782E-4</v>
      </c>
      <c r="Q23" s="95">
        <v>1.6159523897345707E-2</v>
      </c>
      <c r="R23" s="95">
        <f>O23/'סכום נכסי הקרן'!$C$42</f>
        <v>2.7406088222048743E-3</v>
      </c>
    </row>
    <row r="24" spans="2:48" s="139" customFormat="1">
      <c r="B24" s="86" t="s">
        <v>290</v>
      </c>
      <c r="C24" s="84" t="s">
        <v>291</v>
      </c>
      <c r="D24" s="97" t="s">
        <v>135</v>
      </c>
      <c r="E24" s="84" t="s">
        <v>273</v>
      </c>
      <c r="F24" s="84"/>
      <c r="G24" s="84"/>
      <c r="H24" s="94">
        <v>22.839999999995747</v>
      </c>
      <c r="I24" s="97" t="s">
        <v>177</v>
      </c>
      <c r="J24" s="98">
        <v>0.01</v>
      </c>
      <c r="K24" s="95">
        <v>1.7699999999994446E-2</v>
      </c>
      <c r="L24" s="94">
        <v>1748686.2688279999</v>
      </c>
      <c r="M24" s="96">
        <v>85.41</v>
      </c>
      <c r="N24" s="84"/>
      <c r="O24" s="94">
        <v>1493.5528839789999</v>
      </c>
      <c r="P24" s="95">
        <v>1.5902906196198132E-4</v>
      </c>
      <c r="Q24" s="95">
        <v>4.9499193654524822E-3</v>
      </c>
      <c r="R24" s="95">
        <f>O24/'סכום נכסי הקרן'!$C$42</f>
        <v>8.3949210189231409E-4</v>
      </c>
    </row>
    <row r="25" spans="2:48" s="139" customFormat="1">
      <c r="B25" s="86" t="s">
        <v>292</v>
      </c>
      <c r="C25" s="84" t="s">
        <v>293</v>
      </c>
      <c r="D25" s="97" t="s">
        <v>135</v>
      </c>
      <c r="E25" s="84" t="s">
        <v>273</v>
      </c>
      <c r="F25" s="84"/>
      <c r="G25" s="84"/>
      <c r="H25" s="94">
        <v>3.6000000000000734</v>
      </c>
      <c r="I25" s="97" t="s">
        <v>177</v>
      </c>
      <c r="J25" s="98">
        <v>2.75E-2</v>
      </c>
      <c r="K25" s="95">
        <v>-1.9000000000001414E-3</v>
      </c>
      <c r="L25" s="94">
        <v>13997228.822283002</v>
      </c>
      <c r="M25" s="96">
        <v>116.21</v>
      </c>
      <c r="N25" s="84"/>
      <c r="O25" s="94">
        <v>16266.179052783002</v>
      </c>
      <c r="P25" s="95">
        <v>8.4416055869663555E-4</v>
      </c>
      <c r="Q25" s="95">
        <v>5.390922247144226E-2</v>
      </c>
      <c r="R25" s="95">
        <f>O25/'סכום נכסי הקרן'!$C$42</f>
        <v>9.1428492350388944E-3</v>
      </c>
    </row>
    <row r="26" spans="2:48" s="139" customFormat="1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40" customFormat="1">
      <c r="B27" s="121" t="s">
        <v>50</v>
      </c>
      <c r="C27" s="122"/>
      <c r="D27" s="122"/>
      <c r="E27" s="122"/>
      <c r="F27" s="122"/>
      <c r="G27" s="122"/>
      <c r="H27" s="123">
        <v>6.4235581393383097</v>
      </c>
      <c r="I27" s="122"/>
      <c r="J27" s="122"/>
      <c r="K27" s="124">
        <v>1.7194948022736488E-2</v>
      </c>
      <c r="L27" s="123"/>
      <c r="M27" s="125"/>
      <c r="N27" s="122"/>
      <c r="O27" s="123">
        <v>185598.85737913393</v>
      </c>
      <c r="P27" s="122"/>
      <c r="Q27" s="124">
        <v>0.61511004277217529</v>
      </c>
      <c r="R27" s="124">
        <f>O27/'סכום נכסי הקרן'!$C$42</f>
        <v>0.10432089587275152</v>
      </c>
    </row>
    <row r="28" spans="2:48" s="139" customFormat="1">
      <c r="B28" s="85" t="s">
        <v>23</v>
      </c>
      <c r="C28" s="82"/>
      <c r="D28" s="82"/>
      <c r="E28" s="82"/>
      <c r="F28" s="82"/>
      <c r="G28" s="82"/>
      <c r="H28" s="91">
        <v>6.4235581393383097</v>
      </c>
      <c r="I28" s="82"/>
      <c r="J28" s="82"/>
      <c r="K28" s="92">
        <v>1.7194948022736488E-2</v>
      </c>
      <c r="L28" s="91"/>
      <c r="M28" s="93"/>
      <c r="N28" s="82"/>
      <c r="O28" s="91">
        <v>185598.85737913393</v>
      </c>
      <c r="P28" s="82"/>
      <c r="Q28" s="92">
        <v>0.61511004277217529</v>
      </c>
      <c r="R28" s="92">
        <f>O28/'סכום נכסי הקרן'!$C$42</f>
        <v>0.10432089587275152</v>
      </c>
    </row>
    <row r="29" spans="2:48" s="139" customFormat="1">
      <c r="B29" s="86" t="s">
        <v>294</v>
      </c>
      <c r="C29" s="84" t="s">
        <v>295</v>
      </c>
      <c r="D29" s="97" t="s">
        <v>135</v>
      </c>
      <c r="E29" s="84" t="s">
        <v>273</v>
      </c>
      <c r="F29" s="84"/>
      <c r="G29" s="84"/>
      <c r="H29" s="94">
        <v>0.15999999998776795</v>
      </c>
      <c r="I29" s="97" t="s">
        <v>177</v>
      </c>
      <c r="J29" s="98">
        <v>0.06</v>
      </c>
      <c r="K29" s="95">
        <v>1.1999999991437553E-3</v>
      </c>
      <c r="L29" s="94">
        <v>3085.5761929999994</v>
      </c>
      <c r="M29" s="96">
        <v>105.98</v>
      </c>
      <c r="N29" s="84"/>
      <c r="O29" s="94">
        <v>3.2700935689999997</v>
      </c>
      <c r="P29" s="95">
        <v>2.6796309285208123E-7</v>
      </c>
      <c r="Q29" s="95">
        <v>1.0837714323788427E-5</v>
      </c>
      <c r="R29" s="95">
        <f>O29/'סכום נכסי הקרן'!$C$42</f>
        <v>1.8380452095614901E-6</v>
      </c>
    </row>
    <row r="30" spans="2:48" s="139" customFormat="1">
      <c r="B30" s="86" t="s">
        <v>296</v>
      </c>
      <c r="C30" s="84" t="s">
        <v>297</v>
      </c>
      <c r="D30" s="97" t="s">
        <v>135</v>
      </c>
      <c r="E30" s="84" t="s">
        <v>273</v>
      </c>
      <c r="F30" s="84"/>
      <c r="G30" s="84"/>
      <c r="H30" s="94">
        <v>6.5800000000003331</v>
      </c>
      <c r="I30" s="97" t="s">
        <v>177</v>
      </c>
      <c r="J30" s="98">
        <v>6.25E-2</v>
      </c>
      <c r="K30" s="95">
        <v>1.9700000000000988E-2</v>
      </c>
      <c r="L30" s="94">
        <v>8701836.7088199984</v>
      </c>
      <c r="M30" s="96">
        <v>131.86000000000001</v>
      </c>
      <c r="N30" s="84"/>
      <c r="O30" s="94">
        <v>11474.242218070998</v>
      </c>
      <c r="P30" s="95">
        <v>5.1300767385096906E-4</v>
      </c>
      <c r="Q30" s="95">
        <v>3.8027829056718337E-2</v>
      </c>
      <c r="R30" s="95">
        <f>O30/'סכום נכסי הקרן'!$C$42</f>
        <v>6.4494105435408131E-3</v>
      </c>
    </row>
    <row r="31" spans="2:48" s="139" customFormat="1">
      <c r="B31" s="86" t="s">
        <v>298</v>
      </c>
      <c r="C31" s="84" t="s">
        <v>299</v>
      </c>
      <c r="D31" s="97" t="s">
        <v>135</v>
      </c>
      <c r="E31" s="84" t="s">
        <v>273</v>
      </c>
      <c r="F31" s="84"/>
      <c r="G31" s="84"/>
      <c r="H31" s="94">
        <v>4.7699999999995804</v>
      </c>
      <c r="I31" s="97" t="s">
        <v>177</v>
      </c>
      <c r="J31" s="98">
        <v>3.7499999999999999E-2</v>
      </c>
      <c r="K31" s="95">
        <v>1.5699999999998729E-2</v>
      </c>
      <c r="L31" s="94">
        <v>9019585.8251660001</v>
      </c>
      <c r="M31" s="96">
        <v>113.72</v>
      </c>
      <c r="N31" s="84"/>
      <c r="O31" s="94">
        <v>10257.07267899</v>
      </c>
      <c r="P31" s="95">
        <v>5.7424039374365016E-4</v>
      </c>
      <c r="Q31" s="95">
        <v>3.3993896855747392E-2</v>
      </c>
      <c r="R31" s="95">
        <f>O31/'סכום נכסי הקרן'!$C$42</f>
        <v>5.7652672328599086E-3</v>
      </c>
    </row>
    <row r="32" spans="2:48" s="139" customFormat="1">
      <c r="B32" s="86" t="s">
        <v>300</v>
      </c>
      <c r="C32" s="84" t="s">
        <v>301</v>
      </c>
      <c r="D32" s="97" t="s">
        <v>135</v>
      </c>
      <c r="E32" s="84" t="s">
        <v>273</v>
      </c>
      <c r="F32" s="84"/>
      <c r="G32" s="84"/>
      <c r="H32" s="94">
        <v>17.710000000000147</v>
      </c>
      <c r="I32" s="97" t="s">
        <v>177</v>
      </c>
      <c r="J32" s="98">
        <v>3.7499999999999999E-2</v>
      </c>
      <c r="K32" s="95">
        <v>3.4400000000000784E-2</v>
      </c>
      <c r="L32" s="94">
        <v>13368298.227323001</v>
      </c>
      <c r="M32" s="96">
        <v>108.29</v>
      </c>
      <c r="N32" s="84"/>
      <c r="O32" s="94">
        <v>14476.529674152</v>
      </c>
      <c r="P32" s="95">
        <v>1.4569794907380656E-3</v>
      </c>
      <c r="Q32" s="95">
        <v>4.7977982800132331E-2</v>
      </c>
      <c r="R32" s="95">
        <f>O32/'סכום נכסי הקרן'!$C$42</f>
        <v>8.1369280288780162E-3</v>
      </c>
    </row>
    <row r="33" spans="2:18" s="139" customFormat="1">
      <c r="B33" s="86" t="s">
        <v>302</v>
      </c>
      <c r="C33" s="84" t="s">
        <v>303</v>
      </c>
      <c r="D33" s="97" t="s">
        <v>135</v>
      </c>
      <c r="E33" s="84" t="s">
        <v>273</v>
      </c>
      <c r="F33" s="84"/>
      <c r="G33" s="84"/>
      <c r="H33" s="94">
        <v>0.41000000000000675</v>
      </c>
      <c r="I33" s="97" t="s">
        <v>177</v>
      </c>
      <c r="J33" s="98">
        <v>2.2499999999999999E-2</v>
      </c>
      <c r="K33" s="95">
        <v>2.8999999999995947E-3</v>
      </c>
      <c r="L33" s="94">
        <v>5797762.2703430001</v>
      </c>
      <c r="M33" s="96">
        <v>102.13</v>
      </c>
      <c r="N33" s="84"/>
      <c r="O33" s="94">
        <v>5921.2544955560006</v>
      </c>
      <c r="P33" s="95">
        <v>3.3416844260185277E-4</v>
      </c>
      <c r="Q33" s="95">
        <v>1.9624167720958534E-2</v>
      </c>
      <c r="R33" s="95">
        <f>O33/'סכום נכסי הקרן'!$C$42</f>
        <v>3.3282024598089246E-3</v>
      </c>
    </row>
    <row r="34" spans="2:18" s="139" customFormat="1">
      <c r="B34" s="86" t="s">
        <v>304</v>
      </c>
      <c r="C34" s="84" t="s">
        <v>305</v>
      </c>
      <c r="D34" s="97" t="s">
        <v>135</v>
      </c>
      <c r="E34" s="84" t="s">
        <v>273</v>
      </c>
      <c r="F34" s="84"/>
      <c r="G34" s="84"/>
      <c r="H34" s="94">
        <v>3.839999999999995</v>
      </c>
      <c r="I34" s="97" t="s">
        <v>177</v>
      </c>
      <c r="J34" s="98">
        <v>1.2500000000000001E-2</v>
      </c>
      <c r="K34" s="95">
        <v>1.249999999999968E-2</v>
      </c>
      <c r="L34" s="94">
        <v>7838698.3827600004</v>
      </c>
      <c r="M34" s="96">
        <v>100.11</v>
      </c>
      <c r="N34" s="84"/>
      <c r="O34" s="94">
        <v>7847.3212945810001</v>
      </c>
      <c r="P34" s="95">
        <v>6.7469002201678556E-4</v>
      </c>
      <c r="Q34" s="95">
        <v>2.6007520764507658E-2</v>
      </c>
      <c r="R34" s="95">
        <f>O34/'סכום נכסי הקרן'!$C$42</f>
        <v>4.410800794854711E-3</v>
      </c>
    </row>
    <row r="35" spans="2:18" s="139" customFormat="1">
      <c r="B35" s="86" t="s">
        <v>306</v>
      </c>
      <c r="C35" s="84" t="s">
        <v>307</v>
      </c>
      <c r="D35" s="97" t="s">
        <v>135</v>
      </c>
      <c r="E35" s="84" t="s">
        <v>273</v>
      </c>
      <c r="F35" s="84"/>
      <c r="G35" s="84"/>
      <c r="H35" s="94">
        <v>4.7699999999993068</v>
      </c>
      <c r="I35" s="97" t="s">
        <v>177</v>
      </c>
      <c r="J35" s="98">
        <v>1.4999999999999999E-2</v>
      </c>
      <c r="K35" s="95">
        <v>1.519999999999307E-2</v>
      </c>
      <c r="L35" s="94">
        <v>692557.4</v>
      </c>
      <c r="M35" s="96">
        <v>100.05</v>
      </c>
      <c r="N35" s="84"/>
      <c r="O35" s="94">
        <v>692.90365972400014</v>
      </c>
      <c r="P35" s="95">
        <v>1.861307655777195E-4</v>
      </c>
      <c r="Q35" s="95">
        <v>2.2964149983918151E-3</v>
      </c>
      <c r="R35" s="95">
        <f>O35/'סכום נכסי הקרן'!$C$42</f>
        <v>3.8946538549133587E-4</v>
      </c>
    </row>
    <row r="36" spans="2:18" s="139" customFormat="1">
      <c r="B36" s="86" t="s">
        <v>308</v>
      </c>
      <c r="C36" s="84" t="s">
        <v>309</v>
      </c>
      <c r="D36" s="97" t="s">
        <v>135</v>
      </c>
      <c r="E36" s="84" t="s">
        <v>273</v>
      </c>
      <c r="F36" s="84"/>
      <c r="G36" s="84"/>
      <c r="H36" s="94">
        <v>2.0699999999999799</v>
      </c>
      <c r="I36" s="97" t="s">
        <v>177</v>
      </c>
      <c r="J36" s="98">
        <v>5.0000000000000001E-3</v>
      </c>
      <c r="K36" s="95">
        <v>8.1999999999998012E-3</v>
      </c>
      <c r="L36" s="94">
        <v>18088761.044225</v>
      </c>
      <c r="M36" s="96">
        <v>99.79</v>
      </c>
      <c r="N36" s="84"/>
      <c r="O36" s="94">
        <v>18050.775414248001</v>
      </c>
      <c r="P36" s="95">
        <v>1.7099741089186314E-3</v>
      </c>
      <c r="Q36" s="95">
        <v>5.9823715479281309E-2</v>
      </c>
      <c r="R36" s="95">
        <f>O36/'סכום נכסי הקרן'!$C$42</f>
        <v>1.0145930255192909E-2</v>
      </c>
    </row>
    <row r="37" spans="2:18" s="139" customFormat="1">
      <c r="B37" s="86" t="s">
        <v>310</v>
      </c>
      <c r="C37" s="84" t="s">
        <v>311</v>
      </c>
      <c r="D37" s="97" t="s">
        <v>135</v>
      </c>
      <c r="E37" s="84" t="s">
        <v>273</v>
      </c>
      <c r="F37" s="84"/>
      <c r="G37" s="84"/>
      <c r="H37" s="94">
        <v>2.8100000000000316</v>
      </c>
      <c r="I37" s="97" t="s">
        <v>177</v>
      </c>
      <c r="J37" s="98">
        <v>5.5E-2</v>
      </c>
      <c r="K37" s="95">
        <v>1.0499999999999947E-2</v>
      </c>
      <c r="L37" s="94">
        <v>15691860.450898999</v>
      </c>
      <c r="M37" s="96">
        <v>118.47</v>
      </c>
      <c r="N37" s="84"/>
      <c r="O37" s="94">
        <v>18590.146560281999</v>
      </c>
      <c r="P37" s="95">
        <v>8.7384278017306168E-4</v>
      </c>
      <c r="Q37" s="95">
        <v>6.161129441910914E-2</v>
      </c>
      <c r="R37" s="95">
        <f>O37/'סכום נכסי הקרן'!$C$42</f>
        <v>1.0449098507178633E-2</v>
      </c>
    </row>
    <row r="38" spans="2:18" s="139" customFormat="1">
      <c r="B38" s="86" t="s">
        <v>312</v>
      </c>
      <c r="C38" s="84" t="s">
        <v>313</v>
      </c>
      <c r="D38" s="97" t="s">
        <v>135</v>
      </c>
      <c r="E38" s="84" t="s">
        <v>273</v>
      </c>
      <c r="F38" s="84"/>
      <c r="G38" s="84"/>
      <c r="H38" s="94">
        <v>14.530000000000745</v>
      </c>
      <c r="I38" s="97" t="s">
        <v>177</v>
      </c>
      <c r="J38" s="98">
        <v>5.5E-2</v>
      </c>
      <c r="K38" s="95">
        <v>3.1800000000001306E-2</v>
      </c>
      <c r="L38" s="94">
        <v>11620004.680415999</v>
      </c>
      <c r="M38" s="96">
        <v>142.68</v>
      </c>
      <c r="N38" s="84"/>
      <c r="O38" s="94">
        <v>16579.422120888001</v>
      </c>
      <c r="P38" s="95">
        <v>6.3554158679552948E-4</v>
      </c>
      <c r="Q38" s="95">
        <v>5.4947369794874086E-2</v>
      </c>
      <c r="R38" s="95">
        <f>O38/'סכום נכסי הקרן'!$C$42</f>
        <v>9.3189160382083219E-3</v>
      </c>
    </row>
    <row r="39" spans="2:18" s="139" customFormat="1">
      <c r="B39" s="86" t="s">
        <v>314</v>
      </c>
      <c r="C39" s="84" t="s">
        <v>315</v>
      </c>
      <c r="D39" s="97" t="s">
        <v>135</v>
      </c>
      <c r="E39" s="84" t="s">
        <v>273</v>
      </c>
      <c r="F39" s="84"/>
      <c r="G39" s="84"/>
      <c r="H39" s="94">
        <v>3.8800000000001185</v>
      </c>
      <c r="I39" s="97" t="s">
        <v>177</v>
      </c>
      <c r="J39" s="98">
        <v>4.2500000000000003E-2</v>
      </c>
      <c r="K39" s="95">
        <v>1.3299999999999017E-2</v>
      </c>
      <c r="L39" s="94">
        <v>3801675.7144600004</v>
      </c>
      <c r="M39" s="96">
        <v>115.2</v>
      </c>
      <c r="N39" s="84"/>
      <c r="O39" s="94">
        <v>4379.5303044709999</v>
      </c>
      <c r="P39" s="95">
        <v>2.1219409061274129E-4</v>
      </c>
      <c r="Q39" s="95">
        <v>1.4514599448218679E-2</v>
      </c>
      <c r="R39" s="95">
        <f>O39/'סכום נכסי הקרן'!$C$42</f>
        <v>2.4616343619561719E-3</v>
      </c>
    </row>
    <row r="40" spans="2:18" s="139" customFormat="1">
      <c r="B40" s="86" t="s">
        <v>316</v>
      </c>
      <c r="C40" s="84" t="s">
        <v>317</v>
      </c>
      <c r="D40" s="97" t="s">
        <v>135</v>
      </c>
      <c r="E40" s="84" t="s">
        <v>273</v>
      </c>
      <c r="F40" s="84"/>
      <c r="G40" s="84"/>
      <c r="H40" s="94">
        <v>7.5700000000002952</v>
      </c>
      <c r="I40" s="97" t="s">
        <v>177</v>
      </c>
      <c r="J40" s="98">
        <v>0.02</v>
      </c>
      <c r="K40" s="95">
        <v>2.1000000000000768E-2</v>
      </c>
      <c r="L40" s="94">
        <v>23131371.548169002</v>
      </c>
      <c r="M40" s="96">
        <v>100.77</v>
      </c>
      <c r="N40" s="84"/>
      <c r="O40" s="94">
        <v>23309.482823702001</v>
      </c>
      <c r="P40" s="95">
        <v>1.6216301306576978E-3</v>
      </c>
      <c r="Q40" s="95">
        <v>7.725207568167157E-2</v>
      </c>
      <c r="R40" s="95">
        <f>O40/'סכום נכסי הקרן'!$C$42</f>
        <v>1.3101730069015436E-2</v>
      </c>
    </row>
    <row r="41" spans="2:18" s="139" customFormat="1">
      <c r="B41" s="86" t="s">
        <v>318</v>
      </c>
      <c r="C41" s="84" t="s">
        <v>319</v>
      </c>
      <c r="D41" s="97" t="s">
        <v>135</v>
      </c>
      <c r="E41" s="84" t="s">
        <v>273</v>
      </c>
      <c r="F41" s="84"/>
      <c r="G41" s="84"/>
      <c r="H41" s="94">
        <v>2.3000000000000487</v>
      </c>
      <c r="I41" s="97" t="s">
        <v>177</v>
      </c>
      <c r="J41" s="98">
        <v>0.01</v>
      </c>
      <c r="K41" s="95">
        <v>8.7000000000000202E-3</v>
      </c>
      <c r="L41" s="94">
        <v>14191538.784752</v>
      </c>
      <c r="M41" s="96">
        <v>100.97</v>
      </c>
      <c r="N41" s="84"/>
      <c r="O41" s="94">
        <v>14329.197341531</v>
      </c>
      <c r="P41" s="95">
        <v>9.7445246102575035E-4</v>
      </c>
      <c r="Q41" s="95">
        <v>4.7489695325198686E-2</v>
      </c>
      <c r="R41" s="95">
        <f>O41/'סכום נכסי הקרן'!$C$42</f>
        <v>8.0541158761143379E-3</v>
      </c>
    </row>
    <row r="42" spans="2:18" s="139" customFormat="1">
      <c r="B42" s="86" t="s">
        <v>320</v>
      </c>
      <c r="C42" s="84" t="s">
        <v>321</v>
      </c>
      <c r="D42" s="97" t="s">
        <v>135</v>
      </c>
      <c r="E42" s="84" t="s">
        <v>273</v>
      </c>
      <c r="F42" s="84"/>
      <c r="G42" s="84"/>
      <c r="H42" s="94">
        <v>6.3199999999999434</v>
      </c>
      <c r="I42" s="97" t="s">
        <v>177</v>
      </c>
      <c r="J42" s="98">
        <v>1.7500000000000002E-2</v>
      </c>
      <c r="K42" s="95">
        <v>1.8699999999999783E-2</v>
      </c>
      <c r="L42" s="94">
        <v>15287579.082724001</v>
      </c>
      <c r="M42" s="96">
        <v>99.85</v>
      </c>
      <c r="N42" s="84"/>
      <c r="O42" s="94">
        <v>15264.647106859</v>
      </c>
      <c r="P42" s="95">
        <v>8.3151253197663827E-4</v>
      </c>
      <c r="Q42" s="95">
        <v>5.0589954417778735E-2</v>
      </c>
      <c r="R42" s="95">
        <f>O42/'סכום נכסי הקרן'!$C$42</f>
        <v>8.5799109103134198E-3</v>
      </c>
    </row>
    <row r="43" spans="2:18" s="139" customFormat="1">
      <c r="B43" s="86" t="s">
        <v>322</v>
      </c>
      <c r="C43" s="84" t="s">
        <v>323</v>
      </c>
      <c r="D43" s="97" t="s">
        <v>135</v>
      </c>
      <c r="E43" s="84" t="s">
        <v>273</v>
      </c>
      <c r="F43" s="84"/>
      <c r="G43" s="84"/>
      <c r="H43" s="94">
        <v>8.8099999999995866</v>
      </c>
      <c r="I43" s="97" t="s">
        <v>177</v>
      </c>
      <c r="J43" s="98">
        <v>2.2499999999999999E-2</v>
      </c>
      <c r="K43" s="95">
        <v>2.2899999999998703E-2</v>
      </c>
      <c r="L43" s="94">
        <v>12422485.190687999</v>
      </c>
      <c r="M43" s="96">
        <v>100.24</v>
      </c>
      <c r="N43" s="84"/>
      <c r="O43" s="94">
        <v>12452.299563477998</v>
      </c>
      <c r="P43" s="95">
        <v>2.0279638452571544E-3</v>
      </c>
      <c r="Q43" s="95">
        <v>4.126929780314488E-2</v>
      </c>
      <c r="R43" s="95">
        <f>O43/'סכום נכסי הקרן'!$C$42</f>
        <v>6.9991543292978386E-3</v>
      </c>
    </row>
    <row r="44" spans="2:18" s="139" customFormat="1">
      <c r="B44" s="86" t="s">
        <v>324</v>
      </c>
      <c r="C44" s="84" t="s">
        <v>325</v>
      </c>
      <c r="D44" s="97" t="s">
        <v>135</v>
      </c>
      <c r="E44" s="84" t="s">
        <v>273</v>
      </c>
      <c r="F44" s="84"/>
      <c r="G44" s="84"/>
      <c r="H44" s="94">
        <v>1.04000000000006</v>
      </c>
      <c r="I44" s="97" t="s">
        <v>177</v>
      </c>
      <c r="J44" s="98">
        <v>0.05</v>
      </c>
      <c r="K44" s="95">
        <v>5.6000000000000667E-3</v>
      </c>
      <c r="L44" s="94">
        <v>10945196.817259999</v>
      </c>
      <c r="M44" s="96">
        <v>109.37</v>
      </c>
      <c r="N44" s="84"/>
      <c r="O44" s="94">
        <v>11970.762029031999</v>
      </c>
      <c r="P44" s="95">
        <v>5.9133914796071342E-4</v>
      </c>
      <c r="Q44" s="95">
        <v>3.9673390492118585E-2</v>
      </c>
      <c r="R44" s="95">
        <f>O44/'סכום נכסי הקרן'!$C$42</f>
        <v>6.7284930348312155E-3</v>
      </c>
    </row>
    <row r="45" spans="2:18" s="139" customFormat="1">
      <c r="B45" s="141"/>
    </row>
    <row r="46" spans="2:18" s="139" customFormat="1">
      <c r="B46" s="141"/>
    </row>
    <row r="47" spans="2:18">
      <c r="C47" s="1"/>
      <c r="D47" s="1"/>
    </row>
    <row r="48" spans="2:18">
      <c r="B48" s="99" t="s">
        <v>127</v>
      </c>
      <c r="C48" s="100"/>
      <c r="D48" s="100"/>
    </row>
    <row r="49" spans="2:4">
      <c r="B49" s="99" t="s">
        <v>250</v>
      </c>
      <c r="C49" s="100"/>
      <c r="D49" s="100"/>
    </row>
    <row r="50" spans="2:4">
      <c r="B50" s="164" t="s">
        <v>258</v>
      </c>
      <c r="C50" s="164"/>
      <c r="D50" s="164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3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192</v>
      </c>
      <c r="C1" s="78" t="s" vm="1">
        <v>268</v>
      </c>
    </row>
    <row r="2" spans="2:67">
      <c r="B2" s="57" t="s">
        <v>191</v>
      </c>
      <c r="C2" s="78" t="s">
        <v>269</v>
      </c>
    </row>
    <row r="3" spans="2:67">
      <c r="B3" s="57" t="s">
        <v>193</v>
      </c>
      <c r="C3" s="78" t="s">
        <v>270</v>
      </c>
    </row>
    <row r="4" spans="2:67">
      <c r="B4" s="57" t="s">
        <v>194</v>
      </c>
      <c r="C4" s="78">
        <v>414</v>
      </c>
    </row>
    <row r="6" spans="2:67" ht="26.25" customHeight="1">
      <c r="B6" s="161" t="s">
        <v>222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6"/>
      <c r="BO6" s="3"/>
    </row>
    <row r="7" spans="2:67" ht="26.25" customHeight="1">
      <c r="B7" s="161" t="s">
        <v>102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6"/>
      <c r="AZ7" s="44"/>
      <c r="BJ7" s="3"/>
      <c r="BO7" s="3"/>
    </row>
    <row r="8" spans="2:67" s="3" customFormat="1" ht="78.75">
      <c r="B8" s="38" t="s">
        <v>130</v>
      </c>
      <c r="C8" s="14" t="s">
        <v>49</v>
      </c>
      <c r="D8" s="14" t="s">
        <v>134</v>
      </c>
      <c r="E8" s="14" t="s">
        <v>238</v>
      </c>
      <c r="F8" s="14" t="s">
        <v>132</v>
      </c>
      <c r="G8" s="14" t="s">
        <v>72</v>
      </c>
      <c r="H8" s="14" t="s">
        <v>15</v>
      </c>
      <c r="I8" s="14" t="s">
        <v>73</v>
      </c>
      <c r="J8" s="14" t="s">
        <v>117</v>
      </c>
      <c r="K8" s="14" t="s">
        <v>18</v>
      </c>
      <c r="L8" s="14" t="s">
        <v>116</v>
      </c>
      <c r="M8" s="14" t="s">
        <v>17</v>
      </c>
      <c r="N8" s="14" t="s">
        <v>19</v>
      </c>
      <c r="O8" s="14" t="s">
        <v>252</v>
      </c>
      <c r="P8" s="14" t="s">
        <v>251</v>
      </c>
      <c r="Q8" s="14" t="s">
        <v>69</v>
      </c>
      <c r="R8" s="14" t="s">
        <v>66</v>
      </c>
      <c r="S8" s="14" t="s">
        <v>195</v>
      </c>
      <c r="T8" s="39" t="s">
        <v>197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259</v>
      </c>
      <c r="P9" s="17"/>
      <c r="Q9" s="17" t="s">
        <v>255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128</v>
      </c>
      <c r="R10" s="20" t="s">
        <v>129</v>
      </c>
      <c r="S10" s="46" t="s">
        <v>198</v>
      </c>
      <c r="T10" s="73" t="s">
        <v>239</v>
      </c>
      <c r="U10" s="5"/>
      <c r="BJ10" s="1"/>
      <c r="BK10" s="3"/>
      <c r="BL10" s="1"/>
      <c r="BO10" s="1"/>
    </row>
    <row r="11" spans="2:67" s="4" customFormat="1" ht="18" customHeight="1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5"/>
      <c r="BJ11" s="1"/>
      <c r="BK11" s="3"/>
      <c r="BL11" s="1"/>
      <c r="BO11" s="1"/>
    </row>
    <row r="12" spans="2:67" ht="20.25">
      <c r="B12" s="99" t="s">
        <v>267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BK12" s="4"/>
    </row>
    <row r="13" spans="2:67">
      <c r="B13" s="99" t="s">
        <v>127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2:67">
      <c r="B14" s="99" t="s">
        <v>250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2:67">
      <c r="B15" s="99" t="s">
        <v>258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</row>
    <row r="16" spans="2:67" ht="20.25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BJ16" s="4"/>
    </row>
    <row r="17" spans="2:20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2:20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2:20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2:20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2:20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2:20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2:20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2:20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2:20"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2:20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2:20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2:20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2:20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2:20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2:20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2:20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2:20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2:20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2:20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2:20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</row>
    <row r="37" spans="2:20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2:20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</row>
    <row r="39" spans="2:20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2:20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2:20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2:20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2:20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2:20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2:20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</row>
    <row r="46" spans="2:20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2:20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2:20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2:20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2:20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</row>
    <row r="51" spans="2:20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2:20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2:20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2:20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2:20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2:20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2:20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2:20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2:20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  <row r="62" spans="2:20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</row>
    <row r="63" spans="2:20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</row>
    <row r="64" spans="2:20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</row>
    <row r="65" spans="2:20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2:20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</row>
    <row r="67" spans="2:20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2:20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2:20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2:20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2:20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2:20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2:20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2:20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</row>
    <row r="75" spans="2:20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</row>
    <row r="76" spans="2:20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</row>
    <row r="77" spans="2:20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</row>
    <row r="78" spans="2:20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</row>
    <row r="79" spans="2:20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2:20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</row>
    <row r="81" spans="2:20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</row>
    <row r="82" spans="2:20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2:20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2:20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</row>
    <row r="85" spans="2:20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2:20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2:20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2:20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</row>
    <row r="89" spans="2:20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2:20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</row>
    <row r="91" spans="2:20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2:20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2:20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2:20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2:20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2:20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2:20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</row>
    <row r="98" spans="2:20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</row>
    <row r="99" spans="2:20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</row>
    <row r="100" spans="2:20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</row>
    <row r="101" spans="2:20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</row>
    <row r="102" spans="2:20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</row>
    <row r="103" spans="2:20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2:20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2:20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2:20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2:20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2:20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2:20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2:20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D830"/>
  <sheetViews>
    <sheetView rightToLeft="1" zoomScale="80" zoomScaleNormal="80" workbookViewId="0">
      <selection activeCell="F22" sqref="F22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31.2851562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11" style="1" customWidth="1"/>
    <col min="14" max="14" width="12.5703125" style="1" customWidth="1"/>
    <col min="15" max="15" width="18.5703125" style="1" customWidth="1"/>
    <col min="16" max="16" width="15.140625" style="1" customWidth="1"/>
    <col min="17" max="17" width="11.28515625" style="1" customWidth="1"/>
    <col min="18" max="18" width="16.28515625" style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6">
      <c r="B1" s="57" t="s">
        <v>192</v>
      </c>
      <c r="C1" s="78" t="s" vm="1">
        <v>268</v>
      </c>
    </row>
    <row r="2" spans="2:56">
      <c r="B2" s="57" t="s">
        <v>191</v>
      </c>
      <c r="C2" s="78" t="s">
        <v>269</v>
      </c>
    </row>
    <row r="3" spans="2:56">
      <c r="B3" s="57" t="s">
        <v>193</v>
      </c>
      <c r="C3" s="78" t="s">
        <v>270</v>
      </c>
    </row>
    <row r="4" spans="2:56">
      <c r="B4" s="57" t="s">
        <v>194</v>
      </c>
      <c r="C4" s="78">
        <v>414</v>
      </c>
    </row>
    <row r="6" spans="2:56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9"/>
    </row>
    <row r="7" spans="2:56" ht="26.25" customHeight="1">
      <c r="B7" s="167" t="s">
        <v>103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  <c r="BD7" s="3"/>
    </row>
    <row r="8" spans="2:56" s="3" customFormat="1" ht="78.75">
      <c r="B8" s="23" t="s">
        <v>130</v>
      </c>
      <c r="C8" s="31" t="s">
        <v>49</v>
      </c>
      <c r="D8" s="31" t="s">
        <v>134</v>
      </c>
      <c r="E8" s="31" t="s">
        <v>238</v>
      </c>
      <c r="F8" s="31" t="s">
        <v>132</v>
      </c>
      <c r="G8" s="31" t="s">
        <v>72</v>
      </c>
      <c r="H8" s="31" t="s">
        <v>15</v>
      </c>
      <c r="I8" s="31" t="s">
        <v>73</v>
      </c>
      <c r="J8" s="31" t="s">
        <v>117</v>
      </c>
      <c r="K8" s="31" t="s">
        <v>18</v>
      </c>
      <c r="L8" s="31" t="s">
        <v>116</v>
      </c>
      <c r="M8" s="31" t="s">
        <v>17</v>
      </c>
      <c r="N8" s="31" t="s">
        <v>19</v>
      </c>
      <c r="O8" s="14" t="s">
        <v>252</v>
      </c>
      <c r="P8" s="31" t="s">
        <v>251</v>
      </c>
      <c r="Q8" s="31" t="s">
        <v>266</v>
      </c>
      <c r="R8" s="31" t="s">
        <v>69</v>
      </c>
      <c r="S8" s="14" t="s">
        <v>66</v>
      </c>
      <c r="T8" s="31" t="s">
        <v>195</v>
      </c>
      <c r="U8" s="15" t="s">
        <v>197</v>
      </c>
      <c r="V8" s="1"/>
      <c r="AZ8" s="1"/>
      <c r="BA8" s="1"/>
    </row>
    <row r="9" spans="2:5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259</v>
      </c>
      <c r="P9" s="33"/>
      <c r="Q9" s="17" t="s">
        <v>255</v>
      </c>
      <c r="R9" s="33" t="s">
        <v>255</v>
      </c>
      <c r="S9" s="17" t="s">
        <v>20</v>
      </c>
      <c r="T9" s="33" t="s">
        <v>255</v>
      </c>
      <c r="U9" s="18" t="s">
        <v>20</v>
      </c>
      <c r="AY9" s="1"/>
      <c r="AZ9" s="1"/>
      <c r="BA9" s="1"/>
      <c r="BD9" s="4"/>
    </row>
    <row r="10" spans="2:5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128</v>
      </c>
      <c r="R10" s="20" t="s">
        <v>129</v>
      </c>
      <c r="S10" s="20" t="s">
        <v>198</v>
      </c>
      <c r="T10" s="21" t="s">
        <v>239</v>
      </c>
      <c r="U10" s="21" t="s">
        <v>261</v>
      </c>
      <c r="V10" s="5"/>
      <c r="AY10" s="1"/>
      <c r="AZ10" s="3"/>
      <c r="BA10" s="1"/>
    </row>
    <row r="11" spans="2:56" s="138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0"/>
      <c r="K11" s="88">
        <v>4.0475181329129137</v>
      </c>
      <c r="L11" s="80"/>
      <c r="M11" s="80"/>
      <c r="N11" s="104">
        <v>2.5206738341622712E-2</v>
      </c>
      <c r="O11" s="88"/>
      <c r="P11" s="90"/>
      <c r="Q11" s="88">
        <f>Q12</f>
        <v>1330.9293509531185</v>
      </c>
      <c r="R11" s="88">
        <v>269124.13912264304</v>
      </c>
      <c r="S11" s="80"/>
      <c r="T11" s="89">
        <v>1</v>
      </c>
      <c r="U11" s="89">
        <f>R11/'סכום נכסי הקרן'!$C$42</f>
        <v>0.15126855677190995</v>
      </c>
      <c r="V11" s="142"/>
      <c r="AY11" s="139"/>
      <c r="AZ11" s="143"/>
      <c r="BA11" s="139"/>
      <c r="BD11" s="139"/>
    </row>
    <row r="12" spans="2:56" s="139" customFormat="1">
      <c r="B12" s="81" t="s">
        <v>246</v>
      </c>
      <c r="C12" s="82"/>
      <c r="D12" s="82"/>
      <c r="E12" s="82"/>
      <c r="F12" s="82"/>
      <c r="G12" s="82"/>
      <c r="H12" s="82"/>
      <c r="I12" s="82"/>
      <c r="J12" s="82"/>
      <c r="K12" s="91">
        <v>4.0475181329129173</v>
      </c>
      <c r="L12" s="82"/>
      <c r="M12" s="82"/>
      <c r="N12" s="105">
        <v>2.5206738341622757E-2</v>
      </c>
      <c r="O12" s="91"/>
      <c r="P12" s="93"/>
      <c r="Q12" s="91">
        <f>Q13+Q170</f>
        <v>1330.9293509531185</v>
      </c>
      <c r="R12" s="91">
        <v>269124.13912264298</v>
      </c>
      <c r="S12" s="82"/>
      <c r="T12" s="92">
        <v>0.99999999999999978</v>
      </c>
      <c r="U12" s="92">
        <f>R12/'סכום נכסי הקרן'!$C$42</f>
        <v>0.1512685567719099</v>
      </c>
      <c r="AZ12" s="143"/>
    </row>
    <row r="13" spans="2:56" s="139" customFormat="1" ht="20.25">
      <c r="B13" s="103" t="s">
        <v>33</v>
      </c>
      <c r="C13" s="82"/>
      <c r="D13" s="82"/>
      <c r="E13" s="82"/>
      <c r="F13" s="82"/>
      <c r="G13" s="82"/>
      <c r="H13" s="82"/>
      <c r="I13" s="82"/>
      <c r="J13" s="82"/>
      <c r="K13" s="91">
        <v>4.0604157374706134</v>
      </c>
      <c r="L13" s="82"/>
      <c r="M13" s="82"/>
      <c r="N13" s="105">
        <v>2.3213418917165E-2</v>
      </c>
      <c r="O13" s="91"/>
      <c r="P13" s="93"/>
      <c r="Q13" s="91">
        <f>SUM(Q14:Q168)</f>
        <v>1242.936308950166</v>
      </c>
      <c r="R13" s="91">
        <v>206559.35571909702</v>
      </c>
      <c r="S13" s="82"/>
      <c r="T13" s="92">
        <v>0.76752444575388123</v>
      </c>
      <c r="U13" s="92">
        <f>R13/'סכום נכסי הקרן'!$C$42</f>
        <v>0.11610231519634968</v>
      </c>
      <c r="AZ13" s="138"/>
    </row>
    <row r="14" spans="2:56" s="139" customFormat="1">
      <c r="B14" s="87" t="s">
        <v>326</v>
      </c>
      <c r="C14" s="84" t="s">
        <v>327</v>
      </c>
      <c r="D14" s="97" t="s">
        <v>135</v>
      </c>
      <c r="E14" s="97" t="s">
        <v>328</v>
      </c>
      <c r="F14" s="84" t="s">
        <v>329</v>
      </c>
      <c r="G14" s="97" t="s">
        <v>330</v>
      </c>
      <c r="H14" s="84" t="s">
        <v>331</v>
      </c>
      <c r="I14" s="84" t="s">
        <v>175</v>
      </c>
      <c r="J14" s="84"/>
      <c r="K14" s="94">
        <v>1.4900000000000078</v>
      </c>
      <c r="L14" s="97" t="s">
        <v>177</v>
      </c>
      <c r="M14" s="98">
        <v>5.8999999999999999E-3</v>
      </c>
      <c r="N14" s="98">
        <v>2.7000000000002378E-3</v>
      </c>
      <c r="O14" s="94">
        <v>6244293.124547</v>
      </c>
      <c r="P14" s="96">
        <v>100.97</v>
      </c>
      <c r="Q14" s="84"/>
      <c r="R14" s="94">
        <v>6304.8627889549998</v>
      </c>
      <c r="S14" s="95">
        <v>1.1697483125799552E-3</v>
      </c>
      <c r="T14" s="95">
        <v>2.3427340295482747E-2</v>
      </c>
      <c r="U14" s="95">
        <f>R14/'סכום נכסי הקרן'!$C$42</f>
        <v>3.5438199555020851E-3</v>
      </c>
    </row>
    <row r="15" spans="2:56" s="139" customFormat="1">
      <c r="B15" s="87" t="s">
        <v>332</v>
      </c>
      <c r="C15" s="84" t="s">
        <v>333</v>
      </c>
      <c r="D15" s="97" t="s">
        <v>135</v>
      </c>
      <c r="E15" s="97" t="s">
        <v>328</v>
      </c>
      <c r="F15" s="84" t="s">
        <v>329</v>
      </c>
      <c r="G15" s="97" t="s">
        <v>330</v>
      </c>
      <c r="H15" s="84" t="s">
        <v>331</v>
      </c>
      <c r="I15" s="84" t="s">
        <v>175</v>
      </c>
      <c r="J15" s="84"/>
      <c r="K15" s="94">
        <v>6.3200000000014418</v>
      </c>
      <c r="L15" s="97" t="s">
        <v>177</v>
      </c>
      <c r="M15" s="98">
        <v>8.3000000000000001E-3</v>
      </c>
      <c r="N15" s="98">
        <v>1.1300000000001221E-2</v>
      </c>
      <c r="O15" s="94">
        <v>1910074.992477</v>
      </c>
      <c r="P15" s="96">
        <v>98.84</v>
      </c>
      <c r="Q15" s="84"/>
      <c r="R15" s="94">
        <v>1887.9180521289998</v>
      </c>
      <c r="S15" s="95">
        <v>1.4853184696975823E-3</v>
      </c>
      <c r="T15" s="95">
        <v>7.0150453923743094E-3</v>
      </c>
      <c r="U15" s="95">
        <f>R15/'סכום נכסי הקרן'!$C$42</f>
        <v>1.0611557921938984E-3</v>
      </c>
    </row>
    <row r="16" spans="2:56" s="139" customFormat="1">
      <c r="B16" s="87" t="s">
        <v>334</v>
      </c>
      <c r="C16" s="84" t="s">
        <v>335</v>
      </c>
      <c r="D16" s="97" t="s">
        <v>135</v>
      </c>
      <c r="E16" s="97" t="s">
        <v>328</v>
      </c>
      <c r="F16" s="84" t="s">
        <v>336</v>
      </c>
      <c r="G16" s="97" t="s">
        <v>330</v>
      </c>
      <c r="H16" s="84" t="s">
        <v>331</v>
      </c>
      <c r="I16" s="84" t="s">
        <v>175</v>
      </c>
      <c r="J16" s="84"/>
      <c r="K16" s="94">
        <v>2.4800000000004063</v>
      </c>
      <c r="L16" s="97" t="s">
        <v>177</v>
      </c>
      <c r="M16" s="98">
        <v>0.04</v>
      </c>
      <c r="N16" s="98">
        <v>3.5000000000001636E-3</v>
      </c>
      <c r="O16" s="94">
        <v>2697451.6790420003</v>
      </c>
      <c r="P16" s="96">
        <v>113.05</v>
      </c>
      <c r="Q16" s="84"/>
      <c r="R16" s="94">
        <v>3049.4690888370001</v>
      </c>
      <c r="S16" s="95">
        <v>1.3020499528125749E-3</v>
      </c>
      <c r="T16" s="95">
        <v>1.1331087203022398E-2</v>
      </c>
      <c r="U16" s="95">
        <f>R16/'סכום נכסי הקרן'!$C$42</f>
        <v>1.7140372078578558E-3</v>
      </c>
    </row>
    <row r="17" spans="2:51" s="139" customFormat="1" ht="20.25">
      <c r="B17" s="87" t="s">
        <v>337</v>
      </c>
      <c r="C17" s="84" t="s">
        <v>338</v>
      </c>
      <c r="D17" s="97" t="s">
        <v>135</v>
      </c>
      <c r="E17" s="97" t="s">
        <v>328</v>
      </c>
      <c r="F17" s="84" t="s">
        <v>336</v>
      </c>
      <c r="G17" s="97" t="s">
        <v>330</v>
      </c>
      <c r="H17" s="84" t="s">
        <v>331</v>
      </c>
      <c r="I17" s="84" t="s">
        <v>175</v>
      </c>
      <c r="J17" s="84"/>
      <c r="K17" s="94">
        <v>3.6799999999997803</v>
      </c>
      <c r="L17" s="97" t="s">
        <v>177</v>
      </c>
      <c r="M17" s="98">
        <v>9.8999999999999991E-3</v>
      </c>
      <c r="N17" s="98">
        <v>5.7999999999980532E-3</v>
      </c>
      <c r="O17" s="94">
        <v>3891382.6234189998</v>
      </c>
      <c r="P17" s="96">
        <v>102.98</v>
      </c>
      <c r="Q17" s="84"/>
      <c r="R17" s="94">
        <v>4007.3458254410002</v>
      </c>
      <c r="S17" s="95">
        <v>1.2911563732986183E-3</v>
      </c>
      <c r="T17" s="95">
        <v>1.4890324734544921E-2</v>
      </c>
      <c r="U17" s="95">
        <f>R17/'סכום נכסי הקרן'!$C$42</f>
        <v>2.2524379324596832E-3</v>
      </c>
      <c r="AY17" s="138"/>
    </row>
    <row r="18" spans="2:51" s="139" customFormat="1">
      <c r="B18" s="87" t="s">
        <v>339</v>
      </c>
      <c r="C18" s="84" t="s">
        <v>340</v>
      </c>
      <c r="D18" s="97" t="s">
        <v>135</v>
      </c>
      <c r="E18" s="97" t="s">
        <v>328</v>
      </c>
      <c r="F18" s="84" t="s">
        <v>336</v>
      </c>
      <c r="G18" s="97" t="s">
        <v>330</v>
      </c>
      <c r="H18" s="84" t="s">
        <v>331</v>
      </c>
      <c r="I18" s="84" t="s">
        <v>175</v>
      </c>
      <c r="J18" s="84"/>
      <c r="K18" s="94">
        <v>5.6200000000005312</v>
      </c>
      <c r="L18" s="97" t="s">
        <v>177</v>
      </c>
      <c r="M18" s="98">
        <v>8.6E-3</v>
      </c>
      <c r="N18" s="98">
        <v>1.1300000000000572E-2</v>
      </c>
      <c r="O18" s="94">
        <v>2971801.0333409999</v>
      </c>
      <c r="P18" s="96">
        <v>100.03</v>
      </c>
      <c r="Q18" s="84"/>
      <c r="R18" s="94">
        <v>2972.6925478909998</v>
      </c>
      <c r="S18" s="95">
        <v>1.1880783757821274E-3</v>
      </c>
      <c r="T18" s="95">
        <v>1.1045804206126261E-2</v>
      </c>
      <c r="U18" s="95">
        <f>R18/'סכום נכסי הקרן'!$C$42</f>
        <v>1.670882860645812E-3</v>
      </c>
    </row>
    <row r="19" spans="2:51" s="139" customFormat="1">
      <c r="B19" s="87" t="s">
        <v>341</v>
      </c>
      <c r="C19" s="84" t="s">
        <v>342</v>
      </c>
      <c r="D19" s="97" t="s">
        <v>135</v>
      </c>
      <c r="E19" s="97" t="s">
        <v>328</v>
      </c>
      <c r="F19" s="84" t="s">
        <v>336</v>
      </c>
      <c r="G19" s="97" t="s">
        <v>330</v>
      </c>
      <c r="H19" s="84" t="s">
        <v>331</v>
      </c>
      <c r="I19" s="84" t="s">
        <v>175</v>
      </c>
      <c r="J19" s="84"/>
      <c r="K19" s="94">
        <v>8.3099999999890883</v>
      </c>
      <c r="L19" s="97" t="s">
        <v>177</v>
      </c>
      <c r="M19" s="98">
        <v>1.2199999999999999E-2</v>
      </c>
      <c r="N19" s="98">
        <v>1.6900000000018189E-2</v>
      </c>
      <c r="O19" s="94">
        <v>112487.68999999999</v>
      </c>
      <c r="P19" s="96">
        <v>97.76</v>
      </c>
      <c r="Q19" s="84"/>
      <c r="R19" s="94">
        <v>109.96795742</v>
      </c>
      <c r="S19" s="95">
        <v>1.4032755411622636E-4</v>
      </c>
      <c r="T19" s="95">
        <v>4.0861424686206358E-4</v>
      </c>
      <c r="U19" s="95">
        <f>R19/'סכום נכסי הקרן'!$C$42</f>
        <v>6.1810487399265282E-5</v>
      </c>
      <c r="AY19" s="143"/>
    </row>
    <row r="20" spans="2:51" s="139" customFormat="1">
      <c r="B20" s="87" t="s">
        <v>343</v>
      </c>
      <c r="C20" s="84" t="s">
        <v>344</v>
      </c>
      <c r="D20" s="97" t="s">
        <v>135</v>
      </c>
      <c r="E20" s="97" t="s">
        <v>328</v>
      </c>
      <c r="F20" s="84" t="s">
        <v>336</v>
      </c>
      <c r="G20" s="97" t="s">
        <v>330</v>
      </c>
      <c r="H20" s="84" t="s">
        <v>331</v>
      </c>
      <c r="I20" s="84" t="s">
        <v>175</v>
      </c>
      <c r="J20" s="84"/>
      <c r="K20" s="94">
        <v>10.829999999999007</v>
      </c>
      <c r="L20" s="97" t="s">
        <v>177</v>
      </c>
      <c r="M20" s="98">
        <v>1.2199999999999999E-2</v>
      </c>
      <c r="N20" s="98">
        <v>1.0299999999996085E-2</v>
      </c>
      <c r="O20" s="94">
        <v>1623473.9964270003</v>
      </c>
      <c r="P20" s="96">
        <v>102.26</v>
      </c>
      <c r="Q20" s="84"/>
      <c r="R20" s="94">
        <v>1660.1645141549998</v>
      </c>
      <c r="S20" s="95">
        <v>2.312881533873181E-3</v>
      </c>
      <c r="T20" s="95">
        <v>6.16876850797261E-3</v>
      </c>
      <c r="U20" s="95">
        <f>R20/'סכום נכסי הקרן'!$C$42</f>
        <v>9.3314070926102486E-4</v>
      </c>
    </row>
    <row r="21" spans="2:51" s="139" customFormat="1">
      <c r="B21" s="87" t="s">
        <v>345</v>
      </c>
      <c r="C21" s="84" t="s">
        <v>346</v>
      </c>
      <c r="D21" s="97" t="s">
        <v>135</v>
      </c>
      <c r="E21" s="97" t="s">
        <v>328</v>
      </c>
      <c r="F21" s="84" t="s">
        <v>336</v>
      </c>
      <c r="G21" s="97" t="s">
        <v>330</v>
      </c>
      <c r="H21" s="84" t="s">
        <v>331</v>
      </c>
      <c r="I21" s="84" t="s">
        <v>175</v>
      </c>
      <c r="J21" s="84"/>
      <c r="K21" s="94">
        <v>6.000000000007067E-2</v>
      </c>
      <c r="L21" s="97" t="s">
        <v>177</v>
      </c>
      <c r="M21" s="98">
        <v>2.58E-2</v>
      </c>
      <c r="N21" s="98">
        <v>5.4699999999987273E-2</v>
      </c>
      <c r="O21" s="94">
        <v>2671950.1182480003</v>
      </c>
      <c r="P21" s="96">
        <v>105.92</v>
      </c>
      <c r="Q21" s="84"/>
      <c r="R21" s="94">
        <v>2830.1295877800003</v>
      </c>
      <c r="S21" s="95">
        <v>9.8104013426695441E-4</v>
      </c>
      <c r="T21" s="95">
        <v>1.0516074838200511E-2</v>
      </c>
      <c r="U21" s="95">
        <f>R21/'סכום נכסי הקרן'!$C$42</f>
        <v>1.5907514636799877E-3</v>
      </c>
    </row>
    <row r="22" spans="2:51" s="139" customFormat="1">
      <c r="B22" s="87" t="s">
        <v>347</v>
      </c>
      <c r="C22" s="84" t="s">
        <v>348</v>
      </c>
      <c r="D22" s="97" t="s">
        <v>135</v>
      </c>
      <c r="E22" s="97" t="s">
        <v>328</v>
      </c>
      <c r="F22" s="84" t="s">
        <v>336</v>
      </c>
      <c r="G22" s="97" t="s">
        <v>330</v>
      </c>
      <c r="H22" s="84" t="s">
        <v>331</v>
      </c>
      <c r="I22" s="84" t="s">
        <v>175</v>
      </c>
      <c r="J22" s="84"/>
      <c r="K22" s="94">
        <v>1.6899999999986306</v>
      </c>
      <c r="L22" s="97" t="s">
        <v>177</v>
      </c>
      <c r="M22" s="98">
        <v>4.0999999999999995E-3</v>
      </c>
      <c r="N22" s="98">
        <v>3.4999999999954351E-3</v>
      </c>
      <c r="O22" s="94">
        <v>546490.79616899998</v>
      </c>
      <c r="P22" s="96">
        <v>100.22</v>
      </c>
      <c r="Q22" s="84"/>
      <c r="R22" s="94">
        <v>547.69306617500001</v>
      </c>
      <c r="S22" s="95">
        <v>4.4327902030137086E-4</v>
      </c>
      <c r="T22" s="95">
        <v>2.0350945402389559E-3</v>
      </c>
      <c r="U22" s="95">
        <f>R22/'סכום נכסי הקרן'!$C$42</f>
        <v>3.0784581399634044E-4</v>
      </c>
    </row>
    <row r="23" spans="2:51" s="139" customFormat="1">
      <c r="B23" s="87" t="s">
        <v>349</v>
      </c>
      <c r="C23" s="84" t="s">
        <v>350</v>
      </c>
      <c r="D23" s="97" t="s">
        <v>135</v>
      </c>
      <c r="E23" s="97" t="s">
        <v>328</v>
      </c>
      <c r="F23" s="84" t="s">
        <v>336</v>
      </c>
      <c r="G23" s="97" t="s">
        <v>330</v>
      </c>
      <c r="H23" s="84" t="s">
        <v>331</v>
      </c>
      <c r="I23" s="84" t="s">
        <v>175</v>
      </c>
      <c r="J23" s="84"/>
      <c r="K23" s="94">
        <v>1.0800000000001673</v>
      </c>
      <c r="L23" s="97" t="s">
        <v>177</v>
      </c>
      <c r="M23" s="98">
        <v>6.4000000000000003E-3</v>
      </c>
      <c r="N23" s="98">
        <v>3.300000000000366E-3</v>
      </c>
      <c r="O23" s="94">
        <v>3780805.9532619999</v>
      </c>
      <c r="P23" s="96">
        <v>101.21</v>
      </c>
      <c r="Q23" s="84"/>
      <c r="R23" s="94">
        <v>3826.553718142</v>
      </c>
      <c r="S23" s="95">
        <v>1.200219661077523E-3</v>
      </c>
      <c r="T23" s="95">
        <v>1.4218545131688073E-2</v>
      </c>
      <c r="U23" s="95">
        <f>R23/'סכום נכסי הקרן'!$C$42</f>
        <v>2.1508188014667212E-3</v>
      </c>
    </row>
    <row r="24" spans="2:51" s="139" customFormat="1">
      <c r="B24" s="87" t="s">
        <v>351</v>
      </c>
      <c r="C24" s="84" t="s">
        <v>352</v>
      </c>
      <c r="D24" s="97" t="s">
        <v>135</v>
      </c>
      <c r="E24" s="97" t="s">
        <v>328</v>
      </c>
      <c r="F24" s="84" t="s">
        <v>353</v>
      </c>
      <c r="G24" s="97" t="s">
        <v>330</v>
      </c>
      <c r="H24" s="84" t="s">
        <v>331</v>
      </c>
      <c r="I24" s="84" t="s">
        <v>175</v>
      </c>
      <c r="J24" s="84"/>
      <c r="K24" s="94">
        <v>3.3199999999998173</v>
      </c>
      <c r="L24" s="97" t="s">
        <v>177</v>
      </c>
      <c r="M24" s="98">
        <v>0.05</v>
      </c>
      <c r="N24" s="98">
        <v>5.4999999999996614E-3</v>
      </c>
      <c r="O24" s="94">
        <v>4846957.6569329994</v>
      </c>
      <c r="P24" s="96">
        <v>122.05</v>
      </c>
      <c r="Q24" s="84"/>
      <c r="R24" s="94">
        <v>5915.7116816440002</v>
      </c>
      <c r="S24" s="95">
        <v>1.5379321269856931E-3</v>
      </c>
      <c r="T24" s="95">
        <v>2.1981349205349953E-2</v>
      </c>
      <c r="U24" s="95">
        <f>R24/'סכום נכסי הקרן'!$C$42</f>
        <v>3.3250869701926572E-3</v>
      </c>
    </row>
    <row r="25" spans="2:51" s="139" customFormat="1">
      <c r="B25" s="87" t="s">
        <v>354</v>
      </c>
      <c r="C25" s="84" t="s">
        <v>355</v>
      </c>
      <c r="D25" s="97" t="s">
        <v>135</v>
      </c>
      <c r="E25" s="97" t="s">
        <v>328</v>
      </c>
      <c r="F25" s="84" t="s">
        <v>353</v>
      </c>
      <c r="G25" s="97" t="s">
        <v>330</v>
      </c>
      <c r="H25" s="84" t="s">
        <v>331</v>
      </c>
      <c r="I25" s="84" t="s">
        <v>175</v>
      </c>
      <c r="J25" s="84"/>
      <c r="K25" s="94">
        <v>1.2000000000022866</v>
      </c>
      <c r="L25" s="97" t="s">
        <v>177</v>
      </c>
      <c r="M25" s="98">
        <v>1.6E-2</v>
      </c>
      <c r="N25" s="98">
        <v>3.0000000000152431E-3</v>
      </c>
      <c r="O25" s="94">
        <v>257219.04415300005</v>
      </c>
      <c r="P25" s="96">
        <v>102.02</v>
      </c>
      <c r="Q25" s="84"/>
      <c r="R25" s="94">
        <v>262.41487170199997</v>
      </c>
      <c r="S25" s="95">
        <v>1.2253135926881871E-4</v>
      </c>
      <c r="T25" s="95">
        <v>9.7506999021895399E-4</v>
      </c>
      <c r="U25" s="95">
        <f>R25/'סכום נכסי הקרן'!$C$42</f>
        <v>1.4749743017202153E-4</v>
      </c>
    </row>
    <row r="26" spans="2:51" s="139" customFormat="1">
      <c r="B26" s="87" t="s">
        <v>356</v>
      </c>
      <c r="C26" s="84" t="s">
        <v>357</v>
      </c>
      <c r="D26" s="97" t="s">
        <v>135</v>
      </c>
      <c r="E26" s="97" t="s">
        <v>328</v>
      </c>
      <c r="F26" s="84" t="s">
        <v>353</v>
      </c>
      <c r="G26" s="97" t="s">
        <v>330</v>
      </c>
      <c r="H26" s="84" t="s">
        <v>331</v>
      </c>
      <c r="I26" s="84" t="s">
        <v>175</v>
      </c>
      <c r="J26" s="84"/>
      <c r="K26" s="94">
        <v>2.2100000000001239</v>
      </c>
      <c r="L26" s="97" t="s">
        <v>177</v>
      </c>
      <c r="M26" s="98">
        <v>6.9999999999999993E-3</v>
      </c>
      <c r="N26" s="98">
        <v>3.3999999999989607E-3</v>
      </c>
      <c r="O26" s="94">
        <v>2422190.0229179999</v>
      </c>
      <c r="P26" s="96">
        <v>103.28</v>
      </c>
      <c r="Q26" s="84"/>
      <c r="R26" s="94">
        <v>2501.6380301889999</v>
      </c>
      <c r="S26" s="95">
        <v>6.8142342487997388E-4</v>
      </c>
      <c r="T26" s="95">
        <v>9.2954799162366254E-3</v>
      </c>
      <c r="U26" s="95">
        <f>R26/'סכום נכסי הקרן'!$C$42</f>
        <v>1.4061138314313886E-3</v>
      </c>
    </row>
    <row r="27" spans="2:51" s="139" customFormat="1">
      <c r="B27" s="87" t="s">
        <v>358</v>
      </c>
      <c r="C27" s="84" t="s">
        <v>359</v>
      </c>
      <c r="D27" s="97" t="s">
        <v>135</v>
      </c>
      <c r="E27" s="97" t="s">
        <v>328</v>
      </c>
      <c r="F27" s="84" t="s">
        <v>353</v>
      </c>
      <c r="G27" s="97" t="s">
        <v>330</v>
      </c>
      <c r="H27" s="84" t="s">
        <v>331</v>
      </c>
      <c r="I27" s="84" t="s">
        <v>175</v>
      </c>
      <c r="J27" s="84"/>
      <c r="K27" s="94">
        <v>4.7100000000062403</v>
      </c>
      <c r="L27" s="97" t="s">
        <v>177</v>
      </c>
      <c r="M27" s="98">
        <v>6.0000000000000001E-3</v>
      </c>
      <c r="N27" s="98">
        <v>8.6000000000091299E-3</v>
      </c>
      <c r="O27" s="94">
        <v>393144.47654999996</v>
      </c>
      <c r="P27" s="96">
        <v>100.27</v>
      </c>
      <c r="Q27" s="84"/>
      <c r="R27" s="94">
        <v>394.20596427400005</v>
      </c>
      <c r="S27" s="95">
        <v>1.7676207106551056E-4</v>
      </c>
      <c r="T27" s="95">
        <v>1.4647737120836854E-3</v>
      </c>
      <c r="U27" s="95">
        <f>R27/'סכום נכסי הקרן'!$C$42</f>
        <v>2.2157420542433224E-4</v>
      </c>
    </row>
    <row r="28" spans="2:51" s="139" customFormat="1">
      <c r="B28" s="87" t="s">
        <v>360</v>
      </c>
      <c r="C28" s="84" t="s">
        <v>361</v>
      </c>
      <c r="D28" s="97" t="s">
        <v>135</v>
      </c>
      <c r="E28" s="97" t="s">
        <v>328</v>
      </c>
      <c r="F28" s="84" t="s">
        <v>353</v>
      </c>
      <c r="G28" s="97" t="s">
        <v>330</v>
      </c>
      <c r="H28" s="84" t="s">
        <v>331</v>
      </c>
      <c r="I28" s="84" t="s">
        <v>175</v>
      </c>
      <c r="J28" s="84"/>
      <c r="K28" s="94">
        <v>6.0999999999991799</v>
      </c>
      <c r="L28" s="97" t="s">
        <v>177</v>
      </c>
      <c r="M28" s="98">
        <v>1.7500000000000002E-2</v>
      </c>
      <c r="N28" s="98">
        <v>1.2000000000000861E-2</v>
      </c>
      <c r="O28" s="94">
        <v>2249753.8000000003</v>
      </c>
      <c r="P28" s="96">
        <v>103.17</v>
      </c>
      <c r="Q28" s="84"/>
      <c r="R28" s="94">
        <v>2321.0711437190002</v>
      </c>
      <c r="S28" s="95">
        <v>1.1238951775623994E-3</v>
      </c>
      <c r="T28" s="95">
        <v>8.6245371793321774E-3</v>
      </c>
      <c r="U28" s="95">
        <f>R28/'סכום נכסי הקרן'!$C$42</f>
        <v>1.3046212919432575E-3</v>
      </c>
    </row>
    <row r="29" spans="2:51" s="139" customFormat="1">
      <c r="B29" s="87" t="s">
        <v>362</v>
      </c>
      <c r="C29" s="84" t="s">
        <v>363</v>
      </c>
      <c r="D29" s="97" t="s">
        <v>135</v>
      </c>
      <c r="E29" s="97" t="s">
        <v>328</v>
      </c>
      <c r="F29" s="84" t="s">
        <v>364</v>
      </c>
      <c r="G29" s="97" t="s">
        <v>330</v>
      </c>
      <c r="H29" s="84" t="s">
        <v>365</v>
      </c>
      <c r="I29" s="84" t="s">
        <v>175</v>
      </c>
      <c r="J29" s="84"/>
      <c r="K29" s="94">
        <v>1.2399999999997542</v>
      </c>
      <c r="L29" s="97" t="s">
        <v>177</v>
      </c>
      <c r="M29" s="98">
        <v>8.0000000000000002E-3</v>
      </c>
      <c r="N29" s="98">
        <v>5.299999999999693E-3</v>
      </c>
      <c r="O29" s="94">
        <v>1583106.013703</v>
      </c>
      <c r="P29" s="96">
        <v>102.87</v>
      </c>
      <c r="Q29" s="84"/>
      <c r="R29" s="94">
        <v>1628.541125685</v>
      </c>
      <c r="S29" s="95">
        <v>2.4561796222158437E-3</v>
      </c>
      <c r="T29" s="95">
        <v>6.0512636695991611E-3</v>
      </c>
      <c r="U29" s="95">
        <f>R29/'סכום נכסי הקרן'!$C$42</f>
        <v>9.1536592194655677E-4</v>
      </c>
    </row>
    <row r="30" spans="2:51" s="139" customFormat="1">
      <c r="B30" s="87" t="s">
        <v>366</v>
      </c>
      <c r="C30" s="84" t="s">
        <v>367</v>
      </c>
      <c r="D30" s="97" t="s">
        <v>135</v>
      </c>
      <c r="E30" s="97" t="s">
        <v>328</v>
      </c>
      <c r="F30" s="84" t="s">
        <v>329</v>
      </c>
      <c r="G30" s="97" t="s">
        <v>330</v>
      </c>
      <c r="H30" s="84" t="s">
        <v>365</v>
      </c>
      <c r="I30" s="84" t="s">
        <v>175</v>
      </c>
      <c r="J30" s="84"/>
      <c r="K30" s="94">
        <v>1.8299999999994716</v>
      </c>
      <c r="L30" s="97" t="s">
        <v>177</v>
      </c>
      <c r="M30" s="98">
        <v>3.4000000000000002E-2</v>
      </c>
      <c r="N30" s="98">
        <v>3.0000000000000001E-3</v>
      </c>
      <c r="O30" s="94">
        <v>1548874.280025</v>
      </c>
      <c r="P30" s="96">
        <v>110.02</v>
      </c>
      <c r="Q30" s="84"/>
      <c r="R30" s="94">
        <v>1704.07149493</v>
      </c>
      <c r="S30" s="95">
        <v>8.279451662439295E-4</v>
      </c>
      <c r="T30" s="95">
        <v>6.3319161948287165E-3</v>
      </c>
      <c r="U30" s="95">
        <f>R30/'סכום נכסי הקרן'!$C$42</f>
        <v>9.5781982439242363E-4</v>
      </c>
    </row>
    <row r="31" spans="2:51" s="139" customFormat="1">
      <c r="B31" s="87" t="s">
        <v>368</v>
      </c>
      <c r="C31" s="84" t="s">
        <v>369</v>
      </c>
      <c r="D31" s="97" t="s">
        <v>135</v>
      </c>
      <c r="E31" s="97" t="s">
        <v>328</v>
      </c>
      <c r="F31" s="84" t="s">
        <v>336</v>
      </c>
      <c r="G31" s="97" t="s">
        <v>330</v>
      </c>
      <c r="H31" s="84" t="s">
        <v>365</v>
      </c>
      <c r="I31" s="84" t="s">
        <v>175</v>
      </c>
      <c r="J31" s="84"/>
      <c r="K31" s="94">
        <v>0.7200000000001584</v>
      </c>
      <c r="L31" s="97" t="s">
        <v>177</v>
      </c>
      <c r="M31" s="98">
        <v>0.03</v>
      </c>
      <c r="N31" s="98">
        <v>2.999999999944513E-4</v>
      </c>
      <c r="O31" s="94">
        <v>1145937.65827</v>
      </c>
      <c r="P31" s="96">
        <v>110.09</v>
      </c>
      <c r="Q31" s="84"/>
      <c r="R31" s="94">
        <v>1261.56278709</v>
      </c>
      <c r="S31" s="95">
        <v>2.3873701213958333E-3</v>
      </c>
      <c r="T31" s="95">
        <v>4.6876612079568645E-3</v>
      </c>
      <c r="U31" s="95">
        <f>R31/'סכום נכסי הקרן'!$C$42</f>
        <v>7.090957455633028E-4</v>
      </c>
    </row>
    <row r="32" spans="2:51" s="139" customFormat="1">
      <c r="B32" s="87" t="s">
        <v>370</v>
      </c>
      <c r="C32" s="84" t="s">
        <v>371</v>
      </c>
      <c r="D32" s="97" t="s">
        <v>135</v>
      </c>
      <c r="E32" s="97" t="s">
        <v>328</v>
      </c>
      <c r="F32" s="84" t="s">
        <v>372</v>
      </c>
      <c r="G32" s="97" t="s">
        <v>373</v>
      </c>
      <c r="H32" s="84" t="s">
        <v>365</v>
      </c>
      <c r="I32" s="84" t="s">
        <v>175</v>
      </c>
      <c r="J32" s="84"/>
      <c r="K32" s="94">
        <v>6.4500000000008626</v>
      </c>
      <c r="L32" s="97" t="s">
        <v>177</v>
      </c>
      <c r="M32" s="98">
        <v>8.3000000000000001E-3</v>
      </c>
      <c r="N32" s="98">
        <v>1.2500000000000707E-2</v>
      </c>
      <c r="O32" s="94">
        <v>3595036.6353049995</v>
      </c>
      <c r="P32" s="96">
        <v>98.51</v>
      </c>
      <c r="Q32" s="84"/>
      <c r="R32" s="94">
        <v>3541.4706068109999</v>
      </c>
      <c r="S32" s="95">
        <v>2.3475153388843829E-3</v>
      </c>
      <c r="T32" s="95">
        <v>1.3159245463288264E-2</v>
      </c>
      <c r="U32" s="95">
        <f>R32/'סכום נכסי הקרן'!$C$42</f>
        <v>1.9905800694389191E-3</v>
      </c>
    </row>
    <row r="33" spans="2:21" s="139" customFormat="1">
      <c r="B33" s="87" t="s">
        <v>374</v>
      </c>
      <c r="C33" s="84" t="s">
        <v>375</v>
      </c>
      <c r="D33" s="97" t="s">
        <v>135</v>
      </c>
      <c r="E33" s="97" t="s">
        <v>328</v>
      </c>
      <c r="F33" s="84" t="s">
        <v>372</v>
      </c>
      <c r="G33" s="97" t="s">
        <v>373</v>
      </c>
      <c r="H33" s="84" t="s">
        <v>365</v>
      </c>
      <c r="I33" s="84" t="s">
        <v>175</v>
      </c>
      <c r="J33" s="84"/>
      <c r="K33" s="94">
        <v>10.070000000000572</v>
      </c>
      <c r="L33" s="97" t="s">
        <v>177</v>
      </c>
      <c r="M33" s="98">
        <v>1.6500000000000001E-2</v>
      </c>
      <c r="N33" s="98">
        <v>2.019999999999619E-2</v>
      </c>
      <c r="O33" s="94">
        <v>537319.003562</v>
      </c>
      <c r="P33" s="96">
        <v>97.61</v>
      </c>
      <c r="Q33" s="84"/>
      <c r="R33" s="94">
        <v>524.47707680999997</v>
      </c>
      <c r="S33" s="95">
        <v>1.2706632224516099E-3</v>
      </c>
      <c r="T33" s="95">
        <v>1.9488295569465421E-3</v>
      </c>
      <c r="U33" s="95">
        <f>R33/'סכום נכסי הקרן'!$C$42</f>
        <v>2.9479663447374411E-4</v>
      </c>
    </row>
    <row r="34" spans="2:21" s="139" customFormat="1">
      <c r="B34" s="87" t="s">
        <v>376</v>
      </c>
      <c r="C34" s="84" t="s">
        <v>377</v>
      </c>
      <c r="D34" s="97" t="s">
        <v>135</v>
      </c>
      <c r="E34" s="97" t="s">
        <v>328</v>
      </c>
      <c r="F34" s="84" t="s">
        <v>378</v>
      </c>
      <c r="G34" s="97" t="s">
        <v>379</v>
      </c>
      <c r="H34" s="84" t="s">
        <v>365</v>
      </c>
      <c r="I34" s="84" t="s">
        <v>380</v>
      </c>
      <c r="J34" s="84"/>
      <c r="K34" s="94">
        <v>3.2</v>
      </c>
      <c r="L34" s="97" t="s">
        <v>177</v>
      </c>
      <c r="M34" s="98">
        <v>6.5000000000000006E-3</v>
      </c>
      <c r="N34" s="98">
        <v>6.4000000000034203E-3</v>
      </c>
      <c r="O34" s="94">
        <v>1745669.0969150001</v>
      </c>
      <c r="P34" s="96">
        <v>100.47</v>
      </c>
      <c r="Q34" s="84"/>
      <c r="R34" s="94">
        <v>1753.8737962600001</v>
      </c>
      <c r="S34" s="95">
        <v>1.6519294516215376E-3</v>
      </c>
      <c r="T34" s="95">
        <v>6.5169694624113194E-3</v>
      </c>
      <c r="U34" s="95">
        <f>R34/'סכום נכסי הקרן'!$C$42</f>
        <v>9.8581256510556995E-4</v>
      </c>
    </row>
    <row r="35" spans="2:21" s="139" customFormat="1">
      <c r="B35" s="87" t="s">
        <v>381</v>
      </c>
      <c r="C35" s="84" t="s">
        <v>382</v>
      </c>
      <c r="D35" s="97" t="s">
        <v>135</v>
      </c>
      <c r="E35" s="97" t="s">
        <v>328</v>
      </c>
      <c r="F35" s="84" t="s">
        <v>378</v>
      </c>
      <c r="G35" s="97" t="s">
        <v>379</v>
      </c>
      <c r="H35" s="84" t="s">
        <v>365</v>
      </c>
      <c r="I35" s="84" t="s">
        <v>380</v>
      </c>
      <c r="J35" s="84"/>
      <c r="K35" s="94">
        <v>4.3400000000000079</v>
      </c>
      <c r="L35" s="97" t="s">
        <v>177</v>
      </c>
      <c r="M35" s="98">
        <v>1.6399999999999998E-2</v>
      </c>
      <c r="N35" s="98">
        <v>1.0500000000000559E-2</v>
      </c>
      <c r="O35" s="94">
        <v>2590196.1703790003</v>
      </c>
      <c r="P35" s="96">
        <v>102.85</v>
      </c>
      <c r="Q35" s="94">
        <v>21.299768852999996</v>
      </c>
      <c r="R35" s="94">
        <v>2685.3165264969998</v>
      </c>
      <c r="S35" s="95">
        <v>2.4304337924243957E-3</v>
      </c>
      <c r="T35" s="95">
        <v>9.9779846402899951E-3</v>
      </c>
      <c r="U35" s="95">
        <f>R35/'סכום נכסי הקרן'!$C$42</f>
        <v>1.5093553360289525E-3</v>
      </c>
    </row>
    <row r="36" spans="2:21" s="139" customFormat="1">
      <c r="B36" s="87" t="s">
        <v>383</v>
      </c>
      <c r="C36" s="84" t="s">
        <v>384</v>
      </c>
      <c r="D36" s="97" t="s">
        <v>135</v>
      </c>
      <c r="E36" s="97" t="s">
        <v>328</v>
      </c>
      <c r="F36" s="84" t="s">
        <v>378</v>
      </c>
      <c r="G36" s="97" t="s">
        <v>379</v>
      </c>
      <c r="H36" s="84" t="s">
        <v>365</v>
      </c>
      <c r="I36" s="84" t="s">
        <v>175</v>
      </c>
      <c r="J36" s="84"/>
      <c r="K36" s="94">
        <v>5.6999999999999904</v>
      </c>
      <c r="L36" s="97" t="s">
        <v>177</v>
      </c>
      <c r="M36" s="98">
        <v>1.34E-2</v>
      </c>
      <c r="N36" s="98">
        <v>1.5899999999999487E-2</v>
      </c>
      <c r="O36" s="94">
        <v>8652635.9472613987</v>
      </c>
      <c r="P36" s="96">
        <v>100.2</v>
      </c>
      <c r="Q36" s="144">
        <v>443.69395787216365</v>
      </c>
      <c r="R36" s="94">
        <v>9108.3581809329989</v>
      </c>
      <c r="S36" s="95">
        <v>2.1594130994131069E-3</v>
      </c>
      <c r="T36" s="95">
        <v>3.3844448924673427E-2</v>
      </c>
      <c r="U36" s="95">
        <f>R36/'סכום נכסי הקרן'!$C$42</f>
        <v>5.1196009435759693E-3</v>
      </c>
    </row>
    <row r="37" spans="2:21" s="139" customFormat="1">
      <c r="B37" s="87" t="s">
        <v>385</v>
      </c>
      <c r="C37" s="84" t="s">
        <v>386</v>
      </c>
      <c r="D37" s="97" t="s">
        <v>135</v>
      </c>
      <c r="E37" s="97" t="s">
        <v>328</v>
      </c>
      <c r="F37" s="84" t="s">
        <v>353</v>
      </c>
      <c r="G37" s="97" t="s">
        <v>330</v>
      </c>
      <c r="H37" s="84" t="s">
        <v>365</v>
      </c>
      <c r="I37" s="84" t="s">
        <v>175</v>
      </c>
      <c r="J37" s="84"/>
      <c r="K37" s="94">
        <v>3.2000000000030027</v>
      </c>
      <c r="L37" s="97" t="s">
        <v>177</v>
      </c>
      <c r="M37" s="98">
        <v>4.2000000000000003E-2</v>
      </c>
      <c r="N37" s="98">
        <v>5.7000000000021686E-3</v>
      </c>
      <c r="O37" s="94">
        <v>511054.59065099998</v>
      </c>
      <c r="P37" s="96">
        <v>117.31</v>
      </c>
      <c r="Q37" s="84"/>
      <c r="R37" s="94">
        <v>599.51811709099991</v>
      </c>
      <c r="S37" s="95">
        <v>5.1221527045384845E-4</v>
      </c>
      <c r="T37" s="95">
        <v>2.2276638544779233E-3</v>
      </c>
      <c r="U37" s="95">
        <f>R37/'סכום נכסי הקרן'!$C$42</f>
        <v>3.3697549623982548E-4</v>
      </c>
    </row>
    <row r="38" spans="2:21" s="139" customFormat="1">
      <c r="B38" s="87" t="s">
        <v>387</v>
      </c>
      <c r="C38" s="84" t="s">
        <v>388</v>
      </c>
      <c r="D38" s="97" t="s">
        <v>135</v>
      </c>
      <c r="E38" s="97" t="s">
        <v>328</v>
      </c>
      <c r="F38" s="84" t="s">
        <v>353</v>
      </c>
      <c r="G38" s="97" t="s">
        <v>330</v>
      </c>
      <c r="H38" s="84" t="s">
        <v>365</v>
      </c>
      <c r="I38" s="84" t="s">
        <v>175</v>
      </c>
      <c r="J38" s="84"/>
      <c r="K38" s="94">
        <v>1.2099999999999553</v>
      </c>
      <c r="L38" s="97" t="s">
        <v>177</v>
      </c>
      <c r="M38" s="98">
        <v>4.0999999999999995E-2</v>
      </c>
      <c r="N38" s="98">
        <v>7.4000000000005554E-3</v>
      </c>
      <c r="O38" s="94">
        <v>3592472.3357880004</v>
      </c>
      <c r="P38" s="96">
        <v>130.5</v>
      </c>
      <c r="Q38" s="84"/>
      <c r="R38" s="94">
        <v>4688.1763390010001</v>
      </c>
      <c r="S38" s="95">
        <v>1.5369955806011826E-3</v>
      </c>
      <c r="T38" s="95">
        <v>1.7420125724450689E-2</v>
      </c>
      <c r="U38" s="95">
        <f>R38/'סכום נכסי הקרן'!$C$42</f>
        <v>2.6351172771228778E-3</v>
      </c>
    </row>
    <row r="39" spans="2:21" s="139" customFormat="1">
      <c r="B39" s="87" t="s">
        <v>389</v>
      </c>
      <c r="C39" s="84" t="s">
        <v>390</v>
      </c>
      <c r="D39" s="97" t="s">
        <v>135</v>
      </c>
      <c r="E39" s="97" t="s">
        <v>328</v>
      </c>
      <c r="F39" s="84" t="s">
        <v>353</v>
      </c>
      <c r="G39" s="97" t="s">
        <v>330</v>
      </c>
      <c r="H39" s="84" t="s">
        <v>365</v>
      </c>
      <c r="I39" s="84" t="s">
        <v>175</v>
      </c>
      <c r="J39" s="84"/>
      <c r="K39" s="94">
        <v>2.359999999999864</v>
      </c>
      <c r="L39" s="97" t="s">
        <v>177</v>
      </c>
      <c r="M39" s="98">
        <v>0.04</v>
      </c>
      <c r="N39" s="98">
        <v>3.4999999999987636E-3</v>
      </c>
      <c r="O39" s="94">
        <v>2787959.0421289997</v>
      </c>
      <c r="P39" s="96">
        <v>115.98</v>
      </c>
      <c r="Q39" s="84"/>
      <c r="R39" s="94">
        <v>3233.4747169039997</v>
      </c>
      <c r="S39" s="95">
        <v>9.5982119870243203E-4</v>
      </c>
      <c r="T39" s="95">
        <v>1.2014807469316111E-2</v>
      </c>
      <c r="U39" s="95">
        <f>R39/'סכום נכסי הקרן'!$C$42</f>
        <v>1.8174625857758117E-3</v>
      </c>
    </row>
    <row r="40" spans="2:21" s="139" customFormat="1">
      <c r="B40" s="87" t="s">
        <v>391</v>
      </c>
      <c r="C40" s="84" t="s">
        <v>392</v>
      </c>
      <c r="D40" s="97" t="s">
        <v>135</v>
      </c>
      <c r="E40" s="97" t="s">
        <v>328</v>
      </c>
      <c r="F40" s="84" t="s">
        <v>393</v>
      </c>
      <c r="G40" s="97" t="s">
        <v>379</v>
      </c>
      <c r="H40" s="84" t="s">
        <v>394</v>
      </c>
      <c r="I40" s="84" t="s">
        <v>380</v>
      </c>
      <c r="J40" s="84"/>
      <c r="K40" s="94">
        <v>1.0699999999988277</v>
      </c>
      <c r="L40" s="97" t="s">
        <v>177</v>
      </c>
      <c r="M40" s="98">
        <v>1.6399999999999998E-2</v>
      </c>
      <c r="N40" s="98">
        <v>7.2999999999886081E-3</v>
      </c>
      <c r="O40" s="94">
        <v>595885.44031600002</v>
      </c>
      <c r="P40" s="96">
        <v>101.63</v>
      </c>
      <c r="Q40" s="84"/>
      <c r="R40" s="94">
        <v>605.59839215299996</v>
      </c>
      <c r="S40" s="95">
        <v>1.1446215408411895E-3</v>
      </c>
      <c r="T40" s="95">
        <v>2.2502566812745905E-3</v>
      </c>
      <c r="U40" s="95">
        <f>R40/'סכום נכסי הקרן'!$C$42</f>
        <v>3.4039308054275506E-4</v>
      </c>
    </row>
    <row r="41" spans="2:21" s="139" customFormat="1">
      <c r="B41" s="87" t="s">
        <v>395</v>
      </c>
      <c r="C41" s="84" t="s">
        <v>396</v>
      </c>
      <c r="D41" s="97" t="s">
        <v>135</v>
      </c>
      <c r="E41" s="97" t="s">
        <v>328</v>
      </c>
      <c r="F41" s="84" t="s">
        <v>393</v>
      </c>
      <c r="G41" s="97" t="s">
        <v>379</v>
      </c>
      <c r="H41" s="84" t="s">
        <v>394</v>
      </c>
      <c r="I41" s="84" t="s">
        <v>380</v>
      </c>
      <c r="J41" s="84"/>
      <c r="K41" s="94">
        <v>5.1600000000000517</v>
      </c>
      <c r="L41" s="97" t="s">
        <v>177</v>
      </c>
      <c r="M41" s="98">
        <v>2.3399999999999997E-2</v>
      </c>
      <c r="N41" s="98">
        <v>1.6200000000000388E-2</v>
      </c>
      <c r="O41" s="94">
        <v>4383914.3699030001</v>
      </c>
      <c r="P41" s="96">
        <v>105.82</v>
      </c>
      <c r="Q41" s="84"/>
      <c r="R41" s="94">
        <v>4639.0585993610002</v>
      </c>
      <c r="S41" s="95">
        <v>1.7852986640360146E-3</v>
      </c>
      <c r="T41" s="95">
        <v>1.72376161220043E-2</v>
      </c>
      <c r="U41" s="95">
        <f>R41/'סכום נכסי הקרן'!$C$42</f>
        <v>2.6075093129637977E-3</v>
      </c>
    </row>
    <row r="42" spans="2:21" s="139" customFormat="1">
      <c r="B42" s="87" t="s">
        <v>397</v>
      </c>
      <c r="C42" s="84" t="s">
        <v>398</v>
      </c>
      <c r="D42" s="97" t="s">
        <v>135</v>
      </c>
      <c r="E42" s="97" t="s">
        <v>328</v>
      </c>
      <c r="F42" s="84" t="s">
        <v>393</v>
      </c>
      <c r="G42" s="97" t="s">
        <v>379</v>
      </c>
      <c r="H42" s="84" t="s">
        <v>394</v>
      </c>
      <c r="I42" s="84" t="s">
        <v>380</v>
      </c>
      <c r="J42" s="84"/>
      <c r="K42" s="94">
        <v>2.0500000000005079</v>
      </c>
      <c r="L42" s="97" t="s">
        <v>177</v>
      </c>
      <c r="M42" s="98">
        <v>0.03</v>
      </c>
      <c r="N42" s="98">
        <v>7.6999999999981458E-3</v>
      </c>
      <c r="O42" s="94">
        <v>1557522.491229</v>
      </c>
      <c r="P42" s="96">
        <v>107.4</v>
      </c>
      <c r="Q42" s="84"/>
      <c r="R42" s="94">
        <v>1672.7790785030002</v>
      </c>
      <c r="S42" s="95">
        <v>2.8771708274848255E-3</v>
      </c>
      <c r="T42" s="95">
        <v>6.2156411682591393E-3</v>
      </c>
      <c r="U42" s="95">
        <f>R42/'סכום נכסי הקרן'!$C$42</f>
        <v>9.4023106893462822E-4</v>
      </c>
    </row>
    <row r="43" spans="2:21" s="139" customFormat="1">
      <c r="B43" s="87" t="s">
        <v>399</v>
      </c>
      <c r="C43" s="84" t="s">
        <v>400</v>
      </c>
      <c r="D43" s="97" t="s">
        <v>135</v>
      </c>
      <c r="E43" s="97" t="s">
        <v>328</v>
      </c>
      <c r="F43" s="84" t="s">
        <v>401</v>
      </c>
      <c r="G43" s="97" t="s">
        <v>379</v>
      </c>
      <c r="H43" s="84" t="s">
        <v>394</v>
      </c>
      <c r="I43" s="84" t="s">
        <v>175</v>
      </c>
      <c r="J43" s="84"/>
      <c r="K43" s="94">
        <v>0.50999999998433376</v>
      </c>
      <c r="L43" s="97" t="s">
        <v>177</v>
      </c>
      <c r="M43" s="98">
        <v>4.9500000000000002E-2</v>
      </c>
      <c r="N43" s="98">
        <v>2.2999999998579105E-3</v>
      </c>
      <c r="O43" s="94">
        <v>43891.350978000002</v>
      </c>
      <c r="P43" s="96">
        <v>125.07</v>
      </c>
      <c r="Q43" s="84"/>
      <c r="R43" s="94">
        <v>54.894915185999999</v>
      </c>
      <c r="S43" s="95">
        <v>3.4028426062785751E-4</v>
      </c>
      <c r="T43" s="95">
        <v>2.0397618498645243E-4</v>
      </c>
      <c r="U43" s="95">
        <f>R43/'סכום נכסי הקרן'!$C$42</f>
        <v>3.0855183118740788E-5</v>
      </c>
    </row>
    <row r="44" spans="2:21" s="139" customFormat="1">
      <c r="B44" s="87" t="s">
        <v>402</v>
      </c>
      <c r="C44" s="84" t="s">
        <v>403</v>
      </c>
      <c r="D44" s="97" t="s">
        <v>135</v>
      </c>
      <c r="E44" s="97" t="s">
        <v>328</v>
      </c>
      <c r="F44" s="84" t="s">
        <v>401</v>
      </c>
      <c r="G44" s="97" t="s">
        <v>379</v>
      </c>
      <c r="H44" s="84" t="s">
        <v>394</v>
      </c>
      <c r="I44" s="84" t="s">
        <v>175</v>
      </c>
      <c r="J44" s="84"/>
      <c r="K44" s="94">
        <v>2.2100000000000835</v>
      </c>
      <c r="L44" s="97" t="s">
        <v>177</v>
      </c>
      <c r="M44" s="98">
        <v>4.8000000000000001E-2</v>
      </c>
      <c r="N44" s="98">
        <v>6.9000000000015212E-3</v>
      </c>
      <c r="O44" s="94">
        <v>4083225.6762030004</v>
      </c>
      <c r="P44" s="96">
        <v>114.3</v>
      </c>
      <c r="Q44" s="84"/>
      <c r="R44" s="94">
        <v>4667.1272757409997</v>
      </c>
      <c r="S44" s="95">
        <v>3.0033744177857904E-3</v>
      </c>
      <c r="T44" s="95">
        <v>1.7341912512775878E-2</v>
      </c>
      <c r="U44" s="95">
        <f>R44/'סכום נכסי הקרן'!$C$42</f>
        <v>2.6232860774723335E-3</v>
      </c>
    </row>
    <row r="45" spans="2:21" s="139" customFormat="1">
      <c r="B45" s="87" t="s">
        <v>404</v>
      </c>
      <c r="C45" s="84" t="s">
        <v>405</v>
      </c>
      <c r="D45" s="97" t="s">
        <v>135</v>
      </c>
      <c r="E45" s="97" t="s">
        <v>328</v>
      </c>
      <c r="F45" s="84" t="s">
        <v>401</v>
      </c>
      <c r="G45" s="97" t="s">
        <v>379</v>
      </c>
      <c r="H45" s="84" t="s">
        <v>394</v>
      </c>
      <c r="I45" s="84" t="s">
        <v>175</v>
      </c>
      <c r="J45" s="84"/>
      <c r="K45" s="94">
        <v>6.1599999999996333</v>
      </c>
      <c r="L45" s="97" t="s">
        <v>177</v>
      </c>
      <c r="M45" s="98">
        <v>3.2000000000000001E-2</v>
      </c>
      <c r="N45" s="98">
        <v>1.7499999999999384E-2</v>
      </c>
      <c r="O45" s="94">
        <v>3633738.0806029998</v>
      </c>
      <c r="P45" s="96">
        <v>110.84</v>
      </c>
      <c r="Q45" s="84"/>
      <c r="R45" s="94">
        <v>4027.6354088029998</v>
      </c>
      <c r="S45" s="95">
        <v>2.2027781499470178E-3</v>
      </c>
      <c r="T45" s="95">
        <v>1.4965715903200935E-2</v>
      </c>
      <c r="U45" s="95">
        <f>R45/'סכום נכסי הקרן'!$C$42</f>
        <v>2.2638422457356261E-3</v>
      </c>
    </row>
    <row r="46" spans="2:21" s="139" customFormat="1">
      <c r="B46" s="87" t="s">
        <v>406</v>
      </c>
      <c r="C46" s="84" t="s">
        <v>407</v>
      </c>
      <c r="D46" s="97" t="s">
        <v>135</v>
      </c>
      <c r="E46" s="97" t="s">
        <v>328</v>
      </c>
      <c r="F46" s="84" t="s">
        <v>401</v>
      </c>
      <c r="G46" s="97" t="s">
        <v>379</v>
      </c>
      <c r="H46" s="84" t="s">
        <v>394</v>
      </c>
      <c r="I46" s="84" t="s">
        <v>175</v>
      </c>
      <c r="J46" s="84"/>
      <c r="K46" s="94">
        <v>1.4799999999983144</v>
      </c>
      <c r="L46" s="97" t="s">
        <v>177</v>
      </c>
      <c r="M46" s="98">
        <v>4.9000000000000002E-2</v>
      </c>
      <c r="N46" s="98">
        <v>6.6999999999829609E-3</v>
      </c>
      <c r="O46" s="94">
        <v>472655.194709</v>
      </c>
      <c r="P46" s="96">
        <v>115.47</v>
      </c>
      <c r="Q46" s="84"/>
      <c r="R46" s="94">
        <v>545.77495427899999</v>
      </c>
      <c r="S46" s="95">
        <v>2.3858974787461349E-3</v>
      </c>
      <c r="T46" s="95">
        <v>2.0279673018490695E-3</v>
      </c>
      <c r="U46" s="95">
        <f>R46/'סכום נכסי הקרן'!$C$42</f>
        <v>3.06767686931333E-4</v>
      </c>
    </row>
    <row r="47" spans="2:21" s="139" customFormat="1">
      <c r="B47" s="87" t="s">
        <v>408</v>
      </c>
      <c r="C47" s="84" t="s">
        <v>409</v>
      </c>
      <c r="D47" s="97" t="s">
        <v>135</v>
      </c>
      <c r="E47" s="97" t="s">
        <v>328</v>
      </c>
      <c r="F47" s="84" t="s">
        <v>410</v>
      </c>
      <c r="G47" s="97" t="s">
        <v>411</v>
      </c>
      <c r="H47" s="84" t="s">
        <v>394</v>
      </c>
      <c r="I47" s="84" t="s">
        <v>175</v>
      </c>
      <c r="J47" s="84"/>
      <c r="K47" s="94">
        <v>2.3500000000004695</v>
      </c>
      <c r="L47" s="97" t="s">
        <v>177</v>
      </c>
      <c r="M47" s="98">
        <v>3.7000000000000005E-2</v>
      </c>
      <c r="N47" s="98">
        <v>6.2999999999983399E-3</v>
      </c>
      <c r="O47" s="94">
        <v>2475265.551672</v>
      </c>
      <c r="P47" s="96">
        <v>111.93</v>
      </c>
      <c r="Q47" s="84"/>
      <c r="R47" s="94">
        <v>2770.5647649419998</v>
      </c>
      <c r="S47" s="95">
        <v>1.0313669692392576E-3</v>
      </c>
      <c r="T47" s="95">
        <v>1.029474640949774E-2</v>
      </c>
      <c r="U47" s="95">
        <f>R47/'סכום נכסי הקרן'!$C$42</f>
        <v>1.557271431697525E-3</v>
      </c>
    </row>
    <row r="48" spans="2:21" s="139" customFormat="1">
      <c r="B48" s="87" t="s">
        <v>412</v>
      </c>
      <c r="C48" s="84" t="s">
        <v>413</v>
      </c>
      <c r="D48" s="97" t="s">
        <v>135</v>
      </c>
      <c r="E48" s="97" t="s">
        <v>328</v>
      </c>
      <c r="F48" s="84" t="s">
        <v>410</v>
      </c>
      <c r="G48" s="97" t="s">
        <v>411</v>
      </c>
      <c r="H48" s="84" t="s">
        <v>394</v>
      </c>
      <c r="I48" s="84" t="s">
        <v>175</v>
      </c>
      <c r="J48" s="84"/>
      <c r="K48" s="94">
        <v>5.4000000000005643</v>
      </c>
      <c r="L48" s="97" t="s">
        <v>177</v>
      </c>
      <c r="M48" s="98">
        <v>2.2000000000000002E-2</v>
      </c>
      <c r="N48" s="98">
        <v>1.619999999999831E-2</v>
      </c>
      <c r="O48" s="94">
        <v>1706586.1052000001</v>
      </c>
      <c r="P48" s="96">
        <v>103.89</v>
      </c>
      <c r="Q48" s="84"/>
      <c r="R48" s="94">
        <v>1772.9723183149999</v>
      </c>
      <c r="S48" s="95">
        <v>1.9355987823698358E-3</v>
      </c>
      <c r="T48" s="95">
        <v>6.5879349362527291E-3</v>
      </c>
      <c r="U48" s="95">
        <f>R48/'סכום נכסי הקרן'!$C$42</f>
        <v>9.9654740991419479E-4</v>
      </c>
    </row>
    <row r="49" spans="2:21" s="139" customFormat="1">
      <c r="B49" s="87" t="s">
        <v>414</v>
      </c>
      <c r="C49" s="84" t="s">
        <v>415</v>
      </c>
      <c r="D49" s="97" t="s">
        <v>135</v>
      </c>
      <c r="E49" s="97" t="s">
        <v>328</v>
      </c>
      <c r="F49" s="84" t="s">
        <v>416</v>
      </c>
      <c r="G49" s="97" t="s">
        <v>379</v>
      </c>
      <c r="H49" s="84" t="s">
        <v>394</v>
      </c>
      <c r="I49" s="84" t="s">
        <v>380</v>
      </c>
      <c r="J49" s="84"/>
      <c r="K49" s="94">
        <v>6.7500000000032623</v>
      </c>
      <c r="L49" s="97" t="s">
        <v>177</v>
      </c>
      <c r="M49" s="98">
        <v>1.8200000000000001E-2</v>
      </c>
      <c r="N49" s="98">
        <v>1.7700000000012272E-2</v>
      </c>
      <c r="O49" s="94">
        <v>759159.13580699998</v>
      </c>
      <c r="P49" s="96">
        <v>100.92</v>
      </c>
      <c r="Q49" s="84"/>
      <c r="R49" s="94">
        <v>766.14337957800001</v>
      </c>
      <c r="S49" s="95">
        <v>2.8865366380494296E-3</v>
      </c>
      <c r="T49" s="95">
        <v>2.8468028994933802E-3</v>
      </c>
      <c r="U49" s="95">
        <f>R49/'סכום נכסי הקרן'!$C$42</f>
        <v>4.3063176602045221E-4</v>
      </c>
    </row>
    <row r="50" spans="2:21" s="139" customFormat="1">
      <c r="B50" s="87" t="s">
        <v>417</v>
      </c>
      <c r="C50" s="84" t="s">
        <v>418</v>
      </c>
      <c r="D50" s="97" t="s">
        <v>135</v>
      </c>
      <c r="E50" s="97" t="s">
        <v>328</v>
      </c>
      <c r="F50" s="84" t="s">
        <v>364</v>
      </c>
      <c r="G50" s="97" t="s">
        <v>330</v>
      </c>
      <c r="H50" s="84" t="s">
        <v>394</v>
      </c>
      <c r="I50" s="84" t="s">
        <v>175</v>
      </c>
      <c r="J50" s="84"/>
      <c r="K50" s="94">
        <v>1.0500000000001417</v>
      </c>
      <c r="L50" s="97" t="s">
        <v>177</v>
      </c>
      <c r="M50" s="98">
        <v>3.1E-2</v>
      </c>
      <c r="N50" s="98">
        <v>2.1999999999967931E-3</v>
      </c>
      <c r="O50" s="94">
        <v>942073.65453899989</v>
      </c>
      <c r="P50" s="96">
        <v>112.54</v>
      </c>
      <c r="Q50" s="84"/>
      <c r="R50" s="94">
        <v>1060.2097517969999</v>
      </c>
      <c r="S50" s="95">
        <v>1.8255394600371821E-3</v>
      </c>
      <c r="T50" s="95">
        <v>3.9394821856312554E-3</v>
      </c>
      <c r="U50" s="95">
        <f>R50/'סכום נכסי הקרן'!$C$42</f>
        <v>5.9591978464908939E-4</v>
      </c>
    </row>
    <row r="51" spans="2:21" s="139" customFormat="1">
      <c r="B51" s="87" t="s">
        <v>419</v>
      </c>
      <c r="C51" s="84" t="s">
        <v>420</v>
      </c>
      <c r="D51" s="97" t="s">
        <v>135</v>
      </c>
      <c r="E51" s="97" t="s">
        <v>328</v>
      </c>
      <c r="F51" s="84" t="s">
        <v>364</v>
      </c>
      <c r="G51" s="97" t="s">
        <v>330</v>
      </c>
      <c r="H51" s="84" t="s">
        <v>394</v>
      </c>
      <c r="I51" s="84" t="s">
        <v>175</v>
      </c>
      <c r="J51" s="84"/>
      <c r="K51" s="94">
        <v>0.52000000000015911</v>
      </c>
      <c r="L51" s="97" t="s">
        <v>177</v>
      </c>
      <c r="M51" s="98">
        <v>2.7999999999999997E-2</v>
      </c>
      <c r="N51" s="98">
        <v>-2.2000000000015904E-3</v>
      </c>
      <c r="O51" s="94">
        <v>2388230.1646750001</v>
      </c>
      <c r="P51" s="96">
        <v>105.28</v>
      </c>
      <c r="Q51" s="84"/>
      <c r="R51" s="94">
        <v>2514.32850048</v>
      </c>
      <c r="S51" s="95">
        <v>2.4282155908088494E-3</v>
      </c>
      <c r="T51" s="95">
        <v>9.3426346245893271E-3</v>
      </c>
      <c r="U51" s="95">
        <f>R51/'סכום נכסי הקרן'!$C$42</f>
        <v>1.4132468561089022E-3</v>
      </c>
    </row>
    <row r="52" spans="2:21" s="139" customFormat="1">
      <c r="B52" s="87" t="s">
        <v>421</v>
      </c>
      <c r="C52" s="84" t="s">
        <v>422</v>
      </c>
      <c r="D52" s="97" t="s">
        <v>135</v>
      </c>
      <c r="E52" s="97" t="s">
        <v>328</v>
      </c>
      <c r="F52" s="84" t="s">
        <v>364</v>
      </c>
      <c r="G52" s="97" t="s">
        <v>330</v>
      </c>
      <c r="H52" s="84" t="s">
        <v>394</v>
      </c>
      <c r="I52" s="84" t="s">
        <v>175</v>
      </c>
      <c r="J52" s="84"/>
      <c r="K52" s="94">
        <v>1.2000000000028328</v>
      </c>
      <c r="L52" s="97" t="s">
        <v>177</v>
      </c>
      <c r="M52" s="98">
        <v>4.2000000000000003E-2</v>
      </c>
      <c r="N52" s="98">
        <v>5.0000000004248762E-4</v>
      </c>
      <c r="O52" s="94">
        <v>54612.686091999996</v>
      </c>
      <c r="P52" s="96">
        <v>129.29</v>
      </c>
      <c r="Q52" s="84"/>
      <c r="R52" s="94">
        <v>70.608740114</v>
      </c>
      <c r="S52" s="95">
        <v>6.9793462014850025E-4</v>
      </c>
      <c r="T52" s="95">
        <v>2.6236494557562806E-4</v>
      </c>
      <c r="U52" s="95">
        <f>R52/'סכום נכסי הקרן'!$C$42</f>
        <v>3.9687566664765954E-5</v>
      </c>
    </row>
    <row r="53" spans="2:21" s="139" customFormat="1">
      <c r="B53" s="87" t="s">
        <v>423</v>
      </c>
      <c r="C53" s="84" t="s">
        <v>424</v>
      </c>
      <c r="D53" s="97" t="s">
        <v>135</v>
      </c>
      <c r="E53" s="97" t="s">
        <v>328</v>
      </c>
      <c r="F53" s="84" t="s">
        <v>329</v>
      </c>
      <c r="G53" s="97" t="s">
        <v>330</v>
      </c>
      <c r="H53" s="84" t="s">
        <v>394</v>
      </c>
      <c r="I53" s="84" t="s">
        <v>175</v>
      </c>
      <c r="J53" s="84"/>
      <c r="K53" s="94">
        <v>2.0099999999996343</v>
      </c>
      <c r="L53" s="97" t="s">
        <v>177</v>
      </c>
      <c r="M53" s="98">
        <v>0.04</v>
      </c>
      <c r="N53" s="98">
        <v>4.2999999999974673E-3</v>
      </c>
      <c r="O53" s="94">
        <v>3027333.2120349999</v>
      </c>
      <c r="P53" s="96">
        <v>117.4</v>
      </c>
      <c r="Q53" s="84"/>
      <c r="R53" s="94">
        <v>3554.0893062300001</v>
      </c>
      <c r="S53" s="95">
        <v>2.2424723681331378E-3</v>
      </c>
      <c r="T53" s="95">
        <v>1.3206133488495284E-2</v>
      </c>
      <c r="U53" s="95">
        <f>R53/'סכום נכסי הקרן'!$C$42</f>
        <v>1.99767275334187E-3</v>
      </c>
    </row>
    <row r="54" spans="2:21" s="139" customFormat="1">
      <c r="B54" s="87" t="s">
        <v>425</v>
      </c>
      <c r="C54" s="84" t="s">
        <v>426</v>
      </c>
      <c r="D54" s="97" t="s">
        <v>135</v>
      </c>
      <c r="E54" s="97" t="s">
        <v>328</v>
      </c>
      <c r="F54" s="84" t="s">
        <v>427</v>
      </c>
      <c r="G54" s="97" t="s">
        <v>379</v>
      </c>
      <c r="H54" s="84" t="s">
        <v>394</v>
      </c>
      <c r="I54" s="84" t="s">
        <v>175</v>
      </c>
      <c r="J54" s="84"/>
      <c r="K54" s="94">
        <v>4.3199999999998537</v>
      </c>
      <c r="L54" s="97" t="s">
        <v>177</v>
      </c>
      <c r="M54" s="98">
        <v>4.7500000000000001E-2</v>
      </c>
      <c r="N54" s="98">
        <v>1.3099999999999614E-2</v>
      </c>
      <c r="O54" s="94">
        <v>3999861.0619780002</v>
      </c>
      <c r="P54" s="96">
        <v>142.29</v>
      </c>
      <c r="Q54" s="84"/>
      <c r="R54" s="94">
        <v>5691.4023083619995</v>
      </c>
      <c r="S54" s="95">
        <v>2.119356256015472E-3</v>
      </c>
      <c r="T54" s="95">
        <v>2.1147870001242661E-2</v>
      </c>
      <c r="U54" s="95">
        <f>R54/'סכום נכסי הקרן'!$C$42</f>
        <v>3.199007773887947E-3</v>
      </c>
    </row>
    <row r="55" spans="2:21" s="139" customFormat="1">
      <c r="B55" s="87" t="s">
        <v>428</v>
      </c>
      <c r="C55" s="84" t="s">
        <v>429</v>
      </c>
      <c r="D55" s="97" t="s">
        <v>135</v>
      </c>
      <c r="E55" s="97" t="s">
        <v>328</v>
      </c>
      <c r="F55" s="84" t="s">
        <v>430</v>
      </c>
      <c r="G55" s="97" t="s">
        <v>330</v>
      </c>
      <c r="H55" s="84" t="s">
        <v>394</v>
      </c>
      <c r="I55" s="84" t="s">
        <v>175</v>
      </c>
      <c r="J55" s="84"/>
      <c r="K55" s="94">
        <v>1.9000000000001855</v>
      </c>
      <c r="L55" s="97" t="s">
        <v>177</v>
      </c>
      <c r="M55" s="98">
        <v>3.85E-2</v>
      </c>
      <c r="N55" s="98">
        <v>3.7000000000098369E-3</v>
      </c>
      <c r="O55" s="94">
        <v>465528.27376300009</v>
      </c>
      <c r="P55" s="96">
        <v>115.73</v>
      </c>
      <c r="Q55" s="84"/>
      <c r="R55" s="94">
        <v>538.75590053099995</v>
      </c>
      <c r="S55" s="95">
        <v>1.0929612726954712E-3</v>
      </c>
      <c r="T55" s="95">
        <v>2.0018862012429234E-3</v>
      </c>
      <c r="U55" s="95">
        <f>R55/'סכום נכסי הקרן'!$C$42</f>
        <v>3.028224364836183E-4</v>
      </c>
    </row>
    <row r="56" spans="2:21" s="139" customFormat="1">
      <c r="B56" s="87" t="s">
        <v>431</v>
      </c>
      <c r="C56" s="84" t="s">
        <v>432</v>
      </c>
      <c r="D56" s="97" t="s">
        <v>135</v>
      </c>
      <c r="E56" s="97" t="s">
        <v>328</v>
      </c>
      <c r="F56" s="84" t="s">
        <v>430</v>
      </c>
      <c r="G56" s="97" t="s">
        <v>330</v>
      </c>
      <c r="H56" s="84" t="s">
        <v>394</v>
      </c>
      <c r="I56" s="84" t="s">
        <v>175</v>
      </c>
      <c r="J56" s="84"/>
      <c r="K56" s="94">
        <v>2.2699999999968536</v>
      </c>
      <c r="L56" s="97" t="s">
        <v>177</v>
      </c>
      <c r="M56" s="98">
        <v>4.7500000000000001E-2</v>
      </c>
      <c r="N56" s="98">
        <v>5.7999999999881445E-3</v>
      </c>
      <c r="O56" s="94">
        <v>335308.42757900001</v>
      </c>
      <c r="P56" s="96">
        <v>130.81</v>
      </c>
      <c r="Q56" s="84"/>
      <c r="R56" s="94">
        <v>438.61695289400001</v>
      </c>
      <c r="S56" s="95">
        <v>1.1552846400240079E-3</v>
      </c>
      <c r="T56" s="95">
        <v>1.6297941697980391E-3</v>
      </c>
      <c r="U56" s="95">
        <f>R56/'סכום נכסי הקרן'!$C$42</f>
        <v>2.4653661190062251E-4</v>
      </c>
    </row>
    <row r="57" spans="2:21" s="139" customFormat="1">
      <c r="B57" s="87" t="s">
        <v>433</v>
      </c>
      <c r="C57" s="84" t="s">
        <v>434</v>
      </c>
      <c r="D57" s="97" t="s">
        <v>135</v>
      </c>
      <c r="E57" s="97" t="s">
        <v>328</v>
      </c>
      <c r="F57" s="84" t="s">
        <v>435</v>
      </c>
      <c r="G57" s="97" t="s">
        <v>330</v>
      </c>
      <c r="H57" s="84" t="s">
        <v>394</v>
      </c>
      <c r="I57" s="84" t="s">
        <v>380</v>
      </c>
      <c r="J57" s="84"/>
      <c r="K57" s="94">
        <v>2.509999999996757</v>
      </c>
      <c r="L57" s="97" t="s">
        <v>177</v>
      </c>
      <c r="M57" s="98">
        <v>3.5499999999999997E-2</v>
      </c>
      <c r="N57" s="98">
        <v>3.9000000000048952E-3</v>
      </c>
      <c r="O57" s="94">
        <v>551345.19320700003</v>
      </c>
      <c r="P57" s="96">
        <v>118.57</v>
      </c>
      <c r="Q57" s="84"/>
      <c r="R57" s="94">
        <v>653.72996691200001</v>
      </c>
      <c r="S57" s="95">
        <v>1.5471280634795253E-3</v>
      </c>
      <c r="T57" s="95">
        <v>2.4291019343087895E-3</v>
      </c>
      <c r="U57" s="95">
        <f>R57/'סכום נכסי הקרן'!$C$42</f>
        <v>3.6744674385474538E-4</v>
      </c>
    </row>
    <row r="58" spans="2:21" s="139" customFormat="1">
      <c r="B58" s="87" t="s">
        <v>436</v>
      </c>
      <c r="C58" s="84" t="s">
        <v>437</v>
      </c>
      <c r="D58" s="97" t="s">
        <v>135</v>
      </c>
      <c r="E58" s="97" t="s">
        <v>328</v>
      </c>
      <c r="F58" s="84" t="s">
        <v>435</v>
      </c>
      <c r="G58" s="97" t="s">
        <v>330</v>
      </c>
      <c r="H58" s="84" t="s">
        <v>394</v>
      </c>
      <c r="I58" s="84" t="s">
        <v>380</v>
      </c>
      <c r="J58" s="84"/>
      <c r="K58" s="94">
        <v>1.4199999999970465</v>
      </c>
      <c r="L58" s="97" t="s">
        <v>177</v>
      </c>
      <c r="M58" s="98">
        <v>4.6500000000000007E-2</v>
      </c>
      <c r="N58" s="98">
        <v>3.7000000000032805E-3</v>
      </c>
      <c r="O58" s="94">
        <v>284708.49179199996</v>
      </c>
      <c r="P58" s="96">
        <v>128.44</v>
      </c>
      <c r="Q58" s="84"/>
      <c r="R58" s="94">
        <v>365.67958182400002</v>
      </c>
      <c r="S58" s="95">
        <v>1.3015646548227083E-3</v>
      </c>
      <c r="T58" s="95">
        <v>1.3587765966149752E-3</v>
      </c>
      <c r="U58" s="95">
        <f>R58/'סכום נכסי הקרן'!$C$42</f>
        <v>2.0554017474539495E-4</v>
      </c>
    </row>
    <row r="59" spans="2:21" s="139" customFormat="1">
      <c r="B59" s="87" t="s">
        <v>438</v>
      </c>
      <c r="C59" s="84" t="s">
        <v>439</v>
      </c>
      <c r="D59" s="97" t="s">
        <v>135</v>
      </c>
      <c r="E59" s="97" t="s">
        <v>328</v>
      </c>
      <c r="F59" s="84" t="s">
        <v>435</v>
      </c>
      <c r="G59" s="97" t="s">
        <v>330</v>
      </c>
      <c r="H59" s="84" t="s">
        <v>394</v>
      </c>
      <c r="I59" s="84" t="s">
        <v>380</v>
      </c>
      <c r="J59" s="84"/>
      <c r="K59" s="94">
        <v>5.2800000000004026</v>
      </c>
      <c r="L59" s="97" t="s">
        <v>177</v>
      </c>
      <c r="M59" s="98">
        <v>1.4999999999999999E-2</v>
      </c>
      <c r="N59" s="98">
        <v>1.2100000000001341E-2</v>
      </c>
      <c r="O59" s="94">
        <v>1443696.7633049998</v>
      </c>
      <c r="P59" s="96">
        <v>103.21</v>
      </c>
      <c r="Q59" s="84"/>
      <c r="R59" s="94">
        <v>1490.0394458799999</v>
      </c>
      <c r="S59" s="95">
        <v>2.5892034524053879E-3</v>
      </c>
      <c r="T59" s="95">
        <v>5.5366250338509072E-3</v>
      </c>
      <c r="U59" s="95">
        <f>R59/'סכום נכסי הקרן'!$C$42</f>
        <v>8.375172782578538E-4</v>
      </c>
    </row>
    <row r="60" spans="2:21" s="139" customFormat="1">
      <c r="B60" s="87" t="s">
        <v>440</v>
      </c>
      <c r="C60" s="84" t="s">
        <v>441</v>
      </c>
      <c r="D60" s="97" t="s">
        <v>135</v>
      </c>
      <c r="E60" s="97" t="s">
        <v>328</v>
      </c>
      <c r="F60" s="84" t="s">
        <v>442</v>
      </c>
      <c r="G60" s="97" t="s">
        <v>443</v>
      </c>
      <c r="H60" s="84" t="s">
        <v>394</v>
      </c>
      <c r="I60" s="84" t="s">
        <v>380</v>
      </c>
      <c r="J60" s="84"/>
      <c r="K60" s="94">
        <v>1.9699999999020579</v>
      </c>
      <c r="L60" s="97" t="s">
        <v>177</v>
      </c>
      <c r="M60" s="98">
        <v>4.6500000000000007E-2</v>
      </c>
      <c r="N60" s="98">
        <v>7.1999999996823503E-3</v>
      </c>
      <c r="O60" s="94">
        <v>8695.7911509999994</v>
      </c>
      <c r="P60" s="96">
        <v>130.33000000000001</v>
      </c>
      <c r="Q60" s="84"/>
      <c r="R60" s="94">
        <v>11.333224163000001</v>
      </c>
      <c r="S60" s="95">
        <v>1.1442102362327188E-4</v>
      </c>
      <c r="T60" s="95">
        <v>4.2111511066776942E-5</v>
      </c>
      <c r="U60" s="95">
        <f>R60/'סכום נכסי הקרן'!$C$42</f>
        <v>6.370147502555662E-6</v>
      </c>
    </row>
    <row r="61" spans="2:21" s="139" customFormat="1">
      <c r="B61" s="87" t="s">
        <v>444</v>
      </c>
      <c r="C61" s="84" t="s">
        <v>445</v>
      </c>
      <c r="D61" s="97" t="s">
        <v>135</v>
      </c>
      <c r="E61" s="97" t="s">
        <v>328</v>
      </c>
      <c r="F61" s="84" t="s">
        <v>446</v>
      </c>
      <c r="G61" s="97" t="s">
        <v>379</v>
      </c>
      <c r="H61" s="84" t="s">
        <v>394</v>
      </c>
      <c r="I61" s="84" t="s">
        <v>380</v>
      </c>
      <c r="J61" s="84"/>
      <c r="K61" s="94">
        <v>2.0999999999847225</v>
      </c>
      <c r="L61" s="97" t="s">
        <v>177</v>
      </c>
      <c r="M61" s="98">
        <v>3.6400000000000002E-2</v>
      </c>
      <c r="N61" s="98">
        <v>8.2999999999439841E-3</v>
      </c>
      <c r="O61" s="94">
        <v>83741.21239500001</v>
      </c>
      <c r="P61" s="96">
        <v>117.25</v>
      </c>
      <c r="Q61" s="84"/>
      <c r="R61" s="94">
        <v>98.186573185000015</v>
      </c>
      <c r="S61" s="95">
        <v>1.1393362230612246E-3</v>
      </c>
      <c r="T61" s="95">
        <v>3.6483748171045794E-4</v>
      </c>
      <c r="U61" s="95">
        <f>R61/'סכום נכסי הקרן'!$C$42</f>
        <v>5.5188439314639057E-5</v>
      </c>
    </row>
    <row r="62" spans="2:21" s="139" customFormat="1">
      <c r="B62" s="87" t="s">
        <v>447</v>
      </c>
      <c r="C62" s="84" t="s">
        <v>448</v>
      </c>
      <c r="D62" s="97" t="s">
        <v>135</v>
      </c>
      <c r="E62" s="97" t="s">
        <v>328</v>
      </c>
      <c r="F62" s="84" t="s">
        <v>449</v>
      </c>
      <c r="G62" s="97" t="s">
        <v>450</v>
      </c>
      <c r="H62" s="84" t="s">
        <v>394</v>
      </c>
      <c r="I62" s="84" t="s">
        <v>175</v>
      </c>
      <c r="J62" s="84"/>
      <c r="K62" s="94">
        <v>7.7299999999995954</v>
      </c>
      <c r="L62" s="97" t="s">
        <v>177</v>
      </c>
      <c r="M62" s="98">
        <v>3.85E-2</v>
      </c>
      <c r="N62" s="98">
        <v>2.0199999999997723E-2</v>
      </c>
      <c r="O62" s="94">
        <v>2704377.9404790001</v>
      </c>
      <c r="P62" s="96">
        <v>116.97</v>
      </c>
      <c r="Q62" s="84"/>
      <c r="R62" s="94">
        <v>3163.3109062359999</v>
      </c>
      <c r="S62" s="95">
        <v>9.9371496995861682E-4</v>
      </c>
      <c r="T62" s="95">
        <v>1.1754095773602983E-2</v>
      </c>
      <c r="U62" s="95">
        <f>R62/'סכום נכסי הקרן'!$C$42</f>
        <v>1.7780251038317296E-3</v>
      </c>
    </row>
    <row r="63" spans="2:21" s="139" customFormat="1">
      <c r="B63" s="87" t="s">
        <v>451</v>
      </c>
      <c r="C63" s="84" t="s">
        <v>452</v>
      </c>
      <c r="D63" s="97" t="s">
        <v>135</v>
      </c>
      <c r="E63" s="97" t="s">
        <v>328</v>
      </c>
      <c r="F63" s="84" t="s">
        <v>449</v>
      </c>
      <c r="G63" s="97" t="s">
        <v>450</v>
      </c>
      <c r="H63" s="84" t="s">
        <v>394</v>
      </c>
      <c r="I63" s="84" t="s">
        <v>175</v>
      </c>
      <c r="J63" s="84"/>
      <c r="K63" s="94">
        <v>5.839999999999665</v>
      </c>
      <c r="L63" s="97" t="s">
        <v>177</v>
      </c>
      <c r="M63" s="98">
        <v>4.4999999999999998E-2</v>
      </c>
      <c r="N63" s="98">
        <v>1.5099999999998757E-2</v>
      </c>
      <c r="O63" s="94">
        <v>7039777.8965249993</v>
      </c>
      <c r="P63" s="96">
        <v>122.5</v>
      </c>
      <c r="Q63" s="84"/>
      <c r="R63" s="94">
        <v>8623.7280000570008</v>
      </c>
      <c r="S63" s="95">
        <v>2.3932742440635406E-3</v>
      </c>
      <c r="T63" s="95">
        <v>3.2043680764463373E-2</v>
      </c>
      <c r="U63" s="95">
        <f>R63/'סכום נכסי הקרן'!$C$42</f>
        <v>4.8472013429001863E-3</v>
      </c>
    </row>
    <row r="64" spans="2:21" s="139" customFormat="1">
      <c r="B64" s="87" t="s">
        <v>453</v>
      </c>
      <c r="C64" s="84" t="s">
        <v>454</v>
      </c>
      <c r="D64" s="97" t="s">
        <v>135</v>
      </c>
      <c r="E64" s="97" t="s">
        <v>328</v>
      </c>
      <c r="F64" s="84" t="s">
        <v>449</v>
      </c>
      <c r="G64" s="97" t="s">
        <v>450</v>
      </c>
      <c r="H64" s="84" t="s">
        <v>394</v>
      </c>
      <c r="I64" s="84" t="s">
        <v>175</v>
      </c>
      <c r="J64" s="84"/>
      <c r="K64" s="94">
        <v>10.419999999997865</v>
      </c>
      <c r="L64" s="97" t="s">
        <v>177</v>
      </c>
      <c r="M64" s="98">
        <v>2.3900000000000001E-2</v>
      </c>
      <c r="N64" s="98">
        <v>2.6299999999994186E-2</v>
      </c>
      <c r="O64" s="94">
        <v>2720862.4840000002</v>
      </c>
      <c r="P64" s="96">
        <v>98.03</v>
      </c>
      <c r="Q64" s="84"/>
      <c r="R64" s="94">
        <v>2667.2615302849999</v>
      </c>
      <c r="S64" s="95">
        <v>2.1956799842477621E-3</v>
      </c>
      <c r="T64" s="95">
        <v>9.9108966552773521E-3</v>
      </c>
      <c r="U64" s="95">
        <f>R64/'סכום נכסי הקרן'!$C$42</f>
        <v>1.4992070333593546E-3</v>
      </c>
    </row>
    <row r="65" spans="2:21" s="139" customFormat="1">
      <c r="B65" s="87" t="s">
        <v>455</v>
      </c>
      <c r="C65" s="84" t="s">
        <v>456</v>
      </c>
      <c r="D65" s="97" t="s">
        <v>135</v>
      </c>
      <c r="E65" s="97" t="s">
        <v>328</v>
      </c>
      <c r="F65" s="84" t="s">
        <v>457</v>
      </c>
      <c r="G65" s="97" t="s">
        <v>443</v>
      </c>
      <c r="H65" s="84" t="s">
        <v>394</v>
      </c>
      <c r="I65" s="84" t="s">
        <v>175</v>
      </c>
      <c r="J65" s="84"/>
      <c r="K65" s="94">
        <v>1.3799999999642587</v>
      </c>
      <c r="L65" s="97" t="s">
        <v>177</v>
      </c>
      <c r="M65" s="98">
        <v>4.8899999999999999E-2</v>
      </c>
      <c r="N65" s="98">
        <v>5.4999999997766159E-3</v>
      </c>
      <c r="O65" s="94">
        <v>17218.830123</v>
      </c>
      <c r="P65" s="96">
        <v>129.99</v>
      </c>
      <c r="Q65" s="84"/>
      <c r="R65" s="94">
        <v>22.382759009999994</v>
      </c>
      <c r="S65" s="95">
        <v>3.0850483834565025E-4</v>
      </c>
      <c r="T65" s="95">
        <v>8.3168901470409931E-5</v>
      </c>
      <c r="U65" s="95">
        <f>R65/'סכום נכסי הקרן'!$C$42</f>
        <v>1.2580839693734089E-5</v>
      </c>
    </row>
    <row r="66" spans="2:21" s="139" customFormat="1">
      <c r="B66" s="87" t="s">
        <v>458</v>
      </c>
      <c r="C66" s="84" t="s">
        <v>459</v>
      </c>
      <c r="D66" s="97" t="s">
        <v>135</v>
      </c>
      <c r="E66" s="97" t="s">
        <v>328</v>
      </c>
      <c r="F66" s="84" t="s">
        <v>329</v>
      </c>
      <c r="G66" s="97" t="s">
        <v>330</v>
      </c>
      <c r="H66" s="84" t="s">
        <v>394</v>
      </c>
      <c r="I66" s="84" t="s">
        <v>380</v>
      </c>
      <c r="J66" s="84"/>
      <c r="K66" s="94">
        <v>4.4099999999984973</v>
      </c>
      <c r="L66" s="97" t="s">
        <v>177</v>
      </c>
      <c r="M66" s="98">
        <v>1.6399999999999998E-2</v>
      </c>
      <c r="N66" s="98">
        <v>1.8899999999994567E-2</v>
      </c>
      <c r="O66" s="94">
        <f>1423531.71695/50000</f>
        <v>28.470634339</v>
      </c>
      <c r="P66" s="96">
        <v>4977439</v>
      </c>
      <c r="Q66" s="84"/>
      <c r="R66" s="94">
        <v>1417.1085179929999</v>
      </c>
      <c r="S66" s="95">
        <f>11596.0550419518%/50000</f>
        <v>2.3192110083903599E-3</v>
      </c>
      <c r="T66" s="95">
        <v>5.2656314019724811E-3</v>
      </c>
      <c r="U66" s="95">
        <f>R66/'סכום נכסי הקרן'!$C$42</f>
        <v>7.9652446266922591E-4</v>
      </c>
    </row>
    <row r="67" spans="2:21" s="139" customFormat="1">
      <c r="B67" s="87" t="s">
        <v>460</v>
      </c>
      <c r="C67" s="84" t="s">
        <v>461</v>
      </c>
      <c r="D67" s="97" t="s">
        <v>135</v>
      </c>
      <c r="E67" s="97" t="s">
        <v>328</v>
      </c>
      <c r="F67" s="84" t="s">
        <v>329</v>
      </c>
      <c r="G67" s="97" t="s">
        <v>330</v>
      </c>
      <c r="H67" s="84" t="s">
        <v>394</v>
      </c>
      <c r="I67" s="84" t="s">
        <v>380</v>
      </c>
      <c r="J67" s="84"/>
      <c r="K67" s="94">
        <v>8.379999999994002</v>
      </c>
      <c r="L67" s="97" t="s">
        <v>177</v>
      </c>
      <c r="M67" s="98">
        <v>2.7799999999999998E-2</v>
      </c>
      <c r="N67" s="98">
        <v>3.1999999999977366E-2</v>
      </c>
      <c r="O67" s="94">
        <f>543315.5427/50000</f>
        <v>10.866310854</v>
      </c>
      <c r="P67" s="96">
        <v>4878299</v>
      </c>
      <c r="Q67" s="84"/>
      <c r="R67" s="94">
        <v>530.091174561</v>
      </c>
      <c r="S67" s="95">
        <f>12991.7633357245%/50000</f>
        <v>2.5983526671449E-3</v>
      </c>
      <c r="T67" s="95">
        <v>1.969690181970006E-3</v>
      </c>
      <c r="U67" s="95">
        <f>R67/'סכום נכסי הקרן'!$C$42</f>
        <v>2.9795219111440347E-4</v>
      </c>
    </row>
    <row r="68" spans="2:21" s="139" customFormat="1">
      <c r="B68" s="87" t="s">
        <v>462</v>
      </c>
      <c r="C68" s="84" t="s">
        <v>463</v>
      </c>
      <c r="D68" s="97" t="s">
        <v>135</v>
      </c>
      <c r="E68" s="97" t="s">
        <v>328</v>
      </c>
      <c r="F68" s="84" t="s">
        <v>329</v>
      </c>
      <c r="G68" s="97" t="s">
        <v>330</v>
      </c>
      <c r="H68" s="84" t="s">
        <v>394</v>
      </c>
      <c r="I68" s="84" t="s">
        <v>175</v>
      </c>
      <c r="J68" s="84"/>
      <c r="K68" s="94">
        <v>1.5500000000001333</v>
      </c>
      <c r="L68" s="97" t="s">
        <v>177</v>
      </c>
      <c r="M68" s="98">
        <v>0.05</v>
      </c>
      <c r="N68" s="98">
        <v>4.099999999996707E-3</v>
      </c>
      <c r="O68" s="94">
        <v>1881781.9031960003</v>
      </c>
      <c r="P68" s="96">
        <v>119.44</v>
      </c>
      <c r="Q68" s="84"/>
      <c r="R68" s="94">
        <v>2247.6004325140002</v>
      </c>
      <c r="S68" s="95">
        <v>1.8817837849797853E-3</v>
      </c>
      <c r="T68" s="95">
        <v>8.3515378436184885E-3</v>
      </c>
      <c r="U68" s="95">
        <f>R68/'סכום נכסי הקרן'!$C$42</f>
        <v>1.2633250764301576E-3</v>
      </c>
    </row>
    <row r="69" spans="2:21" s="139" customFormat="1">
      <c r="B69" s="87" t="s">
        <v>464</v>
      </c>
      <c r="C69" s="84" t="s">
        <v>465</v>
      </c>
      <c r="D69" s="97" t="s">
        <v>135</v>
      </c>
      <c r="E69" s="97" t="s">
        <v>328</v>
      </c>
      <c r="F69" s="84" t="s">
        <v>466</v>
      </c>
      <c r="G69" s="97" t="s">
        <v>379</v>
      </c>
      <c r="H69" s="84" t="s">
        <v>394</v>
      </c>
      <c r="I69" s="84" t="s">
        <v>380</v>
      </c>
      <c r="J69" s="84"/>
      <c r="K69" s="94">
        <v>1.4700000000003721</v>
      </c>
      <c r="L69" s="97" t="s">
        <v>177</v>
      </c>
      <c r="M69" s="98">
        <v>5.0999999999999997E-2</v>
      </c>
      <c r="N69" s="98">
        <v>2.7000000000013953E-3</v>
      </c>
      <c r="O69" s="94">
        <v>694642.09900399996</v>
      </c>
      <c r="P69" s="96">
        <v>119.44</v>
      </c>
      <c r="Q69" s="94">
        <v>29.555939344000002</v>
      </c>
      <c r="R69" s="94">
        <v>859.917513644</v>
      </c>
      <c r="S69" s="95">
        <v>1.5438543316181246E-3</v>
      </c>
      <c r="T69" s="95">
        <v>3.1952448280833162E-3</v>
      </c>
      <c r="U69" s="95">
        <f>R69/'סכום נכסי הקרן'!$C$42</f>
        <v>4.8334007367707271E-4</v>
      </c>
    </row>
    <row r="70" spans="2:21" s="139" customFormat="1">
      <c r="B70" s="87" t="s">
        <v>467</v>
      </c>
      <c r="C70" s="84" t="s">
        <v>468</v>
      </c>
      <c r="D70" s="97" t="s">
        <v>135</v>
      </c>
      <c r="E70" s="97" t="s">
        <v>328</v>
      </c>
      <c r="F70" s="84" t="s">
        <v>466</v>
      </c>
      <c r="G70" s="97" t="s">
        <v>379</v>
      </c>
      <c r="H70" s="84" t="s">
        <v>394</v>
      </c>
      <c r="I70" s="84" t="s">
        <v>380</v>
      </c>
      <c r="J70" s="84"/>
      <c r="K70" s="94">
        <v>1.7400001260251052</v>
      </c>
      <c r="L70" s="97" t="s">
        <v>177</v>
      </c>
      <c r="M70" s="98">
        <v>3.4000000000000002E-2</v>
      </c>
      <c r="N70" s="98">
        <v>1.0199999903057611E-2</v>
      </c>
      <c r="O70" s="94">
        <v>9.6018209999999993</v>
      </c>
      <c r="P70" s="96">
        <v>107.43</v>
      </c>
      <c r="Q70" s="84"/>
      <c r="R70" s="94">
        <v>1.0315405E-2</v>
      </c>
      <c r="S70" s="95">
        <v>1.3839621652686302E-7</v>
      </c>
      <c r="T70" s="95">
        <v>3.832954202335283E-8</v>
      </c>
      <c r="U70" s="95">
        <f>R70/'סכום נכסי הקרן'!$C$42</f>
        <v>5.7980545036008554E-9</v>
      </c>
    </row>
    <row r="71" spans="2:21" s="139" customFormat="1">
      <c r="B71" s="87" t="s">
        <v>469</v>
      </c>
      <c r="C71" s="84" t="s">
        <v>470</v>
      </c>
      <c r="D71" s="97" t="s">
        <v>135</v>
      </c>
      <c r="E71" s="97" t="s">
        <v>328</v>
      </c>
      <c r="F71" s="84" t="s">
        <v>466</v>
      </c>
      <c r="G71" s="97" t="s">
        <v>379</v>
      </c>
      <c r="H71" s="84" t="s">
        <v>394</v>
      </c>
      <c r="I71" s="84" t="s">
        <v>380</v>
      </c>
      <c r="J71" s="84"/>
      <c r="K71" s="94">
        <v>2.8399999999986982</v>
      </c>
      <c r="L71" s="97" t="s">
        <v>177</v>
      </c>
      <c r="M71" s="98">
        <v>2.5499999999999998E-2</v>
      </c>
      <c r="N71" s="98">
        <v>8.9999999999953503E-3</v>
      </c>
      <c r="O71" s="94">
        <v>988580.15948999999</v>
      </c>
      <c r="P71" s="96">
        <v>106.29</v>
      </c>
      <c r="Q71" s="94">
        <v>24.206193644999999</v>
      </c>
      <c r="R71" s="94">
        <v>1075.502557585</v>
      </c>
      <c r="S71" s="95">
        <v>1.1527250623477126E-3</v>
      </c>
      <c r="T71" s="95">
        <v>3.9963065412533683E-3</v>
      </c>
      <c r="U71" s="95">
        <f>R71/'סכום נכסי הקרן'!$C$42</f>
        <v>6.0451552291354018E-4</v>
      </c>
    </row>
    <row r="72" spans="2:21" s="139" customFormat="1">
      <c r="B72" s="87" t="s">
        <v>471</v>
      </c>
      <c r="C72" s="84" t="s">
        <v>472</v>
      </c>
      <c r="D72" s="97" t="s">
        <v>135</v>
      </c>
      <c r="E72" s="97" t="s">
        <v>328</v>
      </c>
      <c r="F72" s="84" t="s">
        <v>466</v>
      </c>
      <c r="G72" s="97" t="s">
        <v>379</v>
      </c>
      <c r="H72" s="84" t="s">
        <v>394</v>
      </c>
      <c r="I72" s="84" t="s">
        <v>380</v>
      </c>
      <c r="J72" s="84"/>
      <c r="K72" s="94">
        <v>6.8899999999985848</v>
      </c>
      <c r="L72" s="97" t="s">
        <v>177</v>
      </c>
      <c r="M72" s="98">
        <v>2.35E-2</v>
      </c>
      <c r="N72" s="98">
        <v>2.2599999999993726E-2</v>
      </c>
      <c r="O72" s="94">
        <v>2046606.4202050001</v>
      </c>
      <c r="P72" s="96">
        <v>102.84</v>
      </c>
      <c r="Q72" s="84"/>
      <c r="R72" s="94">
        <v>2104.7300976820002</v>
      </c>
      <c r="S72" s="95">
        <v>2.5261210854105177E-3</v>
      </c>
      <c r="T72" s="95">
        <v>7.8206663458116991E-3</v>
      </c>
      <c r="U72" s="95">
        <f>R72/'סכום נכסי הקרן'!$C$42</f>
        <v>1.1830209111255824E-3</v>
      </c>
    </row>
    <row r="73" spans="2:21" s="139" customFormat="1">
      <c r="B73" s="87" t="s">
        <v>473</v>
      </c>
      <c r="C73" s="84" t="s">
        <v>474</v>
      </c>
      <c r="D73" s="97" t="s">
        <v>135</v>
      </c>
      <c r="E73" s="97" t="s">
        <v>328</v>
      </c>
      <c r="F73" s="84" t="s">
        <v>466</v>
      </c>
      <c r="G73" s="97" t="s">
        <v>379</v>
      </c>
      <c r="H73" s="84" t="s">
        <v>394</v>
      </c>
      <c r="I73" s="84" t="s">
        <v>380</v>
      </c>
      <c r="J73" s="84"/>
      <c r="K73" s="94">
        <v>5.8099999999993752</v>
      </c>
      <c r="L73" s="97" t="s">
        <v>177</v>
      </c>
      <c r="M73" s="98">
        <v>1.7600000000000001E-2</v>
      </c>
      <c r="N73" s="98">
        <v>1.7899999999999628E-2</v>
      </c>
      <c r="O73" s="94">
        <v>2333052.8367519998</v>
      </c>
      <c r="P73" s="96">
        <v>101.72</v>
      </c>
      <c r="Q73" s="94">
        <v>46.714745956999998</v>
      </c>
      <c r="R73" s="94">
        <v>2419.8478490710004</v>
      </c>
      <c r="S73" s="95">
        <v>2.1516342395859855E-3</v>
      </c>
      <c r="T73" s="95">
        <v>8.9915674489840069E-3</v>
      </c>
      <c r="U73" s="95">
        <f>R73/'סכום נכסי הקרן'!$C$42</f>
        <v>1.3601414311250946E-3</v>
      </c>
    </row>
    <row r="74" spans="2:21" s="139" customFormat="1">
      <c r="B74" s="87" t="s">
        <v>475</v>
      </c>
      <c r="C74" s="84" t="s">
        <v>476</v>
      </c>
      <c r="D74" s="97" t="s">
        <v>135</v>
      </c>
      <c r="E74" s="97" t="s">
        <v>328</v>
      </c>
      <c r="F74" s="84" t="s">
        <v>466</v>
      </c>
      <c r="G74" s="97" t="s">
        <v>379</v>
      </c>
      <c r="H74" s="84" t="s">
        <v>394</v>
      </c>
      <c r="I74" s="84" t="s">
        <v>380</v>
      </c>
      <c r="J74" s="84"/>
      <c r="K74" s="94">
        <v>6.2900000000014016</v>
      </c>
      <c r="L74" s="97" t="s">
        <v>177</v>
      </c>
      <c r="M74" s="98">
        <v>2.1499999999999998E-2</v>
      </c>
      <c r="N74" s="98">
        <v>2.2200000000002815E-2</v>
      </c>
      <c r="O74" s="94">
        <v>2157995.006912</v>
      </c>
      <c r="P74" s="96">
        <v>102.17</v>
      </c>
      <c r="Q74" s="84"/>
      <c r="R74" s="94">
        <v>2204.823587979</v>
      </c>
      <c r="S74" s="95">
        <v>2.7234250408057852E-3</v>
      </c>
      <c r="T74" s="95">
        <v>8.19258946881103E-3</v>
      </c>
      <c r="U74" s="95">
        <f>R74/'סכום נכסי הקרן'!$C$42</f>
        <v>1.2392811851717929E-3</v>
      </c>
    </row>
    <row r="75" spans="2:21" s="139" customFormat="1">
      <c r="B75" s="87" t="s">
        <v>477</v>
      </c>
      <c r="C75" s="84" t="s">
        <v>478</v>
      </c>
      <c r="D75" s="97" t="s">
        <v>135</v>
      </c>
      <c r="E75" s="97" t="s">
        <v>328</v>
      </c>
      <c r="F75" s="84" t="s">
        <v>430</v>
      </c>
      <c r="G75" s="97" t="s">
        <v>330</v>
      </c>
      <c r="H75" s="84" t="s">
        <v>394</v>
      </c>
      <c r="I75" s="84" t="s">
        <v>175</v>
      </c>
      <c r="J75" s="84"/>
      <c r="K75" s="94">
        <v>0.92000000000037463</v>
      </c>
      <c r="L75" s="97" t="s">
        <v>177</v>
      </c>
      <c r="M75" s="98">
        <v>5.2499999999999998E-2</v>
      </c>
      <c r="N75" s="98">
        <v>-5.0000000002106899E-4</v>
      </c>
      <c r="O75" s="94">
        <v>163665.15693499998</v>
      </c>
      <c r="P75" s="96">
        <v>130.5</v>
      </c>
      <c r="Q75" s="84"/>
      <c r="R75" s="94">
        <v>213.58302305100003</v>
      </c>
      <c r="S75" s="95">
        <v>1.3638763077916665E-3</v>
      </c>
      <c r="T75" s="95">
        <v>7.9362268931835848E-4</v>
      </c>
      <c r="U75" s="95">
        <f>R75/'סכום נכסי הקרן'!$C$42</f>
        <v>1.2005015883462996E-4</v>
      </c>
    </row>
    <row r="76" spans="2:21" s="139" customFormat="1">
      <c r="B76" s="87" t="s">
        <v>479</v>
      </c>
      <c r="C76" s="84" t="s">
        <v>480</v>
      </c>
      <c r="D76" s="97" t="s">
        <v>135</v>
      </c>
      <c r="E76" s="97" t="s">
        <v>328</v>
      </c>
      <c r="F76" s="84" t="s">
        <v>353</v>
      </c>
      <c r="G76" s="97" t="s">
        <v>330</v>
      </c>
      <c r="H76" s="84" t="s">
        <v>394</v>
      </c>
      <c r="I76" s="84" t="s">
        <v>380</v>
      </c>
      <c r="J76" s="84"/>
      <c r="K76" s="94">
        <v>1.4399999999999578</v>
      </c>
      <c r="L76" s="97" t="s">
        <v>177</v>
      </c>
      <c r="M76" s="98">
        <v>6.5000000000000002E-2</v>
      </c>
      <c r="N76" s="98">
        <v>6.2999999999991552E-3</v>
      </c>
      <c r="O76" s="94">
        <v>3804410.1429069997</v>
      </c>
      <c r="P76" s="96">
        <v>121.26</v>
      </c>
      <c r="Q76" s="94">
        <v>116.66104</v>
      </c>
      <c r="R76" s="94">
        <v>4729.8891013800003</v>
      </c>
      <c r="S76" s="95">
        <v>2.4154985034330156E-3</v>
      </c>
      <c r="T76" s="95">
        <v>1.7575120228158107E-2</v>
      </c>
      <c r="U76" s="95">
        <f>R76/'סכום נכסי הקרן'!$C$42</f>
        <v>2.6585630720062773E-3</v>
      </c>
    </row>
    <row r="77" spans="2:21" s="139" customFormat="1">
      <c r="B77" s="87" t="s">
        <v>481</v>
      </c>
      <c r="C77" s="84" t="s">
        <v>482</v>
      </c>
      <c r="D77" s="97" t="s">
        <v>135</v>
      </c>
      <c r="E77" s="97" t="s">
        <v>328</v>
      </c>
      <c r="F77" s="84" t="s">
        <v>483</v>
      </c>
      <c r="G77" s="97" t="s">
        <v>379</v>
      </c>
      <c r="H77" s="84" t="s">
        <v>394</v>
      </c>
      <c r="I77" s="84" t="s">
        <v>380</v>
      </c>
      <c r="J77" s="84"/>
      <c r="K77" s="94">
        <v>7.8700000000157804</v>
      </c>
      <c r="L77" s="97" t="s">
        <v>177</v>
      </c>
      <c r="M77" s="98">
        <v>3.5000000000000003E-2</v>
      </c>
      <c r="N77" s="98">
        <v>2.3800000000087376E-2</v>
      </c>
      <c r="O77" s="94">
        <v>199839.78827600004</v>
      </c>
      <c r="P77" s="96">
        <v>112.25</v>
      </c>
      <c r="Q77" s="84"/>
      <c r="R77" s="94">
        <v>224.32016515799998</v>
      </c>
      <c r="S77" s="95">
        <v>7.3780469744031275E-4</v>
      </c>
      <c r="T77" s="95">
        <v>8.3351930409993676E-4</v>
      </c>
      <c r="U77" s="95">
        <f>R77/'סכום נכסי הקרן'!$C$42</f>
        <v>1.2608526217272413E-4</v>
      </c>
    </row>
    <row r="78" spans="2:21" s="139" customFormat="1">
      <c r="B78" s="87" t="s">
        <v>484</v>
      </c>
      <c r="C78" s="84" t="s">
        <v>485</v>
      </c>
      <c r="D78" s="97" t="s">
        <v>135</v>
      </c>
      <c r="E78" s="97" t="s">
        <v>328</v>
      </c>
      <c r="F78" s="84" t="s">
        <v>483</v>
      </c>
      <c r="G78" s="97" t="s">
        <v>379</v>
      </c>
      <c r="H78" s="84" t="s">
        <v>394</v>
      </c>
      <c r="I78" s="84" t="s">
        <v>380</v>
      </c>
      <c r="J78" s="84"/>
      <c r="K78" s="94">
        <v>1.1400000000000001</v>
      </c>
      <c r="L78" s="97" t="s">
        <v>177</v>
      </c>
      <c r="M78" s="98">
        <v>3.9E-2</v>
      </c>
      <c r="N78" s="98">
        <v>8.0000000000000019E-3</v>
      </c>
      <c r="O78" s="94">
        <v>0.62</v>
      </c>
      <c r="P78" s="96">
        <v>112.97</v>
      </c>
      <c r="Q78" s="84"/>
      <c r="R78" s="94">
        <v>7.0999999999999991E-4</v>
      </c>
      <c r="S78" s="95">
        <v>4.4576963929277035E-9</v>
      </c>
      <c r="T78" s="95">
        <v>2.6381877237568961E-9</v>
      </c>
      <c r="U78" s="95">
        <f>R78/'סכום נכסי הקרן'!$C$42</f>
        <v>3.990748494660759E-10</v>
      </c>
    </row>
    <row r="79" spans="2:21" s="139" customFormat="1">
      <c r="B79" s="87" t="s">
        <v>486</v>
      </c>
      <c r="C79" s="84" t="s">
        <v>487</v>
      </c>
      <c r="D79" s="97" t="s">
        <v>135</v>
      </c>
      <c r="E79" s="97" t="s">
        <v>328</v>
      </c>
      <c r="F79" s="84" t="s">
        <v>483</v>
      </c>
      <c r="G79" s="97" t="s">
        <v>379</v>
      </c>
      <c r="H79" s="84" t="s">
        <v>394</v>
      </c>
      <c r="I79" s="84" t="s">
        <v>380</v>
      </c>
      <c r="J79" s="84"/>
      <c r="K79" s="94">
        <v>3.8399999999969712</v>
      </c>
      <c r="L79" s="97" t="s">
        <v>177</v>
      </c>
      <c r="M79" s="98">
        <v>0.04</v>
      </c>
      <c r="N79" s="98">
        <v>9.4999999999905334E-3</v>
      </c>
      <c r="O79" s="94">
        <v>1069925.083012</v>
      </c>
      <c r="P79" s="96">
        <v>113.52</v>
      </c>
      <c r="Q79" s="84"/>
      <c r="R79" s="94">
        <v>1214.5789825769998</v>
      </c>
      <c r="S79" s="95">
        <v>1.5645901608096295E-3</v>
      </c>
      <c r="T79" s="95">
        <v>4.5130807906588483E-3</v>
      </c>
      <c r="U79" s="95">
        <f>R79/'סכום נכסי הקרן'!$C$42</f>
        <v>6.8268721779799423E-4</v>
      </c>
    </row>
    <row r="80" spans="2:21" s="139" customFormat="1">
      <c r="B80" s="87" t="s">
        <v>488</v>
      </c>
      <c r="C80" s="84" t="s">
        <v>489</v>
      </c>
      <c r="D80" s="97" t="s">
        <v>135</v>
      </c>
      <c r="E80" s="97" t="s">
        <v>328</v>
      </c>
      <c r="F80" s="84" t="s">
        <v>483</v>
      </c>
      <c r="G80" s="97" t="s">
        <v>379</v>
      </c>
      <c r="H80" s="84" t="s">
        <v>394</v>
      </c>
      <c r="I80" s="84" t="s">
        <v>380</v>
      </c>
      <c r="J80" s="84"/>
      <c r="K80" s="94">
        <v>6.5300000000005172</v>
      </c>
      <c r="L80" s="97" t="s">
        <v>177</v>
      </c>
      <c r="M80" s="98">
        <v>0.04</v>
      </c>
      <c r="N80" s="98">
        <v>1.8500000000001987E-2</v>
      </c>
      <c r="O80" s="94">
        <v>2150350.5685760002</v>
      </c>
      <c r="P80" s="96">
        <v>117.02</v>
      </c>
      <c r="Q80" s="84"/>
      <c r="R80" s="94">
        <v>2516.3401710899998</v>
      </c>
      <c r="S80" s="95">
        <v>2.9689042579459E-3</v>
      </c>
      <c r="T80" s="95">
        <v>9.350109504459107E-3</v>
      </c>
      <c r="U80" s="95">
        <f>R80/'סכום נכסי הקרן'!$C$42</f>
        <v>1.4143775703988472E-3</v>
      </c>
    </row>
    <row r="81" spans="2:21" s="139" customFormat="1">
      <c r="B81" s="87" t="s">
        <v>490</v>
      </c>
      <c r="C81" s="84" t="s">
        <v>491</v>
      </c>
      <c r="D81" s="97" t="s">
        <v>135</v>
      </c>
      <c r="E81" s="97" t="s">
        <v>328</v>
      </c>
      <c r="F81" s="84" t="s">
        <v>492</v>
      </c>
      <c r="G81" s="97" t="s">
        <v>166</v>
      </c>
      <c r="H81" s="84" t="s">
        <v>394</v>
      </c>
      <c r="I81" s="84" t="s">
        <v>380</v>
      </c>
      <c r="J81" s="84"/>
      <c r="K81" s="94">
        <v>0.24000003720051261</v>
      </c>
      <c r="L81" s="97" t="s">
        <v>177</v>
      </c>
      <c r="M81" s="98">
        <v>5.2000000000000005E-2</v>
      </c>
      <c r="N81" s="98">
        <v>2.3600000558007685E-2</v>
      </c>
      <c r="O81" s="94">
        <v>4.9565899999999994</v>
      </c>
      <c r="P81" s="96">
        <v>130.16</v>
      </c>
      <c r="Q81" s="84"/>
      <c r="R81" s="94">
        <v>6.451524000000001E-3</v>
      </c>
      <c r="S81" s="95">
        <v>1.0467408557659104E-7</v>
      </c>
      <c r="T81" s="95">
        <v>2.3972297769469002E-8</v>
      </c>
      <c r="U81" s="95">
        <f>R81/'סכום נכסי הקרן'!$C$42</f>
        <v>3.6262548860940515E-9</v>
      </c>
    </row>
    <row r="82" spans="2:21" s="139" customFormat="1">
      <c r="B82" s="87" t="s">
        <v>493</v>
      </c>
      <c r="C82" s="84" t="s">
        <v>494</v>
      </c>
      <c r="D82" s="97" t="s">
        <v>135</v>
      </c>
      <c r="E82" s="97" t="s">
        <v>328</v>
      </c>
      <c r="F82" s="84" t="s">
        <v>495</v>
      </c>
      <c r="G82" s="97" t="s">
        <v>496</v>
      </c>
      <c r="H82" s="84" t="s">
        <v>497</v>
      </c>
      <c r="I82" s="84" t="s">
        <v>380</v>
      </c>
      <c r="J82" s="84"/>
      <c r="K82" s="94">
        <v>7.9300000000001729</v>
      </c>
      <c r="L82" s="97" t="s">
        <v>177</v>
      </c>
      <c r="M82" s="98">
        <v>5.1500000000000004E-2</v>
      </c>
      <c r="N82" s="98">
        <v>3.2100000000000482E-2</v>
      </c>
      <c r="O82" s="94">
        <v>5002450.2891350007</v>
      </c>
      <c r="P82" s="96">
        <v>140.83000000000001</v>
      </c>
      <c r="Q82" s="84"/>
      <c r="R82" s="94">
        <v>7044.9503785459992</v>
      </c>
      <c r="S82" s="95">
        <v>1.4087353694612426E-3</v>
      </c>
      <c r="T82" s="95">
        <v>2.6177326201628954E-2</v>
      </c>
      <c r="U82" s="95">
        <f>R82/'סכום נכסי הקרן'!$C$42</f>
        <v>3.9598063546679146E-3</v>
      </c>
    </row>
    <row r="83" spans="2:21" s="139" customFormat="1">
      <c r="B83" s="87" t="s">
        <v>498</v>
      </c>
      <c r="C83" s="84" t="s">
        <v>499</v>
      </c>
      <c r="D83" s="97" t="s">
        <v>135</v>
      </c>
      <c r="E83" s="97" t="s">
        <v>328</v>
      </c>
      <c r="F83" s="84" t="s">
        <v>416</v>
      </c>
      <c r="G83" s="97" t="s">
        <v>379</v>
      </c>
      <c r="H83" s="84" t="s">
        <v>497</v>
      </c>
      <c r="I83" s="84" t="s">
        <v>175</v>
      </c>
      <c r="J83" s="84"/>
      <c r="K83" s="94">
        <v>2.7299999999976414</v>
      </c>
      <c r="L83" s="97" t="s">
        <v>177</v>
      </c>
      <c r="M83" s="98">
        <v>2.8500000000000001E-2</v>
      </c>
      <c r="N83" s="98">
        <v>1.0499999999985259E-2</v>
      </c>
      <c r="O83" s="94">
        <v>630552.61416699993</v>
      </c>
      <c r="P83" s="96">
        <v>107.6</v>
      </c>
      <c r="Q83" s="84"/>
      <c r="R83" s="94">
        <v>678.47458422000011</v>
      </c>
      <c r="S83" s="95">
        <v>1.3747088259566343E-3</v>
      </c>
      <c r="T83" s="95">
        <v>2.5210469281271393E-3</v>
      </c>
      <c r="U83" s="95">
        <f>R83/'סכום נכסי הקרן'!$C$42</f>
        <v>3.8135513037204931E-4</v>
      </c>
    </row>
    <row r="84" spans="2:21" s="139" customFormat="1">
      <c r="B84" s="87" t="s">
        <v>500</v>
      </c>
      <c r="C84" s="84" t="s">
        <v>501</v>
      </c>
      <c r="D84" s="97" t="s">
        <v>135</v>
      </c>
      <c r="E84" s="97" t="s">
        <v>328</v>
      </c>
      <c r="F84" s="84" t="s">
        <v>416</v>
      </c>
      <c r="G84" s="97" t="s">
        <v>379</v>
      </c>
      <c r="H84" s="84" t="s">
        <v>497</v>
      </c>
      <c r="I84" s="84" t="s">
        <v>175</v>
      </c>
      <c r="J84" s="84"/>
      <c r="K84" s="94">
        <v>0.23999999999311544</v>
      </c>
      <c r="L84" s="97" t="s">
        <v>177</v>
      </c>
      <c r="M84" s="98">
        <v>4.8499999999999995E-2</v>
      </c>
      <c r="N84" s="98">
        <v>3.5299999999023252E-2</v>
      </c>
      <c r="O84" s="94">
        <v>18802.844517000001</v>
      </c>
      <c r="P84" s="96">
        <v>123.6</v>
      </c>
      <c r="Q84" s="84"/>
      <c r="R84" s="94">
        <v>23.240314158999997</v>
      </c>
      <c r="S84" s="95">
        <v>1.501433178009347E-4</v>
      </c>
      <c r="T84" s="95">
        <v>8.6355368324686447E-5</v>
      </c>
      <c r="U84" s="95">
        <f>R84/'סכום נכסי הקרן'!$C$42</f>
        <v>1.3062851935982024E-5</v>
      </c>
    </row>
    <row r="85" spans="2:21" s="139" customFormat="1">
      <c r="B85" s="87" t="s">
        <v>502</v>
      </c>
      <c r="C85" s="84" t="s">
        <v>503</v>
      </c>
      <c r="D85" s="97" t="s">
        <v>135</v>
      </c>
      <c r="E85" s="97" t="s">
        <v>328</v>
      </c>
      <c r="F85" s="84" t="s">
        <v>416</v>
      </c>
      <c r="G85" s="97" t="s">
        <v>379</v>
      </c>
      <c r="H85" s="84" t="s">
        <v>497</v>
      </c>
      <c r="I85" s="84" t="s">
        <v>175</v>
      </c>
      <c r="J85" s="84"/>
      <c r="K85" s="94">
        <v>1.0199999999981102</v>
      </c>
      <c r="L85" s="97" t="s">
        <v>177</v>
      </c>
      <c r="M85" s="98">
        <v>3.7699999999999997E-2</v>
      </c>
      <c r="N85" s="98">
        <v>4.2999999999811037E-3</v>
      </c>
      <c r="O85" s="94">
        <v>432891.31652600004</v>
      </c>
      <c r="P85" s="96">
        <v>113</v>
      </c>
      <c r="Q85" s="94">
        <v>39.071345910999995</v>
      </c>
      <c r="R85" s="94">
        <v>529.22208310000008</v>
      </c>
      <c r="S85" s="95">
        <v>1.3473248516817742E-3</v>
      </c>
      <c r="T85" s="95">
        <v>1.9664608489795383E-3</v>
      </c>
      <c r="U85" s="95">
        <f>R85/'סכום נכסי הקרן'!$C$42</f>
        <v>2.9746369457359957E-4</v>
      </c>
    </row>
    <row r="86" spans="2:21" s="139" customFormat="1">
      <c r="B86" s="87" t="s">
        <v>504</v>
      </c>
      <c r="C86" s="84" t="s">
        <v>505</v>
      </c>
      <c r="D86" s="97" t="s">
        <v>135</v>
      </c>
      <c r="E86" s="97" t="s">
        <v>328</v>
      </c>
      <c r="F86" s="84" t="s">
        <v>416</v>
      </c>
      <c r="G86" s="97" t="s">
        <v>379</v>
      </c>
      <c r="H86" s="84" t="s">
        <v>497</v>
      </c>
      <c r="I86" s="84" t="s">
        <v>175</v>
      </c>
      <c r="J86" s="84"/>
      <c r="K86" s="94">
        <v>4.6199999999966979</v>
      </c>
      <c r="L86" s="97" t="s">
        <v>177</v>
      </c>
      <c r="M86" s="98">
        <v>2.5000000000000001E-2</v>
      </c>
      <c r="N86" s="98">
        <v>1.7299999999987506E-2</v>
      </c>
      <c r="O86" s="94">
        <v>620440.890029</v>
      </c>
      <c r="P86" s="96">
        <v>104.47</v>
      </c>
      <c r="Q86" s="84"/>
      <c r="R86" s="94">
        <v>648.17460359699999</v>
      </c>
      <c r="S86" s="95">
        <v>1.32559343905643E-3</v>
      </c>
      <c r="T86" s="95">
        <v>2.4084595521980255E-3</v>
      </c>
      <c r="U86" s="95">
        <f>R86/'סכום נכסי הקרן'!$C$42</f>
        <v>3.6432420050451584E-4</v>
      </c>
    </row>
    <row r="87" spans="2:21" s="139" customFormat="1">
      <c r="B87" s="87" t="s">
        <v>506</v>
      </c>
      <c r="C87" s="84" t="s">
        <v>507</v>
      </c>
      <c r="D87" s="97" t="s">
        <v>135</v>
      </c>
      <c r="E87" s="97" t="s">
        <v>328</v>
      </c>
      <c r="F87" s="84" t="s">
        <v>416</v>
      </c>
      <c r="G87" s="97" t="s">
        <v>379</v>
      </c>
      <c r="H87" s="84" t="s">
        <v>497</v>
      </c>
      <c r="I87" s="84" t="s">
        <v>175</v>
      </c>
      <c r="J87" s="84"/>
      <c r="K87" s="94">
        <v>5.4700000000078042</v>
      </c>
      <c r="L87" s="97" t="s">
        <v>177</v>
      </c>
      <c r="M87" s="98">
        <v>1.34E-2</v>
      </c>
      <c r="N87" s="98">
        <v>1.6000000000014485E-2</v>
      </c>
      <c r="O87" s="94">
        <v>551292.75430499995</v>
      </c>
      <c r="P87" s="96">
        <v>100.18</v>
      </c>
      <c r="Q87" s="84"/>
      <c r="R87" s="94">
        <v>552.28505092700004</v>
      </c>
      <c r="S87" s="95">
        <v>1.6102509293603746E-3</v>
      </c>
      <c r="T87" s="95">
        <v>2.0521572413662874E-3</v>
      </c>
      <c r="U87" s="95">
        <f>R87/'סכום נכסי הקרן'!$C$42</f>
        <v>3.1042686417050229E-4</v>
      </c>
    </row>
    <row r="88" spans="2:21" s="139" customFormat="1">
      <c r="B88" s="87" t="s">
        <v>508</v>
      </c>
      <c r="C88" s="84" t="s">
        <v>509</v>
      </c>
      <c r="D88" s="97" t="s">
        <v>135</v>
      </c>
      <c r="E88" s="97" t="s">
        <v>328</v>
      </c>
      <c r="F88" s="84" t="s">
        <v>416</v>
      </c>
      <c r="G88" s="97" t="s">
        <v>379</v>
      </c>
      <c r="H88" s="84" t="s">
        <v>497</v>
      </c>
      <c r="I88" s="84" t="s">
        <v>175</v>
      </c>
      <c r="J88" s="84"/>
      <c r="K88" s="94">
        <v>5.6700000000021564</v>
      </c>
      <c r="L88" s="97" t="s">
        <v>177</v>
      </c>
      <c r="M88" s="98">
        <v>1.95E-2</v>
      </c>
      <c r="N88" s="98">
        <v>2.3600000000010782E-2</v>
      </c>
      <c r="O88" s="94">
        <v>374577.37978799996</v>
      </c>
      <c r="P88" s="96">
        <v>99.03</v>
      </c>
      <c r="Q88" s="84"/>
      <c r="R88" s="94">
        <v>370.94400175999999</v>
      </c>
      <c r="S88" s="95">
        <v>5.485153808373409E-4</v>
      </c>
      <c r="T88" s="95">
        <v>1.3783379037246319E-3</v>
      </c>
      <c r="U88" s="95">
        <f>R88/'סכום נכסי הקרן'!$C$42</f>
        <v>2.084991854404448E-4</v>
      </c>
    </row>
    <row r="89" spans="2:21" s="139" customFormat="1">
      <c r="B89" s="87" t="s">
        <v>510</v>
      </c>
      <c r="C89" s="84" t="s">
        <v>511</v>
      </c>
      <c r="D89" s="97" t="s">
        <v>135</v>
      </c>
      <c r="E89" s="97" t="s">
        <v>328</v>
      </c>
      <c r="F89" s="84" t="s">
        <v>416</v>
      </c>
      <c r="G89" s="97" t="s">
        <v>379</v>
      </c>
      <c r="H89" s="84" t="s">
        <v>497</v>
      </c>
      <c r="I89" s="84" t="s">
        <v>175</v>
      </c>
      <c r="J89" s="84"/>
      <c r="K89" s="94">
        <v>6.6599999999970922</v>
      </c>
      <c r="L89" s="97" t="s">
        <v>177</v>
      </c>
      <c r="M89" s="98">
        <v>3.3500000000000002E-2</v>
      </c>
      <c r="N89" s="98">
        <v>3.0799999999981287E-2</v>
      </c>
      <c r="O89" s="94">
        <v>586371.53381599998</v>
      </c>
      <c r="P89" s="96">
        <v>102.04</v>
      </c>
      <c r="Q89" s="84"/>
      <c r="R89" s="94">
        <v>598.33350668899993</v>
      </c>
      <c r="S89" s="95">
        <v>2.1717464215407407E-3</v>
      </c>
      <c r="T89" s="95">
        <v>2.2232621296610347E-3</v>
      </c>
      <c r="U89" s="95">
        <f>R89/'סכום נכסי הקרן'!$C$42</f>
        <v>3.3630965367946762E-4</v>
      </c>
    </row>
    <row r="90" spans="2:21" s="139" customFormat="1">
      <c r="B90" s="87" t="s">
        <v>512</v>
      </c>
      <c r="C90" s="84" t="s">
        <v>513</v>
      </c>
      <c r="D90" s="97" t="s">
        <v>135</v>
      </c>
      <c r="E90" s="97" t="s">
        <v>328</v>
      </c>
      <c r="F90" s="84" t="s">
        <v>514</v>
      </c>
      <c r="G90" s="97" t="s">
        <v>379</v>
      </c>
      <c r="H90" s="84" t="s">
        <v>497</v>
      </c>
      <c r="I90" s="84" t="s">
        <v>380</v>
      </c>
      <c r="J90" s="84"/>
      <c r="K90" s="94">
        <v>1</v>
      </c>
      <c r="L90" s="97" t="s">
        <v>177</v>
      </c>
      <c r="M90" s="98">
        <v>4.8000000000000001E-2</v>
      </c>
      <c r="N90" s="98">
        <v>4.3E-3</v>
      </c>
      <c r="O90" s="94">
        <v>0.59</v>
      </c>
      <c r="P90" s="96">
        <v>112.72</v>
      </c>
      <c r="Q90" s="84"/>
      <c r="R90" s="94">
        <v>6.7000000000000002E-4</v>
      </c>
      <c r="S90" s="95">
        <v>5.1573426573426568E-9</v>
      </c>
      <c r="T90" s="95">
        <v>2.4895574294607334E-9</v>
      </c>
      <c r="U90" s="95">
        <f>R90/'סכום נכסי הקרן'!$C$42</f>
        <v>3.7659175935531112E-10</v>
      </c>
    </row>
    <row r="91" spans="2:21" s="139" customFormat="1">
      <c r="B91" s="87" t="s">
        <v>515</v>
      </c>
      <c r="C91" s="84" t="s">
        <v>516</v>
      </c>
      <c r="D91" s="97" t="s">
        <v>135</v>
      </c>
      <c r="E91" s="97" t="s">
        <v>328</v>
      </c>
      <c r="F91" s="84" t="s">
        <v>514</v>
      </c>
      <c r="G91" s="97" t="s">
        <v>379</v>
      </c>
      <c r="H91" s="84" t="s">
        <v>497</v>
      </c>
      <c r="I91" s="84" t="s">
        <v>380</v>
      </c>
      <c r="J91" s="84"/>
      <c r="K91" s="94">
        <v>3.6599999999999997</v>
      </c>
      <c r="L91" s="97" t="s">
        <v>177</v>
      </c>
      <c r="M91" s="98">
        <v>3.2899999999999999E-2</v>
      </c>
      <c r="N91" s="98">
        <v>1.0999999999999999E-2</v>
      </c>
      <c r="O91" s="94">
        <v>1.54</v>
      </c>
      <c r="P91" s="96">
        <v>109.8</v>
      </c>
      <c r="Q91" s="84"/>
      <c r="R91" s="94">
        <v>1.6799999999999999E-3</v>
      </c>
      <c r="S91" s="95">
        <v>8.1052631578947366E-9</v>
      </c>
      <c r="T91" s="95">
        <v>6.2424723604388537E-9</v>
      </c>
      <c r="U91" s="95">
        <f>R91/'סכום נכסי הקרן'!$C$42</f>
        <v>9.4428978465212343E-10</v>
      </c>
    </row>
    <row r="92" spans="2:21" s="139" customFormat="1">
      <c r="B92" s="87" t="s">
        <v>517</v>
      </c>
      <c r="C92" s="84" t="s">
        <v>518</v>
      </c>
      <c r="D92" s="97" t="s">
        <v>135</v>
      </c>
      <c r="E92" s="97" t="s">
        <v>328</v>
      </c>
      <c r="F92" s="84" t="s">
        <v>519</v>
      </c>
      <c r="G92" s="97" t="s">
        <v>379</v>
      </c>
      <c r="H92" s="84" t="s">
        <v>497</v>
      </c>
      <c r="I92" s="84" t="s">
        <v>175</v>
      </c>
      <c r="J92" s="84"/>
      <c r="K92" s="94">
        <v>0.72999999999172094</v>
      </c>
      <c r="L92" s="97" t="s">
        <v>177</v>
      </c>
      <c r="M92" s="98">
        <v>6.5000000000000002E-2</v>
      </c>
      <c r="N92" s="98">
        <v>-7.0000000003104634E-4</v>
      </c>
      <c r="O92" s="94">
        <v>63945.349969000003</v>
      </c>
      <c r="P92" s="96">
        <v>120.89</v>
      </c>
      <c r="Q92" s="84"/>
      <c r="R92" s="94">
        <v>77.303534068000005</v>
      </c>
      <c r="S92" s="95">
        <v>3.4324449295687842E-4</v>
      </c>
      <c r="T92" s="95">
        <v>2.8724117546650795E-4</v>
      </c>
      <c r="U92" s="95">
        <f>R92/'סכום נכסי הקרן'!$C$42</f>
        <v>4.3450558058285603E-5</v>
      </c>
    </row>
    <row r="93" spans="2:21" s="139" customFormat="1">
      <c r="B93" s="87" t="s">
        <v>520</v>
      </c>
      <c r="C93" s="84" t="s">
        <v>521</v>
      </c>
      <c r="D93" s="97" t="s">
        <v>135</v>
      </c>
      <c r="E93" s="97" t="s">
        <v>328</v>
      </c>
      <c r="F93" s="84" t="s">
        <v>519</v>
      </c>
      <c r="G93" s="97" t="s">
        <v>379</v>
      </c>
      <c r="H93" s="84" t="s">
        <v>497</v>
      </c>
      <c r="I93" s="84" t="s">
        <v>175</v>
      </c>
      <c r="J93" s="84"/>
      <c r="K93" s="94">
        <v>6.1899999999988458</v>
      </c>
      <c r="L93" s="97" t="s">
        <v>177</v>
      </c>
      <c r="M93" s="98">
        <v>0.04</v>
      </c>
      <c r="N93" s="98">
        <v>3.9700000000001227E-2</v>
      </c>
      <c r="O93" s="94">
        <v>888463.49219300004</v>
      </c>
      <c r="P93" s="96">
        <v>100.51</v>
      </c>
      <c r="Q93" s="84"/>
      <c r="R93" s="94">
        <v>892.99466063700015</v>
      </c>
      <c r="S93" s="95">
        <v>3.0037973893206477E-4</v>
      </c>
      <c r="T93" s="95">
        <v>3.3181514803844927E-3</v>
      </c>
      <c r="U93" s="95">
        <f>R93/'סכום נכסי הקרן'!$C$42</f>
        <v>5.0193198558833865E-4</v>
      </c>
    </row>
    <row r="94" spans="2:21" s="139" customFormat="1">
      <c r="B94" s="87" t="s">
        <v>522</v>
      </c>
      <c r="C94" s="84" t="s">
        <v>523</v>
      </c>
      <c r="D94" s="97" t="s">
        <v>135</v>
      </c>
      <c r="E94" s="97" t="s">
        <v>328</v>
      </c>
      <c r="F94" s="84" t="s">
        <v>519</v>
      </c>
      <c r="G94" s="97" t="s">
        <v>379</v>
      </c>
      <c r="H94" s="84" t="s">
        <v>497</v>
      </c>
      <c r="I94" s="84" t="s">
        <v>175</v>
      </c>
      <c r="J94" s="84"/>
      <c r="K94" s="94">
        <v>6.4400000000007571</v>
      </c>
      <c r="L94" s="97" t="s">
        <v>177</v>
      </c>
      <c r="M94" s="98">
        <v>2.7799999999999998E-2</v>
      </c>
      <c r="N94" s="98">
        <v>3.9899999999998097E-2</v>
      </c>
      <c r="O94" s="94">
        <v>1677614.951845</v>
      </c>
      <c r="P94" s="96">
        <v>94.31</v>
      </c>
      <c r="Q94" s="84"/>
      <c r="R94" s="94">
        <v>1582.1586645700002</v>
      </c>
      <c r="S94" s="95">
        <v>9.3143392232845304E-4</v>
      </c>
      <c r="T94" s="95">
        <v>5.8789176984565912E-3</v>
      </c>
      <c r="U94" s="95">
        <f>R94/'סכום נכסי הקרן'!$C$42</f>
        <v>8.8929539562636708E-4</v>
      </c>
    </row>
    <row r="95" spans="2:21" s="139" customFormat="1">
      <c r="B95" s="87" t="s">
        <v>524</v>
      </c>
      <c r="C95" s="84" t="s">
        <v>525</v>
      </c>
      <c r="D95" s="97" t="s">
        <v>135</v>
      </c>
      <c r="E95" s="97" t="s">
        <v>328</v>
      </c>
      <c r="F95" s="84" t="s">
        <v>519</v>
      </c>
      <c r="G95" s="97" t="s">
        <v>379</v>
      </c>
      <c r="H95" s="84" t="s">
        <v>497</v>
      </c>
      <c r="I95" s="84" t="s">
        <v>175</v>
      </c>
      <c r="J95" s="84"/>
      <c r="K95" s="94">
        <v>1.3000000000006224</v>
      </c>
      <c r="L95" s="97" t="s">
        <v>177</v>
      </c>
      <c r="M95" s="98">
        <v>5.0999999999999997E-2</v>
      </c>
      <c r="N95" s="98">
        <v>1.6800000000003736E-2</v>
      </c>
      <c r="O95" s="94">
        <v>249125.04390799999</v>
      </c>
      <c r="P95" s="96">
        <v>129</v>
      </c>
      <c r="Q95" s="84"/>
      <c r="R95" s="94">
        <v>321.37129316599999</v>
      </c>
      <c r="S95" s="95">
        <v>1.4666995307860501E-4</v>
      </c>
      <c r="T95" s="95">
        <v>1.1941377470400278E-3</v>
      </c>
      <c r="U95" s="95">
        <f>R95/'סכום נכסי הקרן'!$C$42</f>
        <v>1.8063549358160509E-4</v>
      </c>
    </row>
    <row r="96" spans="2:21" s="139" customFormat="1">
      <c r="B96" s="87" t="s">
        <v>526</v>
      </c>
      <c r="C96" s="84" t="s">
        <v>527</v>
      </c>
      <c r="D96" s="97" t="s">
        <v>135</v>
      </c>
      <c r="E96" s="97" t="s">
        <v>328</v>
      </c>
      <c r="F96" s="84" t="s">
        <v>430</v>
      </c>
      <c r="G96" s="97" t="s">
        <v>330</v>
      </c>
      <c r="H96" s="84" t="s">
        <v>497</v>
      </c>
      <c r="I96" s="84" t="s">
        <v>380</v>
      </c>
      <c r="J96" s="84"/>
      <c r="K96" s="94">
        <v>1.25</v>
      </c>
      <c r="L96" s="97" t="s">
        <v>177</v>
      </c>
      <c r="M96" s="98">
        <v>6.4000000000000001E-2</v>
      </c>
      <c r="N96" s="98">
        <v>4.8999999999990284E-3</v>
      </c>
      <c r="O96" s="94">
        <v>3327283.9900999991</v>
      </c>
      <c r="P96" s="96">
        <v>123.75</v>
      </c>
      <c r="Q96" s="84"/>
      <c r="R96" s="94">
        <v>4117.5141398599999</v>
      </c>
      <c r="S96" s="95">
        <v>2.6576164645535608E-3</v>
      </c>
      <c r="T96" s="95">
        <v>1.5299683459400125E-2</v>
      </c>
      <c r="U96" s="95">
        <f>R96/'סכום נכסי הקרן'!$C$42</f>
        <v>2.3143610359705191E-3</v>
      </c>
    </row>
    <row r="97" spans="2:21" s="139" customFormat="1">
      <c r="B97" s="87" t="s">
        <v>528</v>
      </c>
      <c r="C97" s="84" t="s">
        <v>529</v>
      </c>
      <c r="D97" s="97" t="s">
        <v>135</v>
      </c>
      <c r="E97" s="97" t="s">
        <v>328</v>
      </c>
      <c r="F97" s="84" t="s">
        <v>435</v>
      </c>
      <c r="G97" s="97" t="s">
        <v>330</v>
      </c>
      <c r="H97" s="84" t="s">
        <v>497</v>
      </c>
      <c r="I97" s="84" t="s">
        <v>380</v>
      </c>
      <c r="J97" s="84"/>
      <c r="K97" s="94">
        <v>0</v>
      </c>
      <c r="L97" s="97" t="s">
        <v>177</v>
      </c>
      <c r="M97" s="98">
        <v>4.8499999999999995E-2</v>
      </c>
      <c r="N97" s="98">
        <v>0</v>
      </c>
      <c r="O97" s="94">
        <v>56566.740914000002</v>
      </c>
      <c r="P97" s="96">
        <v>108.5</v>
      </c>
      <c r="Q97" s="84"/>
      <c r="R97" s="94">
        <v>61.374913160999995</v>
      </c>
      <c r="S97" s="95">
        <v>3.7711160609333336E-4</v>
      </c>
      <c r="T97" s="95">
        <v>2.2805428513802221E-4</v>
      </c>
      <c r="U97" s="95">
        <f>R97/'סכום נכסי הקרן'!$C$42</f>
        <v>3.4497442578478252E-5</v>
      </c>
    </row>
    <row r="98" spans="2:21" s="139" customFormat="1">
      <c r="B98" s="87" t="s">
        <v>530</v>
      </c>
      <c r="C98" s="84" t="s">
        <v>531</v>
      </c>
      <c r="D98" s="97" t="s">
        <v>135</v>
      </c>
      <c r="E98" s="97" t="s">
        <v>328</v>
      </c>
      <c r="F98" s="84" t="s">
        <v>442</v>
      </c>
      <c r="G98" s="97" t="s">
        <v>443</v>
      </c>
      <c r="H98" s="84" t="s">
        <v>497</v>
      </c>
      <c r="I98" s="84" t="s">
        <v>380</v>
      </c>
      <c r="J98" s="84"/>
      <c r="K98" s="94">
        <v>4.1099999999954031</v>
      </c>
      <c r="L98" s="97" t="s">
        <v>177</v>
      </c>
      <c r="M98" s="98">
        <v>3.85E-2</v>
      </c>
      <c r="N98" s="98">
        <v>9.3999999999863793E-3</v>
      </c>
      <c r="O98" s="94">
        <v>502338.671401</v>
      </c>
      <c r="P98" s="96">
        <v>116.93</v>
      </c>
      <c r="Q98" s="84"/>
      <c r="R98" s="94">
        <v>587.38463477000005</v>
      </c>
      <c r="S98" s="95">
        <v>2.0970370033665227E-3</v>
      </c>
      <c r="T98" s="95">
        <v>2.1825787782727359E-3</v>
      </c>
      <c r="U98" s="95">
        <f>R98/'סכום נכסי הקרן'!$C$42</f>
        <v>3.3015554183031521E-4</v>
      </c>
    </row>
    <row r="99" spans="2:21" s="139" customFormat="1">
      <c r="B99" s="87" t="s">
        <v>532</v>
      </c>
      <c r="C99" s="84" t="s">
        <v>533</v>
      </c>
      <c r="D99" s="97" t="s">
        <v>135</v>
      </c>
      <c r="E99" s="97" t="s">
        <v>328</v>
      </c>
      <c r="F99" s="84" t="s">
        <v>442</v>
      </c>
      <c r="G99" s="97" t="s">
        <v>443</v>
      </c>
      <c r="H99" s="84" t="s">
        <v>497</v>
      </c>
      <c r="I99" s="84" t="s">
        <v>380</v>
      </c>
      <c r="J99" s="84"/>
      <c r="K99" s="94">
        <v>1.3899999999995851</v>
      </c>
      <c r="L99" s="97" t="s">
        <v>177</v>
      </c>
      <c r="M99" s="98">
        <v>3.9E-2</v>
      </c>
      <c r="N99" s="98">
        <v>5.6000000000130303E-3</v>
      </c>
      <c r="O99" s="94">
        <v>295910.24133699998</v>
      </c>
      <c r="P99" s="96">
        <v>114.1</v>
      </c>
      <c r="Q99" s="84"/>
      <c r="R99" s="94">
        <v>337.63358752600004</v>
      </c>
      <c r="S99" s="95">
        <v>1.4867433275319356E-3</v>
      </c>
      <c r="T99" s="95">
        <v>1.254564486956469E-3</v>
      </c>
      <c r="U99" s="95">
        <f>R99/'סכום נכסי הקרן'!$C$42</f>
        <v>1.897761593191967E-4</v>
      </c>
    </row>
    <row r="100" spans="2:21" s="139" customFormat="1">
      <c r="B100" s="87" t="s">
        <v>534</v>
      </c>
      <c r="C100" s="84" t="s">
        <v>535</v>
      </c>
      <c r="D100" s="97" t="s">
        <v>135</v>
      </c>
      <c r="E100" s="97" t="s">
        <v>328</v>
      </c>
      <c r="F100" s="84" t="s">
        <v>442</v>
      </c>
      <c r="G100" s="97" t="s">
        <v>443</v>
      </c>
      <c r="H100" s="84" t="s">
        <v>497</v>
      </c>
      <c r="I100" s="84" t="s">
        <v>380</v>
      </c>
      <c r="J100" s="84"/>
      <c r="K100" s="94">
        <v>2.3199999999996233</v>
      </c>
      <c r="L100" s="97" t="s">
        <v>177</v>
      </c>
      <c r="M100" s="98">
        <v>3.9E-2</v>
      </c>
      <c r="N100" s="98">
        <v>6.0999999999879102E-3</v>
      </c>
      <c r="O100" s="94">
        <v>541824.13296700001</v>
      </c>
      <c r="P100" s="96">
        <v>117.55</v>
      </c>
      <c r="Q100" s="84"/>
      <c r="R100" s="94">
        <v>636.91427005699995</v>
      </c>
      <c r="S100" s="95">
        <v>1.3578446190899238E-3</v>
      </c>
      <c r="T100" s="95">
        <v>2.3666188849999466E-3</v>
      </c>
      <c r="U100" s="95">
        <f>R100/'סכום נכסי הקרן'!$C$42</f>
        <v>3.5799502316308858E-4</v>
      </c>
    </row>
    <row r="101" spans="2:21" s="139" customFormat="1">
      <c r="B101" s="87" t="s">
        <v>536</v>
      </c>
      <c r="C101" s="84" t="s">
        <v>537</v>
      </c>
      <c r="D101" s="97" t="s">
        <v>135</v>
      </c>
      <c r="E101" s="97" t="s">
        <v>328</v>
      </c>
      <c r="F101" s="84" t="s">
        <v>442</v>
      </c>
      <c r="G101" s="97" t="s">
        <v>443</v>
      </c>
      <c r="H101" s="84" t="s">
        <v>497</v>
      </c>
      <c r="I101" s="84" t="s">
        <v>380</v>
      </c>
      <c r="J101" s="84"/>
      <c r="K101" s="94">
        <v>4.9599999999935704</v>
      </c>
      <c r="L101" s="97" t="s">
        <v>177</v>
      </c>
      <c r="M101" s="98">
        <v>3.85E-2</v>
      </c>
      <c r="N101" s="98">
        <v>1.409999999998617E-2</v>
      </c>
      <c r="O101" s="94">
        <v>457104.15959900001</v>
      </c>
      <c r="P101" s="96">
        <v>117.05</v>
      </c>
      <c r="Q101" s="84"/>
      <c r="R101" s="94">
        <v>535.04044371400005</v>
      </c>
      <c r="S101" s="95">
        <v>1.8284166383959999E-3</v>
      </c>
      <c r="T101" s="95">
        <v>1.9880804652390388E-3</v>
      </c>
      <c r="U101" s="95">
        <f>R101/'סכום נכסי הקרן'!$C$42</f>
        <v>3.0073406272313673E-4</v>
      </c>
    </row>
    <row r="102" spans="2:21" s="139" customFormat="1">
      <c r="B102" s="87" t="s">
        <v>538</v>
      </c>
      <c r="C102" s="84" t="s">
        <v>539</v>
      </c>
      <c r="D102" s="97" t="s">
        <v>135</v>
      </c>
      <c r="E102" s="97" t="s">
        <v>328</v>
      </c>
      <c r="F102" s="84" t="s">
        <v>540</v>
      </c>
      <c r="G102" s="97" t="s">
        <v>379</v>
      </c>
      <c r="H102" s="84" t="s">
        <v>497</v>
      </c>
      <c r="I102" s="84" t="s">
        <v>175</v>
      </c>
      <c r="J102" s="84"/>
      <c r="K102" s="94">
        <v>5.9999999999968772</v>
      </c>
      <c r="L102" s="97" t="s">
        <v>177</v>
      </c>
      <c r="M102" s="98">
        <v>1.5800000000000002E-2</v>
      </c>
      <c r="N102" s="98">
        <v>1.8399999999994171E-2</v>
      </c>
      <c r="O102" s="94">
        <v>960333.94323900004</v>
      </c>
      <c r="P102" s="96">
        <v>99.99</v>
      </c>
      <c r="Q102" s="84"/>
      <c r="R102" s="94">
        <v>960.23794440899997</v>
      </c>
      <c r="S102" s="95">
        <v>2.3756294298468254E-3</v>
      </c>
      <c r="T102" s="95">
        <v>3.5680112067963113E-3</v>
      </c>
      <c r="U102" s="95">
        <f>R102/'סכום נכסי הקרן'!$C$42</f>
        <v>5.3972790579807873E-4</v>
      </c>
    </row>
    <row r="103" spans="2:21" s="139" customFormat="1">
      <c r="B103" s="87" t="s">
        <v>541</v>
      </c>
      <c r="C103" s="84" t="s">
        <v>542</v>
      </c>
      <c r="D103" s="97" t="s">
        <v>135</v>
      </c>
      <c r="E103" s="97" t="s">
        <v>328</v>
      </c>
      <c r="F103" s="84" t="s">
        <v>540</v>
      </c>
      <c r="G103" s="97" t="s">
        <v>379</v>
      </c>
      <c r="H103" s="84" t="s">
        <v>497</v>
      </c>
      <c r="I103" s="84" t="s">
        <v>175</v>
      </c>
      <c r="J103" s="84"/>
      <c r="K103" s="94">
        <v>6.8599999999957353</v>
      </c>
      <c r="L103" s="97" t="s">
        <v>177</v>
      </c>
      <c r="M103" s="98">
        <v>2.4E-2</v>
      </c>
      <c r="N103" s="98">
        <v>2.549999999998466E-2</v>
      </c>
      <c r="O103" s="94">
        <v>1222762.9543389999</v>
      </c>
      <c r="P103" s="96">
        <v>101.26</v>
      </c>
      <c r="Q103" s="84"/>
      <c r="R103" s="94">
        <v>1238.1697821979999</v>
      </c>
      <c r="S103" s="95">
        <v>2.6541856245954239E-3</v>
      </c>
      <c r="T103" s="95">
        <v>4.6007384779176248E-3</v>
      </c>
      <c r="U103" s="95">
        <f>R103/'סכום נכסי הקרן'!$C$42</f>
        <v>6.9594706963959274E-4</v>
      </c>
    </row>
    <row r="104" spans="2:21" s="139" customFormat="1">
      <c r="B104" s="87" t="s">
        <v>543</v>
      </c>
      <c r="C104" s="84" t="s">
        <v>544</v>
      </c>
      <c r="D104" s="97" t="s">
        <v>135</v>
      </c>
      <c r="E104" s="97" t="s">
        <v>328</v>
      </c>
      <c r="F104" s="84" t="s">
        <v>540</v>
      </c>
      <c r="G104" s="97" t="s">
        <v>379</v>
      </c>
      <c r="H104" s="84" t="s">
        <v>497</v>
      </c>
      <c r="I104" s="84" t="s">
        <v>175</v>
      </c>
      <c r="J104" s="84"/>
      <c r="K104" s="94">
        <v>3.2900000001256906</v>
      </c>
      <c r="L104" s="97" t="s">
        <v>177</v>
      </c>
      <c r="M104" s="98">
        <v>3.4799999999999998E-2</v>
      </c>
      <c r="N104" s="98">
        <v>1.2400000000147871E-2</v>
      </c>
      <c r="O104" s="94">
        <v>25210.147623999997</v>
      </c>
      <c r="P104" s="96">
        <v>107.3</v>
      </c>
      <c r="Q104" s="84"/>
      <c r="R104" s="94">
        <v>27.050488440000002</v>
      </c>
      <c r="S104" s="95">
        <v>5.4209630609396836E-5</v>
      </c>
      <c r="T104" s="95">
        <v>1.0051305144230401E-4</v>
      </c>
      <c r="U104" s="95">
        <f>R104/'סכום נכסי הקרן'!$C$42</f>
        <v>1.5204464228418068E-5</v>
      </c>
    </row>
    <row r="105" spans="2:21" s="139" customFormat="1">
      <c r="B105" s="87" t="s">
        <v>545</v>
      </c>
      <c r="C105" s="84" t="s">
        <v>546</v>
      </c>
      <c r="D105" s="97" t="s">
        <v>135</v>
      </c>
      <c r="E105" s="97" t="s">
        <v>328</v>
      </c>
      <c r="F105" s="84" t="s">
        <v>457</v>
      </c>
      <c r="G105" s="97" t="s">
        <v>443</v>
      </c>
      <c r="H105" s="84" t="s">
        <v>497</v>
      </c>
      <c r="I105" s="84" t="s">
        <v>175</v>
      </c>
      <c r="J105" s="84"/>
      <c r="K105" s="94">
        <v>2.4599999999998405</v>
      </c>
      <c r="L105" s="97" t="s">
        <v>177</v>
      </c>
      <c r="M105" s="98">
        <v>3.7499999999999999E-2</v>
      </c>
      <c r="N105" s="98">
        <v>6.6000000000006852E-3</v>
      </c>
      <c r="O105" s="94">
        <v>1482666.669309</v>
      </c>
      <c r="P105" s="96">
        <v>118.14</v>
      </c>
      <c r="Q105" s="84"/>
      <c r="R105" s="94">
        <v>1751.622423218</v>
      </c>
      <c r="S105" s="95">
        <v>1.9138559077411133E-3</v>
      </c>
      <c r="T105" s="95">
        <v>6.5086039064662458E-3</v>
      </c>
      <c r="U105" s="95">
        <f>R105/'סכום נכסי הקרן'!$C$42</f>
        <v>9.8454711953116416E-4</v>
      </c>
    </row>
    <row r="106" spans="2:21" s="139" customFormat="1">
      <c r="B106" s="87" t="s">
        <v>547</v>
      </c>
      <c r="C106" s="84" t="s">
        <v>548</v>
      </c>
      <c r="D106" s="97" t="s">
        <v>135</v>
      </c>
      <c r="E106" s="97" t="s">
        <v>328</v>
      </c>
      <c r="F106" s="84" t="s">
        <v>457</v>
      </c>
      <c r="G106" s="97" t="s">
        <v>443</v>
      </c>
      <c r="H106" s="84" t="s">
        <v>497</v>
      </c>
      <c r="I106" s="84" t="s">
        <v>175</v>
      </c>
      <c r="J106" s="84"/>
      <c r="K106" s="94">
        <v>6.0700000000012144</v>
      </c>
      <c r="L106" s="97" t="s">
        <v>177</v>
      </c>
      <c r="M106" s="98">
        <v>2.4799999999999999E-2</v>
      </c>
      <c r="N106" s="98">
        <v>1.8799999999999997E-2</v>
      </c>
      <c r="O106" s="94">
        <v>781597.12614299997</v>
      </c>
      <c r="P106" s="96">
        <v>105.31</v>
      </c>
      <c r="Q106" s="84"/>
      <c r="R106" s="94">
        <v>823.0999703</v>
      </c>
      <c r="S106" s="95">
        <v>1.8456259161245747E-3</v>
      </c>
      <c r="T106" s="95">
        <v>3.0584397705213043E-3</v>
      </c>
      <c r="U106" s="95">
        <f>R106/'סכום נכסי הקרן'!$C$42</f>
        <v>4.6264577006056916E-4</v>
      </c>
    </row>
    <row r="107" spans="2:21" s="139" customFormat="1">
      <c r="B107" s="87" t="s">
        <v>549</v>
      </c>
      <c r="C107" s="84" t="s">
        <v>550</v>
      </c>
      <c r="D107" s="97" t="s">
        <v>135</v>
      </c>
      <c r="E107" s="97" t="s">
        <v>328</v>
      </c>
      <c r="F107" s="84" t="s">
        <v>551</v>
      </c>
      <c r="G107" s="97" t="s">
        <v>379</v>
      </c>
      <c r="H107" s="84" t="s">
        <v>497</v>
      </c>
      <c r="I107" s="84" t="s">
        <v>380</v>
      </c>
      <c r="J107" s="84"/>
      <c r="K107" s="94">
        <v>4.6899999999999675</v>
      </c>
      <c r="L107" s="97" t="s">
        <v>177</v>
      </c>
      <c r="M107" s="98">
        <v>2.8500000000000001E-2</v>
      </c>
      <c r="N107" s="98">
        <v>1.5200000000002037E-2</v>
      </c>
      <c r="O107" s="94">
        <v>1972251.5930050001</v>
      </c>
      <c r="P107" s="96">
        <v>109.38</v>
      </c>
      <c r="Q107" s="84"/>
      <c r="R107" s="94">
        <v>2157.2487231030004</v>
      </c>
      <c r="S107" s="95">
        <v>2.8876304436383604E-3</v>
      </c>
      <c r="T107" s="95">
        <v>8.0158128146205296E-3</v>
      </c>
      <c r="U107" s="95">
        <f>R107/'סכום נכסי הקרן'!$C$42</f>
        <v>1.2125404358214289E-3</v>
      </c>
    </row>
    <row r="108" spans="2:21" s="139" customFormat="1">
      <c r="B108" s="87" t="s">
        <v>552</v>
      </c>
      <c r="C108" s="84" t="s">
        <v>553</v>
      </c>
      <c r="D108" s="97" t="s">
        <v>135</v>
      </c>
      <c r="E108" s="97" t="s">
        <v>328</v>
      </c>
      <c r="F108" s="84" t="s">
        <v>554</v>
      </c>
      <c r="G108" s="97" t="s">
        <v>379</v>
      </c>
      <c r="H108" s="84" t="s">
        <v>497</v>
      </c>
      <c r="I108" s="84" t="s">
        <v>380</v>
      </c>
      <c r="J108" s="84"/>
      <c r="K108" s="94">
        <v>6.6900000000038427</v>
      </c>
      <c r="L108" s="97" t="s">
        <v>177</v>
      </c>
      <c r="M108" s="98">
        <v>1.3999999999999999E-2</v>
      </c>
      <c r="N108" s="98">
        <v>2.0900000000019615E-2</v>
      </c>
      <c r="O108" s="94">
        <v>770055.42</v>
      </c>
      <c r="P108" s="96">
        <v>96.67</v>
      </c>
      <c r="Q108" s="84"/>
      <c r="R108" s="94">
        <v>744.41258670599996</v>
      </c>
      <c r="S108" s="95">
        <v>3.036496135646688E-3</v>
      </c>
      <c r="T108" s="95">
        <v>2.7660565459970217E-3</v>
      </c>
      <c r="U108" s="95">
        <f>R108/'סכום נכסי הקרן'!$C$42</f>
        <v>4.184173816624636E-4</v>
      </c>
    </row>
    <row r="109" spans="2:21" s="139" customFormat="1">
      <c r="B109" s="87" t="s">
        <v>555</v>
      </c>
      <c r="C109" s="84" t="s">
        <v>556</v>
      </c>
      <c r="D109" s="97" t="s">
        <v>135</v>
      </c>
      <c r="E109" s="97" t="s">
        <v>328</v>
      </c>
      <c r="F109" s="84" t="s">
        <v>336</v>
      </c>
      <c r="G109" s="97" t="s">
        <v>330</v>
      </c>
      <c r="H109" s="84" t="s">
        <v>497</v>
      </c>
      <c r="I109" s="84" t="s">
        <v>175</v>
      </c>
      <c r="J109" s="84"/>
      <c r="K109" s="94">
        <v>4.6299999999999386</v>
      </c>
      <c r="L109" s="97" t="s">
        <v>177</v>
      </c>
      <c r="M109" s="98">
        <v>1.8200000000000001E-2</v>
      </c>
      <c r="N109" s="98">
        <v>2.4600000000000531E-2</v>
      </c>
      <c r="O109" s="94">
        <f>1162560.27615/50000</f>
        <v>23.251205522999999</v>
      </c>
      <c r="P109" s="96">
        <v>4874248</v>
      </c>
      <c r="Q109" s="84"/>
      <c r="R109" s="94">
        <v>1133.3214589889999</v>
      </c>
      <c r="S109" s="95">
        <f>8180.7070308212%/50000</f>
        <v>1.6361414061642399E-3</v>
      </c>
      <c r="T109" s="95">
        <v>4.2111475495423024E-3</v>
      </c>
      <c r="U109" s="95">
        <f>R109/'סכום נכסי הקרן'!$C$42</f>
        <v>6.370142121728292E-4</v>
      </c>
    </row>
    <row r="110" spans="2:21" s="139" customFormat="1">
      <c r="B110" s="87" t="s">
        <v>557</v>
      </c>
      <c r="C110" s="84" t="s">
        <v>558</v>
      </c>
      <c r="D110" s="97" t="s">
        <v>135</v>
      </c>
      <c r="E110" s="97" t="s">
        <v>328</v>
      </c>
      <c r="F110" s="84" t="s">
        <v>336</v>
      </c>
      <c r="G110" s="97" t="s">
        <v>330</v>
      </c>
      <c r="H110" s="84" t="s">
        <v>497</v>
      </c>
      <c r="I110" s="84" t="s">
        <v>175</v>
      </c>
      <c r="J110" s="84"/>
      <c r="K110" s="94">
        <v>3.9000000000003134</v>
      </c>
      <c r="L110" s="97" t="s">
        <v>177</v>
      </c>
      <c r="M110" s="98">
        <v>1.06E-2</v>
      </c>
      <c r="N110" s="98">
        <v>2.4600000000001253E-2</v>
      </c>
      <c r="O110" s="94">
        <f>1329604.4958/50000</f>
        <v>26.592089915999999</v>
      </c>
      <c r="P110" s="96">
        <v>4797066</v>
      </c>
      <c r="Q110" s="84"/>
      <c r="R110" s="94">
        <v>1275.640179304</v>
      </c>
      <c r="S110" s="95">
        <f>9791.62306355402%/50000</f>
        <v>1.958324612710804E-3</v>
      </c>
      <c r="T110" s="95">
        <v>4.739969381649097E-3</v>
      </c>
      <c r="U110" s="95">
        <f>R110/'סכום נכסי הקרן'!$C$42</f>
        <v>7.1700832750510137E-4</v>
      </c>
    </row>
    <row r="111" spans="2:21" s="139" customFormat="1">
      <c r="B111" s="87" t="s">
        <v>559</v>
      </c>
      <c r="C111" s="84" t="s">
        <v>560</v>
      </c>
      <c r="D111" s="97" t="s">
        <v>135</v>
      </c>
      <c r="E111" s="97" t="s">
        <v>328</v>
      </c>
      <c r="F111" s="84" t="s">
        <v>466</v>
      </c>
      <c r="G111" s="97" t="s">
        <v>379</v>
      </c>
      <c r="H111" s="84" t="s">
        <v>497</v>
      </c>
      <c r="I111" s="84" t="s">
        <v>380</v>
      </c>
      <c r="J111" s="84"/>
      <c r="K111" s="94">
        <v>2.6400000000005419</v>
      </c>
      <c r="L111" s="97" t="s">
        <v>177</v>
      </c>
      <c r="M111" s="98">
        <v>4.9000000000000002E-2</v>
      </c>
      <c r="N111" s="98">
        <v>1.0500000000004655E-2</v>
      </c>
      <c r="O111" s="94">
        <v>1024682.664922</v>
      </c>
      <c r="P111" s="96">
        <v>115.35</v>
      </c>
      <c r="Q111" s="84"/>
      <c r="R111" s="94">
        <v>1181.9714161489999</v>
      </c>
      <c r="S111" s="95">
        <v>1.540845419602516E-3</v>
      </c>
      <c r="T111" s="95">
        <v>4.3919189857969656E-3</v>
      </c>
      <c r="U111" s="95">
        <f>R111/'סכום נכסי הקרן'!$C$42</f>
        <v>6.6435924644065738E-4</v>
      </c>
    </row>
    <row r="112" spans="2:21" s="139" customFormat="1">
      <c r="B112" s="87" t="s">
        <v>561</v>
      </c>
      <c r="C112" s="84" t="s">
        <v>562</v>
      </c>
      <c r="D112" s="97" t="s">
        <v>135</v>
      </c>
      <c r="E112" s="97" t="s">
        <v>328</v>
      </c>
      <c r="F112" s="84" t="s">
        <v>466</v>
      </c>
      <c r="G112" s="97" t="s">
        <v>379</v>
      </c>
      <c r="H112" s="84" t="s">
        <v>497</v>
      </c>
      <c r="I112" s="84" t="s">
        <v>380</v>
      </c>
      <c r="J112" s="84"/>
      <c r="K112" s="94">
        <v>5.7099999999850084</v>
      </c>
      <c r="L112" s="97" t="s">
        <v>177</v>
      </c>
      <c r="M112" s="98">
        <v>2.3E-2</v>
      </c>
      <c r="N112" s="98">
        <v>2.4599999999945291E-2</v>
      </c>
      <c r="O112" s="94">
        <v>279665.46483899996</v>
      </c>
      <c r="P112" s="96">
        <v>101</v>
      </c>
      <c r="Q112" s="94">
        <v>6.377555480999999</v>
      </c>
      <c r="R112" s="94">
        <v>288.81224472299999</v>
      </c>
      <c r="S112" s="95">
        <v>2.025793811135243E-4</v>
      </c>
      <c r="T112" s="95">
        <v>1.0731562232378748E-3</v>
      </c>
      <c r="U112" s="95">
        <f>R112/'סכום נכסי הקרן'!$C$42</f>
        <v>1.6233479307998692E-4</v>
      </c>
    </row>
    <row r="113" spans="2:21" s="139" customFormat="1">
      <c r="B113" s="87" t="s">
        <v>563</v>
      </c>
      <c r="C113" s="84" t="s">
        <v>564</v>
      </c>
      <c r="D113" s="97" t="s">
        <v>135</v>
      </c>
      <c r="E113" s="97" t="s">
        <v>328</v>
      </c>
      <c r="F113" s="84" t="s">
        <v>466</v>
      </c>
      <c r="G113" s="97" t="s">
        <v>379</v>
      </c>
      <c r="H113" s="84" t="s">
        <v>497</v>
      </c>
      <c r="I113" s="84" t="s">
        <v>380</v>
      </c>
      <c r="J113" s="84"/>
      <c r="K113" s="94">
        <v>2.3100000000009251</v>
      </c>
      <c r="L113" s="97" t="s">
        <v>177</v>
      </c>
      <c r="M113" s="98">
        <v>5.8499999999999996E-2</v>
      </c>
      <c r="N113" s="98">
        <v>9.6000000000003929E-3</v>
      </c>
      <c r="O113" s="94">
        <v>834379.49939700007</v>
      </c>
      <c r="P113" s="96">
        <v>121.82</v>
      </c>
      <c r="Q113" s="84"/>
      <c r="R113" s="94">
        <v>1016.441102126</v>
      </c>
      <c r="S113" s="95">
        <v>7.8701896026098575E-4</v>
      </c>
      <c r="T113" s="95">
        <v>3.7768485035925962E-3</v>
      </c>
      <c r="U113" s="95">
        <f>R113/'סכום נכסי הקרן'!$C$42</f>
        <v>5.7131842228459978E-4</v>
      </c>
    </row>
    <row r="114" spans="2:21" s="139" customFormat="1">
      <c r="B114" s="87" t="s">
        <v>565</v>
      </c>
      <c r="C114" s="84" t="s">
        <v>566</v>
      </c>
      <c r="D114" s="97" t="s">
        <v>135</v>
      </c>
      <c r="E114" s="97" t="s">
        <v>328</v>
      </c>
      <c r="F114" s="84" t="s">
        <v>466</v>
      </c>
      <c r="G114" s="97" t="s">
        <v>379</v>
      </c>
      <c r="H114" s="84" t="s">
        <v>497</v>
      </c>
      <c r="I114" s="84" t="s">
        <v>380</v>
      </c>
      <c r="J114" s="84"/>
      <c r="K114" s="94">
        <v>7.0899999999979819</v>
      </c>
      <c r="L114" s="97" t="s">
        <v>177</v>
      </c>
      <c r="M114" s="98">
        <v>2.2499999999999999E-2</v>
      </c>
      <c r="N114" s="98">
        <v>3.3199999999987261E-2</v>
      </c>
      <c r="O114" s="94">
        <v>583024.552104</v>
      </c>
      <c r="P114" s="96">
        <v>94.36</v>
      </c>
      <c r="Q114" s="94">
        <v>15.786312580999999</v>
      </c>
      <c r="R114" s="94">
        <v>565.28532494600006</v>
      </c>
      <c r="S114" s="95">
        <v>3.1958052647849023E-3</v>
      </c>
      <c r="T114" s="95">
        <v>2.1004631052006558E-3</v>
      </c>
      <c r="U114" s="95">
        <f>R114/'סכום נכסי הקרן'!$C$42</f>
        <v>3.1773402247634762E-4</v>
      </c>
    </row>
    <row r="115" spans="2:21" s="139" customFormat="1">
      <c r="B115" s="87" t="s">
        <v>567</v>
      </c>
      <c r="C115" s="84" t="s">
        <v>568</v>
      </c>
      <c r="D115" s="97" t="s">
        <v>135</v>
      </c>
      <c r="E115" s="97" t="s">
        <v>328</v>
      </c>
      <c r="F115" s="84" t="s">
        <v>569</v>
      </c>
      <c r="G115" s="97" t="s">
        <v>443</v>
      </c>
      <c r="H115" s="84" t="s">
        <v>497</v>
      </c>
      <c r="I115" s="84" t="s">
        <v>175</v>
      </c>
      <c r="J115" s="84"/>
      <c r="K115" s="94">
        <v>1.9400000000008224</v>
      </c>
      <c r="L115" s="97" t="s">
        <v>177</v>
      </c>
      <c r="M115" s="98">
        <v>4.0500000000000001E-2</v>
      </c>
      <c r="N115" s="98">
        <v>8.1000000000089126E-3</v>
      </c>
      <c r="O115" s="94">
        <v>222643.000753</v>
      </c>
      <c r="P115" s="96">
        <v>131</v>
      </c>
      <c r="Q115" s="84"/>
      <c r="R115" s="94">
        <v>291.66235125400004</v>
      </c>
      <c r="S115" s="95">
        <v>1.5306679515079598E-3</v>
      </c>
      <c r="T115" s="95">
        <v>1.0837465275498237E-3</v>
      </c>
      <c r="U115" s="95">
        <f>R115/'סכום נכסי הקרן'!$C$42</f>
        <v>1.6393677312903076E-4</v>
      </c>
    </row>
    <row r="116" spans="2:21" s="139" customFormat="1">
      <c r="B116" s="87" t="s">
        <v>570</v>
      </c>
      <c r="C116" s="84" t="s">
        <v>571</v>
      </c>
      <c r="D116" s="97" t="s">
        <v>135</v>
      </c>
      <c r="E116" s="97" t="s">
        <v>328</v>
      </c>
      <c r="F116" s="84" t="s">
        <v>569</v>
      </c>
      <c r="G116" s="97" t="s">
        <v>443</v>
      </c>
      <c r="H116" s="84" t="s">
        <v>497</v>
      </c>
      <c r="I116" s="84" t="s">
        <v>175</v>
      </c>
      <c r="J116" s="84"/>
      <c r="K116" s="94">
        <v>0.53000000000700032</v>
      </c>
      <c r="L116" s="97" t="s">
        <v>177</v>
      </c>
      <c r="M116" s="98">
        <v>4.2800000000000005E-2</v>
      </c>
      <c r="N116" s="98">
        <v>1.3999999999999998E-3</v>
      </c>
      <c r="O116" s="94">
        <v>56722.192653999999</v>
      </c>
      <c r="P116" s="96">
        <v>125.92</v>
      </c>
      <c r="Q116" s="84"/>
      <c r="R116" s="94">
        <v>71.42458575000002</v>
      </c>
      <c r="S116" s="95">
        <v>7.9300288481396104E-4</v>
      </c>
      <c r="T116" s="95">
        <v>2.6539643000010116E-4</v>
      </c>
      <c r="U116" s="95">
        <f>R116/'סכום נכסי הקרן'!$C$42</f>
        <v>4.0146134938532527E-5</v>
      </c>
    </row>
    <row r="117" spans="2:21" s="139" customFormat="1">
      <c r="B117" s="87" t="s">
        <v>572</v>
      </c>
      <c r="C117" s="84" t="s">
        <v>573</v>
      </c>
      <c r="D117" s="97" t="s">
        <v>135</v>
      </c>
      <c r="E117" s="97" t="s">
        <v>328</v>
      </c>
      <c r="F117" s="84" t="s">
        <v>574</v>
      </c>
      <c r="G117" s="97" t="s">
        <v>379</v>
      </c>
      <c r="H117" s="84" t="s">
        <v>497</v>
      </c>
      <c r="I117" s="84" t="s">
        <v>175</v>
      </c>
      <c r="J117" s="84"/>
      <c r="K117" s="94">
        <v>6.6500000000060622</v>
      </c>
      <c r="L117" s="97" t="s">
        <v>177</v>
      </c>
      <c r="M117" s="98">
        <v>1.9599999999999999E-2</v>
      </c>
      <c r="N117" s="98">
        <v>2.3000000000020209E-2</v>
      </c>
      <c r="O117" s="94">
        <v>698836.45432000002</v>
      </c>
      <c r="P117" s="96">
        <v>99.12</v>
      </c>
      <c r="Q117" s="84"/>
      <c r="R117" s="94">
        <v>692.68672615200001</v>
      </c>
      <c r="S117" s="95">
        <v>1.0849937638159482E-3</v>
      </c>
      <c r="T117" s="95">
        <v>2.573855799075439E-3</v>
      </c>
      <c r="U117" s="95">
        <f>R117/'סכום נכסי הקרן'!$C$42</f>
        <v>3.8934345206515268E-4</v>
      </c>
    </row>
    <row r="118" spans="2:21" s="139" customFormat="1">
      <c r="B118" s="87" t="s">
        <v>575</v>
      </c>
      <c r="C118" s="84" t="s">
        <v>576</v>
      </c>
      <c r="D118" s="97" t="s">
        <v>135</v>
      </c>
      <c r="E118" s="97" t="s">
        <v>328</v>
      </c>
      <c r="F118" s="84" t="s">
        <v>574</v>
      </c>
      <c r="G118" s="97" t="s">
        <v>379</v>
      </c>
      <c r="H118" s="84" t="s">
        <v>497</v>
      </c>
      <c r="I118" s="84" t="s">
        <v>175</v>
      </c>
      <c r="J118" s="84"/>
      <c r="K118" s="94">
        <v>3.8400000000052033</v>
      </c>
      <c r="L118" s="97" t="s">
        <v>177</v>
      </c>
      <c r="M118" s="98">
        <v>2.75E-2</v>
      </c>
      <c r="N118" s="98">
        <v>1.3499999999999998E-2</v>
      </c>
      <c r="O118" s="94">
        <v>287635.79139900004</v>
      </c>
      <c r="P118" s="96">
        <v>106.9</v>
      </c>
      <c r="Q118" s="84"/>
      <c r="R118" s="94">
        <v>307.48268206</v>
      </c>
      <c r="S118" s="95">
        <v>6.1833755563628064E-4</v>
      </c>
      <c r="T118" s="95">
        <v>1.1425310381387845E-3</v>
      </c>
      <c r="U118" s="95">
        <f>R118/'סכום נכסי הקרן'!$C$42</f>
        <v>1.7282902120636592E-4</v>
      </c>
    </row>
    <row r="119" spans="2:21" s="139" customFormat="1">
      <c r="B119" s="87" t="s">
        <v>577</v>
      </c>
      <c r="C119" s="84" t="s">
        <v>578</v>
      </c>
      <c r="D119" s="97" t="s">
        <v>135</v>
      </c>
      <c r="E119" s="97" t="s">
        <v>328</v>
      </c>
      <c r="F119" s="84" t="s">
        <v>353</v>
      </c>
      <c r="G119" s="97" t="s">
        <v>330</v>
      </c>
      <c r="H119" s="84" t="s">
        <v>497</v>
      </c>
      <c r="I119" s="84" t="s">
        <v>175</v>
      </c>
      <c r="J119" s="84"/>
      <c r="K119" s="94">
        <v>4.1900000000000945</v>
      </c>
      <c r="L119" s="97" t="s">
        <v>177</v>
      </c>
      <c r="M119" s="98">
        <v>1.4199999999999999E-2</v>
      </c>
      <c r="N119" s="98">
        <v>2.5000000000002239E-2</v>
      </c>
      <c r="O119" s="94">
        <f>2292499.1222/50000</f>
        <v>45.849982444000005</v>
      </c>
      <c r="P119" s="96">
        <v>4877094</v>
      </c>
      <c r="Q119" s="84"/>
      <c r="R119" s="94">
        <v>2236.1468460410001</v>
      </c>
      <c r="S119" s="95">
        <f>10817.2468371632%/50000</f>
        <v>2.1634493674326403E-3</v>
      </c>
      <c r="T119" s="95">
        <v>8.3089790954127742E-3</v>
      </c>
      <c r="U119" s="95">
        <f>R119/'סכום נכסי הקרן'!$C$42</f>
        <v>1.2568872760110601E-3</v>
      </c>
    </row>
    <row r="120" spans="2:21" s="139" customFormat="1">
      <c r="B120" s="87" t="s">
        <v>579</v>
      </c>
      <c r="C120" s="84" t="s">
        <v>580</v>
      </c>
      <c r="D120" s="97" t="s">
        <v>135</v>
      </c>
      <c r="E120" s="97" t="s">
        <v>328</v>
      </c>
      <c r="F120" s="84" t="s">
        <v>353</v>
      </c>
      <c r="G120" s="97" t="s">
        <v>330</v>
      </c>
      <c r="H120" s="84" t="s">
        <v>497</v>
      </c>
      <c r="I120" s="84" t="s">
        <v>175</v>
      </c>
      <c r="J120" s="84"/>
      <c r="K120" s="94">
        <v>4.8399999999991961</v>
      </c>
      <c r="L120" s="97" t="s">
        <v>177</v>
      </c>
      <c r="M120" s="98">
        <v>1.5900000000000001E-2</v>
      </c>
      <c r="N120" s="98">
        <v>2.2499999999996759E-2</v>
      </c>
      <c r="O120" s="94">
        <f>1586638.86745/50000</f>
        <v>31.732777348999999</v>
      </c>
      <c r="P120" s="96">
        <v>4860000</v>
      </c>
      <c r="Q120" s="84"/>
      <c r="R120" s="94">
        <v>1542.2129838860001</v>
      </c>
      <c r="S120" s="95">
        <f>10598.7900297261%/50000</f>
        <v>2.1197580059452202E-3</v>
      </c>
      <c r="T120" s="95">
        <v>5.7304892415585042E-3</v>
      </c>
      <c r="U120" s="95">
        <f>R120/'סכום נכסי הקרן'!$C$42</f>
        <v>8.6684283716751168E-4</v>
      </c>
    </row>
    <row r="121" spans="2:21" s="139" customFormat="1">
      <c r="B121" s="87" t="s">
        <v>581</v>
      </c>
      <c r="C121" s="84" t="s">
        <v>582</v>
      </c>
      <c r="D121" s="97" t="s">
        <v>135</v>
      </c>
      <c r="E121" s="97" t="s">
        <v>328</v>
      </c>
      <c r="F121" s="84" t="s">
        <v>583</v>
      </c>
      <c r="G121" s="97" t="s">
        <v>584</v>
      </c>
      <c r="H121" s="84" t="s">
        <v>497</v>
      </c>
      <c r="I121" s="84" t="s">
        <v>380</v>
      </c>
      <c r="J121" s="84"/>
      <c r="K121" s="94">
        <v>5.1299999999992529</v>
      </c>
      <c r="L121" s="97" t="s">
        <v>177</v>
      </c>
      <c r="M121" s="98">
        <v>1.9400000000000001E-2</v>
      </c>
      <c r="N121" s="98">
        <v>1.4399999999999342E-2</v>
      </c>
      <c r="O121" s="94">
        <v>1172098.9868620001</v>
      </c>
      <c r="P121" s="96">
        <v>103.9</v>
      </c>
      <c r="Q121" s="84"/>
      <c r="R121" s="94">
        <v>1217.8108306070001</v>
      </c>
      <c r="S121" s="95">
        <v>1.9463029171356476E-3</v>
      </c>
      <c r="T121" s="95">
        <v>4.5250895537543336E-3</v>
      </c>
      <c r="U121" s="95">
        <f>R121/'סכום נכסי הקרן'!$C$42</f>
        <v>6.8450376606006406E-4</v>
      </c>
    </row>
    <row r="122" spans="2:21" s="139" customFormat="1">
      <c r="B122" s="87" t="s">
        <v>585</v>
      </c>
      <c r="C122" s="84" t="s">
        <v>586</v>
      </c>
      <c r="D122" s="97" t="s">
        <v>135</v>
      </c>
      <c r="E122" s="97" t="s">
        <v>328</v>
      </c>
      <c r="F122" s="84" t="s">
        <v>583</v>
      </c>
      <c r="G122" s="97" t="s">
        <v>584</v>
      </c>
      <c r="H122" s="84" t="s">
        <v>497</v>
      </c>
      <c r="I122" s="84" t="s">
        <v>380</v>
      </c>
      <c r="J122" s="84"/>
      <c r="K122" s="94">
        <v>6.5799999999979697</v>
      </c>
      <c r="L122" s="97" t="s">
        <v>177</v>
      </c>
      <c r="M122" s="98">
        <v>1.23E-2</v>
      </c>
      <c r="N122" s="98">
        <v>1.7599999999995512E-2</v>
      </c>
      <c r="O122" s="94">
        <v>1644669.8248230002</v>
      </c>
      <c r="P122" s="96">
        <v>97.58</v>
      </c>
      <c r="Q122" s="84"/>
      <c r="R122" s="94">
        <v>1604.8687657969999</v>
      </c>
      <c r="S122" s="95">
        <v>1.5521888603353593E-3</v>
      </c>
      <c r="T122" s="95">
        <v>5.9633029241782072E-3</v>
      </c>
      <c r="U122" s="95">
        <f>R122/'סכום נכסי הקרן'!$C$42</f>
        <v>9.0206022693414768E-4</v>
      </c>
    </row>
    <row r="123" spans="2:21" s="139" customFormat="1">
      <c r="B123" s="87" t="s">
        <v>587</v>
      </c>
      <c r="C123" s="84" t="s">
        <v>588</v>
      </c>
      <c r="D123" s="97" t="s">
        <v>135</v>
      </c>
      <c r="E123" s="97" t="s">
        <v>328</v>
      </c>
      <c r="F123" s="84" t="s">
        <v>589</v>
      </c>
      <c r="G123" s="97" t="s">
        <v>443</v>
      </c>
      <c r="H123" s="84" t="s">
        <v>497</v>
      </c>
      <c r="I123" s="84" t="s">
        <v>175</v>
      </c>
      <c r="J123" s="84"/>
      <c r="K123" s="94">
        <v>0.73999999999958987</v>
      </c>
      <c r="L123" s="97" t="s">
        <v>177</v>
      </c>
      <c r="M123" s="98">
        <v>3.6000000000000004E-2</v>
      </c>
      <c r="N123" s="98">
        <v>-2.8000000000000004E-3</v>
      </c>
      <c r="O123" s="94">
        <v>1098069.5540219999</v>
      </c>
      <c r="P123" s="96">
        <v>110.99</v>
      </c>
      <c r="Q123" s="84"/>
      <c r="R123" s="94">
        <v>1218.747339025</v>
      </c>
      <c r="S123" s="95">
        <v>2.6541883097952199E-3</v>
      </c>
      <c r="T123" s="95">
        <v>4.5285693917987875E-3</v>
      </c>
      <c r="U123" s="95">
        <f>R123/'סכום נכסי הקרן'!$C$42</f>
        <v>6.8503015613884859E-4</v>
      </c>
    </row>
    <row r="124" spans="2:21" s="139" customFormat="1">
      <c r="B124" s="87" t="s">
        <v>590</v>
      </c>
      <c r="C124" s="84" t="s">
        <v>591</v>
      </c>
      <c r="D124" s="97" t="s">
        <v>135</v>
      </c>
      <c r="E124" s="97" t="s">
        <v>328</v>
      </c>
      <c r="F124" s="84" t="s">
        <v>589</v>
      </c>
      <c r="G124" s="97" t="s">
        <v>443</v>
      </c>
      <c r="H124" s="84" t="s">
        <v>497</v>
      </c>
      <c r="I124" s="84" t="s">
        <v>175</v>
      </c>
      <c r="J124" s="84"/>
      <c r="K124" s="94">
        <v>7.1999999999999993</v>
      </c>
      <c r="L124" s="97" t="s">
        <v>177</v>
      </c>
      <c r="M124" s="98">
        <v>2.2499999999999999E-2</v>
      </c>
      <c r="N124" s="98">
        <v>2.3300000000000001E-2</v>
      </c>
      <c r="O124" s="94">
        <v>416605.11592299998</v>
      </c>
      <c r="P124" s="96">
        <v>101.51</v>
      </c>
      <c r="Q124" s="84"/>
      <c r="R124" s="94">
        <v>422.89585419999997</v>
      </c>
      <c r="S124" s="95">
        <v>1.0183052690478707E-3</v>
      </c>
      <c r="T124" s="95">
        <v>1.5713783816593328E-3</v>
      </c>
      <c r="U124" s="95">
        <f>R124/'סכום נכסי הקרן'!$C$42</f>
        <v>2.3770013993618677E-4</v>
      </c>
    </row>
    <row r="125" spans="2:21" s="139" customFormat="1">
      <c r="B125" s="87" t="s">
        <v>592</v>
      </c>
      <c r="C125" s="84" t="s">
        <v>593</v>
      </c>
      <c r="D125" s="97" t="s">
        <v>135</v>
      </c>
      <c r="E125" s="97" t="s">
        <v>328</v>
      </c>
      <c r="F125" s="84" t="s">
        <v>594</v>
      </c>
      <c r="G125" s="97" t="s">
        <v>595</v>
      </c>
      <c r="H125" s="84" t="s">
        <v>497</v>
      </c>
      <c r="I125" s="84" t="s">
        <v>380</v>
      </c>
      <c r="J125" s="84"/>
      <c r="K125" s="94">
        <v>3.6799999999965807</v>
      </c>
      <c r="L125" s="97" t="s">
        <v>177</v>
      </c>
      <c r="M125" s="98">
        <v>1.8000000000000002E-2</v>
      </c>
      <c r="N125" s="98">
        <v>1.7699999999986768E-2</v>
      </c>
      <c r="O125" s="94">
        <v>845460.2475409999</v>
      </c>
      <c r="P125" s="96">
        <v>101</v>
      </c>
      <c r="Q125" s="84"/>
      <c r="R125" s="94">
        <v>853.90230106899992</v>
      </c>
      <c r="S125" s="95">
        <v>1.0125143005699042E-3</v>
      </c>
      <c r="T125" s="95">
        <v>3.1728937577014098E-3</v>
      </c>
      <c r="U125" s="95">
        <f>R125/'סכום נכסי הקרן'!$C$42</f>
        <v>4.7995905951809441E-4</v>
      </c>
    </row>
    <row r="126" spans="2:21" s="139" customFormat="1">
      <c r="B126" s="87" t="s">
        <v>596</v>
      </c>
      <c r="C126" s="84" t="s">
        <v>597</v>
      </c>
      <c r="D126" s="97" t="s">
        <v>135</v>
      </c>
      <c r="E126" s="97" t="s">
        <v>328</v>
      </c>
      <c r="F126" s="84" t="s">
        <v>598</v>
      </c>
      <c r="G126" s="97" t="s">
        <v>330</v>
      </c>
      <c r="H126" s="84" t="s">
        <v>599</v>
      </c>
      <c r="I126" s="84" t="s">
        <v>175</v>
      </c>
      <c r="J126" s="84"/>
      <c r="K126" s="94">
        <v>1.4800000000005442</v>
      </c>
      <c r="L126" s="97" t="s">
        <v>177</v>
      </c>
      <c r="M126" s="98">
        <v>4.1500000000000002E-2</v>
      </c>
      <c r="N126" s="98">
        <v>6.6999999999197042E-3</v>
      </c>
      <c r="O126" s="94">
        <v>65899.282114999995</v>
      </c>
      <c r="P126" s="96">
        <v>111.5</v>
      </c>
      <c r="Q126" s="84"/>
      <c r="R126" s="94">
        <v>73.477697477000007</v>
      </c>
      <c r="S126" s="95">
        <v>2.1901089122451352E-4</v>
      </c>
      <c r="T126" s="95">
        <v>2.7302529500527393E-4</v>
      </c>
      <c r="U126" s="95">
        <f>R126/'סכום נכסי הקרן'!$C$42</f>
        <v>4.1300142337672743E-5</v>
      </c>
    </row>
    <row r="127" spans="2:21" s="139" customFormat="1">
      <c r="B127" s="87" t="s">
        <v>600</v>
      </c>
      <c r="C127" s="84" t="s">
        <v>601</v>
      </c>
      <c r="D127" s="97" t="s">
        <v>135</v>
      </c>
      <c r="E127" s="97" t="s">
        <v>328</v>
      </c>
      <c r="F127" s="84" t="s">
        <v>602</v>
      </c>
      <c r="G127" s="97" t="s">
        <v>595</v>
      </c>
      <c r="H127" s="84" t="s">
        <v>599</v>
      </c>
      <c r="I127" s="84" t="s">
        <v>380</v>
      </c>
      <c r="J127" s="84"/>
      <c r="K127" s="94">
        <v>2.25</v>
      </c>
      <c r="L127" s="97" t="s">
        <v>177</v>
      </c>
      <c r="M127" s="98">
        <v>2.8500000000000001E-2</v>
      </c>
      <c r="N127" s="98">
        <v>2.5500000000005681E-2</v>
      </c>
      <c r="O127" s="94">
        <v>343055.03077499999</v>
      </c>
      <c r="P127" s="96">
        <v>102.6</v>
      </c>
      <c r="Q127" s="84"/>
      <c r="R127" s="94">
        <v>351.97446411599998</v>
      </c>
      <c r="S127" s="95">
        <v>1.1763230063083318E-3</v>
      </c>
      <c r="T127" s="95">
        <v>1.3078517046573852E-3</v>
      </c>
      <c r="U127" s="95">
        <f>R127/'סכום נכסי הקרן'!$C$42</f>
        <v>1.9783683983520486E-4</v>
      </c>
    </row>
    <row r="128" spans="2:21" s="139" customFormat="1">
      <c r="B128" s="87" t="s">
        <v>603</v>
      </c>
      <c r="C128" s="84" t="s">
        <v>604</v>
      </c>
      <c r="D128" s="97" t="s">
        <v>135</v>
      </c>
      <c r="E128" s="97" t="s">
        <v>328</v>
      </c>
      <c r="F128" s="84" t="s">
        <v>364</v>
      </c>
      <c r="G128" s="97" t="s">
        <v>330</v>
      </c>
      <c r="H128" s="84" t="s">
        <v>599</v>
      </c>
      <c r="I128" s="84" t="s">
        <v>175</v>
      </c>
      <c r="J128" s="84"/>
      <c r="K128" s="94">
        <v>2.4100000000003701</v>
      </c>
      <c r="L128" s="97" t="s">
        <v>177</v>
      </c>
      <c r="M128" s="98">
        <v>2.7999999999999997E-2</v>
      </c>
      <c r="N128" s="98">
        <v>1.8700000000005348E-2</v>
      </c>
      <c r="O128" s="94">
        <f>1846485.43135/50000</f>
        <v>36.929708626999997</v>
      </c>
      <c r="P128" s="96">
        <v>5266854</v>
      </c>
      <c r="Q128" s="84"/>
      <c r="R128" s="94">
        <v>1945.0338459079999</v>
      </c>
      <c r="S128" s="95">
        <f>10439.7887225081%/50000</f>
        <v>2.0879577445016197E-3</v>
      </c>
      <c r="T128" s="95">
        <v>7.2272738233326037E-3</v>
      </c>
      <c r="U128" s="95">
        <f>R128/'סכום נכסי הקרן'!$C$42</f>
        <v>1.0932592806509266E-3</v>
      </c>
    </row>
    <row r="129" spans="2:21" s="139" customFormat="1">
      <c r="B129" s="87" t="s">
        <v>605</v>
      </c>
      <c r="C129" s="84" t="s">
        <v>606</v>
      </c>
      <c r="D129" s="97" t="s">
        <v>135</v>
      </c>
      <c r="E129" s="97" t="s">
        <v>328</v>
      </c>
      <c r="F129" s="84" t="s">
        <v>364</v>
      </c>
      <c r="G129" s="97" t="s">
        <v>330</v>
      </c>
      <c r="H129" s="84" t="s">
        <v>599</v>
      </c>
      <c r="I129" s="84" t="s">
        <v>175</v>
      </c>
      <c r="J129" s="84"/>
      <c r="K129" s="94">
        <v>3.6599999999937598</v>
      </c>
      <c r="L129" s="97" t="s">
        <v>177</v>
      </c>
      <c r="M129" s="98">
        <v>1.49E-2</v>
      </c>
      <c r="N129" s="98">
        <v>2.3999999999925491E-2</v>
      </c>
      <c r="O129" s="94">
        <f>218226.1186/50000</f>
        <v>4.3645223719999997</v>
      </c>
      <c r="P129" s="96">
        <v>4920095</v>
      </c>
      <c r="Q129" s="84"/>
      <c r="R129" s="94">
        <v>214.73864744899998</v>
      </c>
      <c r="S129" s="95">
        <f>3608.23608796296%/50000</f>
        <v>7.216472175925919E-4</v>
      </c>
      <c r="T129" s="95">
        <v>7.9791670917762252E-4</v>
      </c>
      <c r="U129" s="95">
        <f>R129/'סכום נכסי הקרן'!$C$42</f>
        <v>1.2069970902149075E-4</v>
      </c>
    </row>
    <row r="130" spans="2:21" s="139" customFormat="1">
      <c r="B130" s="87" t="s">
        <v>607</v>
      </c>
      <c r="C130" s="84" t="s">
        <v>608</v>
      </c>
      <c r="D130" s="97" t="s">
        <v>135</v>
      </c>
      <c r="E130" s="97" t="s">
        <v>328</v>
      </c>
      <c r="F130" s="84" t="s">
        <v>364</v>
      </c>
      <c r="G130" s="97" t="s">
        <v>330</v>
      </c>
      <c r="H130" s="84" t="s">
        <v>599</v>
      </c>
      <c r="I130" s="84" t="s">
        <v>175</v>
      </c>
      <c r="J130" s="84"/>
      <c r="K130" s="94">
        <v>5.2199999999973556</v>
      </c>
      <c r="L130" s="97" t="s">
        <v>177</v>
      </c>
      <c r="M130" s="98">
        <v>2.2000000000000002E-2</v>
      </c>
      <c r="N130" s="98">
        <v>1.6899999999981312E-2</v>
      </c>
      <c r="O130" s="94">
        <f>421828.8375/50000</f>
        <v>8.4365767500000004</v>
      </c>
      <c r="P130" s="96">
        <v>5199480</v>
      </c>
      <c r="Q130" s="84"/>
      <c r="R130" s="94">
        <v>438.65810347799993</v>
      </c>
      <c r="S130" s="95">
        <f>8379.59550059595%/50000</f>
        <v>1.67591910011919E-3</v>
      </c>
      <c r="T130" s="95">
        <v>1.6299470753832984E-3</v>
      </c>
      <c r="U130" s="95">
        <f>R130/'סכום נכסי הקרן'!$C$42</f>
        <v>2.4655974170782703E-4</v>
      </c>
    </row>
    <row r="131" spans="2:21" s="139" customFormat="1">
      <c r="B131" s="87" t="s">
        <v>609</v>
      </c>
      <c r="C131" s="84" t="s">
        <v>610</v>
      </c>
      <c r="D131" s="97" t="s">
        <v>135</v>
      </c>
      <c r="E131" s="97" t="s">
        <v>328</v>
      </c>
      <c r="F131" s="84" t="s">
        <v>611</v>
      </c>
      <c r="G131" s="97" t="s">
        <v>379</v>
      </c>
      <c r="H131" s="84" t="s">
        <v>599</v>
      </c>
      <c r="I131" s="84" t="s">
        <v>175</v>
      </c>
      <c r="J131" s="84"/>
      <c r="K131" s="94">
        <v>5.4199999999883426</v>
      </c>
      <c r="L131" s="97" t="s">
        <v>177</v>
      </c>
      <c r="M131" s="98">
        <v>2.5000000000000001E-2</v>
      </c>
      <c r="N131" s="98">
        <v>2.5499999999984663E-2</v>
      </c>
      <c r="O131" s="94">
        <v>160907.906973</v>
      </c>
      <c r="P131" s="96">
        <v>101.29</v>
      </c>
      <c r="Q131" s="84"/>
      <c r="R131" s="94">
        <v>162.98361869499999</v>
      </c>
      <c r="S131" s="95">
        <v>6.7298468400187235E-4</v>
      </c>
      <c r="T131" s="95">
        <v>6.0560758030228732E-4</v>
      </c>
      <c r="U131" s="95">
        <f>R131/'סכום נכסי הקרן'!$C$42</f>
        <v>9.1609384642455551E-5</v>
      </c>
    </row>
    <row r="132" spans="2:21" s="139" customFormat="1">
      <c r="B132" s="87" t="s">
        <v>612</v>
      </c>
      <c r="C132" s="84" t="s">
        <v>613</v>
      </c>
      <c r="D132" s="97" t="s">
        <v>135</v>
      </c>
      <c r="E132" s="97" t="s">
        <v>328</v>
      </c>
      <c r="F132" s="84" t="s">
        <v>611</v>
      </c>
      <c r="G132" s="97" t="s">
        <v>379</v>
      </c>
      <c r="H132" s="84" t="s">
        <v>599</v>
      </c>
      <c r="I132" s="84" t="s">
        <v>175</v>
      </c>
      <c r="J132" s="84"/>
      <c r="K132" s="94">
        <v>7.3100000000053793</v>
      </c>
      <c r="L132" s="97" t="s">
        <v>177</v>
      </c>
      <c r="M132" s="98">
        <v>1.9E-2</v>
      </c>
      <c r="N132" s="98">
        <v>3.180000000002129E-2</v>
      </c>
      <c r="O132" s="94">
        <v>775848.81567399995</v>
      </c>
      <c r="P132" s="96">
        <v>92</v>
      </c>
      <c r="Q132" s="84"/>
      <c r="R132" s="94">
        <v>713.78090663600005</v>
      </c>
      <c r="S132" s="95">
        <v>3.1316249829422345E-3</v>
      </c>
      <c r="T132" s="95">
        <v>2.6522366554072715E-3</v>
      </c>
      <c r="U132" s="95">
        <f>R132/'סכום נכסי הקרן'!$C$42</f>
        <v>4.0120001108101544E-4</v>
      </c>
    </row>
    <row r="133" spans="2:21" s="139" customFormat="1">
      <c r="B133" s="87" t="s">
        <v>614</v>
      </c>
      <c r="C133" s="84" t="s">
        <v>615</v>
      </c>
      <c r="D133" s="97" t="s">
        <v>135</v>
      </c>
      <c r="E133" s="97" t="s">
        <v>328</v>
      </c>
      <c r="F133" s="84" t="s">
        <v>616</v>
      </c>
      <c r="G133" s="97" t="s">
        <v>379</v>
      </c>
      <c r="H133" s="84" t="s">
        <v>599</v>
      </c>
      <c r="I133" s="84" t="s">
        <v>175</v>
      </c>
      <c r="J133" s="84"/>
      <c r="K133" s="94">
        <v>1.4799999999997737</v>
      </c>
      <c r="L133" s="97" t="s">
        <v>177</v>
      </c>
      <c r="M133" s="98">
        <v>4.5999999999999999E-2</v>
      </c>
      <c r="N133" s="98">
        <v>1.0100000000015269E-2</v>
      </c>
      <c r="O133" s="94">
        <v>272025.89094200003</v>
      </c>
      <c r="P133" s="96">
        <v>130.01</v>
      </c>
      <c r="Q133" s="84"/>
      <c r="R133" s="94">
        <v>353.66086764599999</v>
      </c>
      <c r="S133" s="95">
        <v>9.4422362512630532E-4</v>
      </c>
      <c r="T133" s="95">
        <v>1.3141179709815348E-3</v>
      </c>
      <c r="U133" s="95">
        <f>R133/'סכום נכסי הקרן'!$C$42</f>
        <v>1.987847288984074E-4</v>
      </c>
    </row>
    <row r="134" spans="2:21" s="139" customFormat="1">
      <c r="B134" s="87" t="s">
        <v>617</v>
      </c>
      <c r="C134" s="84" t="s">
        <v>618</v>
      </c>
      <c r="D134" s="97" t="s">
        <v>135</v>
      </c>
      <c r="E134" s="97" t="s">
        <v>328</v>
      </c>
      <c r="F134" s="84" t="s">
        <v>619</v>
      </c>
      <c r="G134" s="97" t="s">
        <v>330</v>
      </c>
      <c r="H134" s="84" t="s">
        <v>599</v>
      </c>
      <c r="I134" s="84" t="s">
        <v>380</v>
      </c>
      <c r="J134" s="84"/>
      <c r="K134" s="94">
        <v>1.9900000000005411</v>
      </c>
      <c r="L134" s="97" t="s">
        <v>177</v>
      </c>
      <c r="M134" s="98">
        <v>0.02</v>
      </c>
      <c r="N134" s="98">
        <v>3.8999999999942137E-3</v>
      </c>
      <c r="O134" s="94">
        <v>508402.41742732044</v>
      </c>
      <c r="P134" s="96">
        <v>105.37</v>
      </c>
      <c r="Q134" s="94"/>
      <c r="R134" s="94">
        <v>535.7036251290001</v>
      </c>
      <c r="S134" s="95">
        <v>1.191374009111484E-3</v>
      </c>
      <c r="T134" s="95">
        <v>1.9905446864611192E-3</v>
      </c>
      <c r="U134" s="95">
        <f>R134/'סכום נכסי הקרן'!$C$42</f>
        <v>3.0110682191096749E-4</v>
      </c>
    </row>
    <row r="135" spans="2:21" s="139" customFormat="1">
      <c r="B135" s="87" t="s">
        <v>620</v>
      </c>
      <c r="C135" s="84" t="s">
        <v>621</v>
      </c>
      <c r="D135" s="97" t="s">
        <v>135</v>
      </c>
      <c r="E135" s="97" t="s">
        <v>328</v>
      </c>
      <c r="F135" s="84" t="s">
        <v>551</v>
      </c>
      <c r="G135" s="97" t="s">
        <v>379</v>
      </c>
      <c r="H135" s="84" t="s">
        <v>599</v>
      </c>
      <c r="I135" s="84" t="s">
        <v>380</v>
      </c>
      <c r="J135" s="84"/>
      <c r="K135" s="94">
        <v>6.8099999999542842</v>
      </c>
      <c r="L135" s="97" t="s">
        <v>177</v>
      </c>
      <c r="M135" s="98">
        <v>2.81E-2</v>
      </c>
      <c r="N135" s="98">
        <v>3.1799999999794756E-2</v>
      </c>
      <c r="O135" s="94">
        <v>108061.76157999999</v>
      </c>
      <c r="P135" s="96">
        <v>99.19</v>
      </c>
      <c r="Q135" s="84"/>
      <c r="R135" s="94">
        <v>107.18646089000001</v>
      </c>
      <c r="S135" s="95">
        <v>2.0641342291904239E-4</v>
      </c>
      <c r="T135" s="95">
        <v>3.9827888066612218E-4</v>
      </c>
      <c r="U135" s="95">
        <f>R135/'סכום נכסי הקרן'!$C$42</f>
        <v>6.0247071471096044E-5</v>
      </c>
    </row>
    <row r="136" spans="2:21" s="139" customFormat="1">
      <c r="B136" s="87" t="s">
        <v>622</v>
      </c>
      <c r="C136" s="84" t="s">
        <v>623</v>
      </c>
      <c r="D136" s="97" t="s">
        <v>135</v>
      </c>
      <c r="E136" s="97" t="s">
        <v>328</v>
      </c>
      <c r="F136" s="84" t="s">
        <v>551</v>
      </c>
      <c r="G136" s="97" t="s">
        <v>379</v>
      </c>
      <c r="H136" s="84" t="s">
        <v>599</v>
      </c>
      <c r="I136" s="84" t="s">
        <v>380</v>
      </c>
      <c r="J136" s="84"/>
      <c r="K136" s="94">
        <v>4.9700000000023339</v>
      </c>
      <c r="L136" s="97" t="s">
        <v>177</v>
      </c>
      <c r="M136" s="98">
        <v>3.7000000000000005E-2</v>
      </c>
      <c r="N136" s="98">
        <v>2.3500000000008146E-2</v>
      </c>
      <c r="O136" s="94">
        <v>686908.88700999995</v>
      </c>
      <c r="P136" s="96">
        <v>107.25</v>
      </c>
      <c r="Q136" s="84"/>
      <c r="R136" s="94">
        <v>736.70977932400001</v>
      </c>
      <c r="S136" s="95">
        <v>1.0151227270823917E-3</v>
      </c>
      <c r="T136" s="95">
        <v>2.7374347827946888E-3</v>
      </c>
      <c r="U136" s="95">
        <f>R136/'סכום נכסי הקרן'!$C$42</f>
        <v>4.1408780885057939E-4</v>
      </c>
    </row>
    <row r="137" spans="2:21" s="139" customFormat="1">
      <c r="B137" s="87" t="s">
        <v>624</v>
      </c>
      <c r="C137" s="84" t="s">
        <v>625</v>
      </c>
      <c r="D137" s="97" t="s">
        <v>135</v>
      </c>
      <c r="E137" s="97" t="s">
        <v>328</v>
      </c>
      <c r="F137" s="84" t="s">
        <v>336</v>
      </c>
      <c r="G137" s="97" t="s">
        <v>330</v>
      </c>
      <c r="H137" s="84" t="s">
        <v>599</v>
      </c>
      <c r="I137" s="84" t="s">
        <v>380</v>
      </c>
      <c r="J137" s="84"/>
      <c r="K137" s="94">
        <v>2.840000000000011</v>
      </c>
      <c r="L137" s="97" t="s">
        <v>177</v>
      </c>
      <c r="M137" s="98">
        <v>4.4999999999999998E-2</v>
      </c>
      <c r="N137" s="98">
        <v>1.0499999999998738E-2</v>
      </c>
      <c r="O137" s="94">
        <v>2620302.7617720002</v>
      </c>
      <c r="P137" s="96">
        <v>133.24</v>
      </c>
      <c r="Q137" s="94">
        <v>71.018779999999992</v>
      </c>
      <c r="R137" s="94">
        <v>3562.3102901690004</v>
      </c>
      <c r="S137" s="95">
        <v>1.5395575380412645E-3</v>
      </c>
      <c r="T137" s="95">
        <v>1.3236680670051725E-2</v>
      </c>
      <c r="U137" s="95">
        <f>R137/'סכום נכסי הקרן'!$C$42</f>
        <v>2.0022935814093621E-3</v>
      </c>
    </row>
    <row r="138" spans="2:21" s="139" customFormat="1">
      <c r="B138" s="87" t="s">
        <v>626</v>
      </c>
      <c r="C138" s="84" t="s">
        <v>627</v>
      </c>
      <c r="D138" s="97" t="s">
        <v>135</v>
      </c>
      <c r="E138" s="97" t="s">
        <v>328</v>
      </c>
      <c r="F138" s="84" t="s">
        <v>628</v>
      </c>
      <c r="G138" s="97" t="s">
        <v>379</v>
      </c>
      <c r="H138" s="84" t="s">
        <v>599</v>
      </c>
      <c r="I138" s="84" t="s">
        <v>175</v>
      </c>
      <c r="J138" s="84"/>
      <c r="K138" s="94">
        <v>2.860000035366371</v>
      </c>
      <c r="L138" s="97" t="s">
        <v>177</v>
      </c>
      <c r="M138" s="98">
        <v>4.9500000000000002E-2</v>
      </c>
      <c r="N138" s="98">
        <v>1.0600000304543746E-2</v>
      </c>
      <c r="O138" s="94">
        <v>35.781072999999999</v>
      </c>
      <c r="P138" s="96">
        <v>113.75</v>
      </c>
      <c r="Q138" s="84"/>
      <c r="R138" s="94">
        <v>4.0716646000000002E-2</v>
      </c>
      <c r="S138" s="95">
        <v>5.7867722128896382E-8</v>
      </c>
      <c r="T138" s="95">
        <v>1.5129317694331739E-7</v>
      </c>
      <c r="U138" s="95">
        <f>R138/'סכום נכסי הקרן'!$C$42</f>
        <v>2.2885900525652823E-8</v>
      </c>
    </row>
    <row r="139" spans="2:21" s="139" customFormat="1">
      <c r="B139" s="87" t="s">
        <v>629</v>
      </c>
      <c r="C139" s="84" t="s">
        <v>630</v>
      </c>
      <c r="D139" s="97" t="s">
        <v>135</v>
      </c>
      <c r="E139" s="97" t="s">
        <v>328</v>
      </c>
      <c r="F139" s="84" t="s">
        <v>631</v>
      </c>
      <c r="G139" s="97" t="s">
        <v>411</v>
      </c>
      <c r="H139" s="84" t="s">
        <v>599</v>
      </c>
      <c r="I139" s="84" t="s">
        <v>380</v>
      </c>
      <c r="J139" s="84"/>
      <c r="K139" s="94">
        <v>1</v>
      </c>
      <c r="L139" s="97" t="s">
        <v>177</v>
      </c>
      <c r="M139" s="98">
        <v>4.5999999999999999E-2</v>
      </c>
      <c r="N139" s="98">
        <v>4.099999999933975E-3</v>
      </c>
      <c r="O139" s="94">
        <v>45321.338246083331</v>
      </c>
      <c r="P139" s="96">
        <v>107.9</v>
      </c>
      <c r="Q139" s="144">
        <v>49.099749025613839</v>
      </c>
      <c r="R139" s="94">
        <v>99.962713326000014</v>
      </c>
      <c r="S139" s="95">
        <v>4.2269363460557379E-4</v>
      </c>
      <c r="T139" s="95">
        <v>3.7143718750715939E-4</v>
      </c>
      <c r="U139" s="95">
        <f>R139/'סכום נכסי הקרן'!$C$42</f>
        <v>5.6186767285625295E-5</v>
      </c>
    </row>
    <row r="140" spans="2:21" s="139" customFormat="1">
      <c r="B140" s="87" t="s">
        <v>632</v>
      </c>
      <c r="C140" s="84" t="s">
        <v>633</v>
      </c>
      <c r="D140" s="97" t="s">
        <v>135</v>
      </c>
      <c r="E140" s="97" t="s">
        <v>328</v>
      </c>
      <c r="F140" s="84" t="s">
        <v>631</v>
      </c>
      <c r="G140" s="97" t="s">
        <v>411</v>
      </c>
      <c r="H140" s="84" t="s">
        <v>599</v>
      </c>
      <c r="I140" s="84" t="s">
        <v>380</v>
      </c>
      <c r="J140" s="84"/>
      <c r="K140" s="94">
        <v>3.1100000000002157</v>
      </c>
      <c r="L140" s="97" t="s">
        <v>177</v>
      </c>
      <c r="M140" s="98">
        <v>1.9799999999999998E-2</v>
      </c>
      <c r="N140" s="98">
        <v>1.1500000000000635E-2</v>
      </c>
      <c r="O140" s="94">
        <v>1519724.5006190003</v>
      </c>
      <c r="P140" s="96">
        <v>102.95</v>
      </c>
      <c r="Q140" s="144">
        <v>15.102975540388778</v>
      </c>
      <c r="R140" s="94">
        <v>1579.6594248060001</v>
      </c>
      <c r="S140" s="95">
        <v>1.8185726457680409E-3</v>
      </c>
      <c r="T140" s="95">
        <v>5.8696311299155915E-3</v>
      </c>
      <c r="U140" s="95">
        <f>R140/'סכום נכסי הקרן'!$C$42</f>
        <v>8.8789062980580648E-4</v>
      </c>
    </row>
    <row r="141" spans="2:21" s="139" customFormat="1">
      <c r="B141" s="87" t="s">
        <v>634</v>
      </c>
      <c r="C141" s="84" t="s">
        <v>635</v>
      </c>
      <c r="D141" s="97" t="s">
        <v>135</v>
      </c>
      <c r="E141" s="97" t="s">
        <v>328</v>
      </c>
      <c r="F141" s="84" t="s">
        <v>589</v>
      </c>
      <c r="G141" s="97" t="s">
        <v>443</v>
      </c>
      <c r="H141" s="84" t="s">
        <v>599</v>
      </c>
      <c r="I141" s="84" t="s">
        <v>380</v>
      </c>
      <c r="J141" s="84"/>
      <c r="K141" s="94">
        <v>0.23000000000692922</v>
      </c>
      <c r="L141" s="97" t="s">
        <v>177</v>
      </c>
      <c r="M141" s="98">
        <v>4.4999999999999998E-2</v>
      </c>
      <c r="N141" s="98">
        <v>2.6199999999766591E-2</v>
      </c>
      <c r="O141" s="94">
        <v>43379.248851999997</v>
      </c>
      <c r="P141" s="96">
        <v>126.42</v>
      </c>
      <c r="Q141" s="84"/>
      <c r="R141" s="94">
        <v>54.840048994000007</v>
      </c>
      <c r="S141" s="95">
        <v>8.3156038417604814E-4</v>
      </c>
      <c r="T141" s="95">
        <v>2.0377231552985573E-4</v>
      </c>
      <c r="U141" s="95">
        <f>R141/'סכום נכסי הקרן'!$C$42</f>
        <v>3.0824344080271526E-5</v>
      </c>
    </row>
    <row r="142" spans="2:21" s="139" customFormat="1">
      <c r="B142" s="87" t="s">
        <v>636</v>
      </c>
      <c r="C142" s="84" t="s">
        <v>637</v>
      </c>
      <c r="D142" s="97" t="s">
        <v>135</v>
      </c>
      <c r="E142" s="97" t="s">
        <v>328</v>
      </c>
      <c r="F142" s="84" t="s">
        <v>638</v>
      </c>
      <c r="G142" s="97" t="s">
        <v>379</v>
      </c>
      <c r="H142" s="84" t="s">
        <v>599</v>
      </c>
      <c r="I142" s="84" t="s">
        <v>175</v>
      </c>
      <c r="J142" s="84"/>
      <c r="K142" s="94">
        <v>0.98999999999988442</v>
      </c>
      <c r="L142" s="97" t="s">
        <v>177</v>
      </c>
      <c r="M142" s="98">
        <v>4.4999999999999998E-2</v>
      </c>
      <c r="N142" s="98">
        <v>5.9000000000104256E-3</v>
      </c>
      <c r="O142" s="94">
        <v>460696.65346</v>
      </c>
      <c r="P142" s="96">
        <v>112.44</v>
      </c>
      <c r="Q142" s="84"/>
      <c r="R142" s="94">
        <v>518.00731489399993</v>
      </c>
      <c r="S142" s="95">
        <v>1.325745765352518E-3</v>
      </c>
      <c r="T142" s="95">
        <v>1.9247894915065122E-3</v>
      </c>
      <c r="U142" s="95">
        <f>R142/'סכום נכסי הקרן'!$C$42</f>
        <v>2.9116012846992849E-4</v>
      </c>
    </row>
    <row r="143" spans="2:21" s="139" customFormat="1">
      <c r="B143" s="87" t="s">
        <v>639</v>
      </c>
      <c r="C143" s="84" t="s">
        <v>640</v>
      </c>
      <c r="D143" s="97" t="s">
        <v>135</v>
      </c>
      <c r="E143" s="97" t="s">
        <v>328</v>
      </c>
      <c r="F143" s="84" t="s">
        <v>638</v>
      </c>
      <c r="G143" s="97" t="s">
        <v>379</v>
      </c>
      <c r="H143" s="84" t="s">
        <v>599</v>
      </c>
      <c r="I143" s="84" t="s">
        <v>175</v>
      </c>
      <c r="J143" s="84"/>
      <c r="K143" s="94">
        <v>3.1599999975351225</v>
      </c>
      <c r="L143" s="97" t="s">
        <v>177</v>
      </c>
      <c r="M143" s="98">
        <v>3.3000000000000002E-2</v>
      </c>
      <c r="N143" s="98">
        <v>1.5199999995834013E-2</v>
      </c>
      <c r="O143" s="94">
        <v>1086.0465060000001</v>
      </c>
      <c r="P143" s="96">
        <v>106.09</v>
      </c>
      <c r="Q143" s="84"/>
      <c r="R143" s="94">
        <v>1.1521868239999999</v>
      </c>
      <c r="S143" s="95">
        <v>1.8100151398949714E-6</v>
      </c>
      <c r="T143" s="95">
        <v>4.281246668382039E-6</v>
      </c>
      <c r="U143" s="95">
        <f>R143/'סכום נכסי הקרן'!$C$42</f>
        <v>6.476180047106988E-7</v>
      </c>
    </row>
    <row r="144" spans="2:21" s="139" customFormat="1">
      <c r="B144" s="87" t="s">
        <v>641</v>
      </c>
      <c r="C144" s="84" t="s">
        <v>642</v>
      </c>
      <c r="D144" s="97" t="s">
        <v>135</v>
      </c>
      <c r="E144" s="97" t="s">
        <v>328</v>
      </c>
      <c r="F144" s="84" t="s">
        <v>638</v>
      </c>
      <c r="G144" s="97" t="s">
        <v>379</v>
      </c>
      <c r="H144" s="84" t="s">
        <v>599</v>
      </c>
      <c r="I144" s="84" t="s">
        <v>175</v>
      </c>
      <c r="J144" s="84"/>
      <c r="K144" s="94">
        <v>5.2499999999983711</v>
      </c>
      <c r="L144" s="97" t="s">
        <v>177</v>
      </c>
      <c r="M144" s="98">
        <v>1.6E-2</v>
      </c>
      <c r="N144" s="98">
        <v>1.9399999999983056E-2</v>
      </c>
      <c r="O144" s="94">
        <v>153266.10800099999</v>
      </c>
      <c r="P144" s="96">
        <v>100.11</v>
      </c>
      <c r="Q144" s="84"/>
      <c r="R144" s="94">
        <v>153.43470752900001</v>
      </c>
      <c r="S144" s="95">
        <v>9.5190323280620946E-4</v>
      </c>
      <c r="T144" s="95">
        <v>5.701261433820249E-4</v>
      </c>
      <c r="U144" s="95">
        <f>R144/'סכום נכסי הקרן'!$C$42</f>
        <v>8.6242158887333905E-5</v>
      </c>
    </row>
    <row r="145" spans="2:21" s="139" customFormat="1">
      <c r="B145" s="87" t="s">
        <v>643</v>
      </c>
      <c r="C145" s="84" t="s">
        <v>644</v>
      </c>
      <c r="D145" s="97" t="s">
        <v>135</v>
      </c>
      <c r="E145" s="97" t="s">
        <v>328</v>
      </c>
      <c r="F145" s="84" t="s">
        <v>598</v>
      </c>
      <c r="G145" s="97" t="s">
        <v>330</v>
      </c>
      <c r="H145" s="84" t="s">
        <v>645</v>
      </c>
      <c r="I145" s="84" t="s">
        <v>175</v>
      </c>
      <c r="J145" s="84"/>
      <c r="K145" s="94">
        <v>1.6300000000012964</v>
      </c>
      <c r="L145" s="97" t="s">
        <v>177</v>
      </c>
      <c r="M145" s="98">
        <v>5.2999999999999999E-2</v>
      </c>
      <c r="N145" s="98">
        <v>7.5000000000046965E-3</v>
      </c>
      <c r="O145" s="94">
        <v>450798.15226599999</v>
      </c>
      <c r="P145" s="96">
        <v>118.07</v>
      </c>
      <c r="Q145" s="84"/>
      <c r="R145" s="94">
        <v>532.25741783699993</v>
      </c>
      <c r="S145" s="95">
        <v>1.7337990364299286E-3</v>
      </c>
      <c r="T145" s="95">
        <v>1.9777394163607298E-3</v>
      </c>
      <c r="U145" s="95">
        <f>R145/'סכום נכסי הקרן'!$C$42</f>
        <v>2.9916978718380713E-4</v>
      </c>
    </row>
    <row r="146" spans="2:21" s="139" customFormat="1">
      <c r="B146" s="87" t="s">
        <v>646</v>
      </c>
      <c r="C146" s="84" t="s">
        <v>647</v>
      </c>
      <c r="D146" s="97" t="s">
        <v>135</v>
      </c>
      <c r="E146" s="97" t="s">
        <v>328</v>
      </c>
      <c r="F146" s="84" t="s">
        <v>648</v>
      </c>
      <c r="G146" s="97" t="s">
        <v>379</v>
      </c>
      <c r="H146" s="84" t="s">
        <v>645</v>
      </c>
      <c r="I146" s="84" t="s">
        <v>175</v>
      </c>
      <c r="J146" s="84"/>
      <c r="K146" s="94">
        <v>1.929999999935138</v>
      </c>
      <c r="L146" s="97" t="s">
        <v>177</v>
      </c>
      <c r="M146" s="98">
        <v>5.3499999999999999E-2</v>
      </c>
      <c r="N146" s="98">
        <v>2.3499999999639656E-2</v>
      </c>
      <c r="O146" s="94">
        <v>7705.095217</v>
      </c>
      <c r="P146" s="96">
        <v>108.05</v>
      </c>
      <c r="Q146" s="84"/>
      <c r="R146" s="94">
        <v>8.3253554779999988</v>
      </c>
      <c r="S146" s="95">
        <v>4.3728296083159352E-5</v>
      </c>
      <c r="T146" s="95">
        <v>3.0935000870382855E-5</v>
      </c>
      <c r="U146" s="95">
        <f>R146/'סכום נכסי הקרן'!$C$42</f>
        <v>4.6794929354005925E-6</v>
      </c>
    </row>
    <row r="147" spans="2:21" s="139" customFormat="1">
      <c r="B147" s="87" t="s">
        <v>649</v>
      </c>
      <c r="C147" s="84" t="s">
        <v>650</v>
      </c>
      <c r="D147" s="97" t="s">
        <v>135</v>
      </c>
      <c r="E147" s="97" t="s">
        <v>328</v>
      </c>
      <c r="F147" s="84" t="s">
        <v>651</v>
      </c>
      <c r="G147" s="97" t="s">
        <v>379</v>
      </c>
      <c r="H147" s="84" t="s">
        <v>645</v>
      </c>
      <c r="I147" s="84" t="s">
        <v>380</v>
      </c>
      <c r="J147" s="84"/>
      <c r="K147" s="94">
        <v>0.90000000001128277</v>
      </c>
      <c r="L147" s="97" t="s">
        <v>177</v>
      </c>
      <c r="M147" s="98">
        <v>4.8499999999999995E-2</v>
      </c>
      <c r="N147" s="98">
        <v>7.4000000001429155E-3</v>
      </c>
      <c r="O147" s="94">
        <v>21019.215844999999</v>
      </c>
      <c r="P147" s="96">
        <v>126.5</v>
      </c>
      <c r="Q147" s="84"/>
      <c r="R147" s="94">
        <v>26.589306612999998</v>
      </c>
      <c r="S147" s="95">
        <v>1.5454038309975664E-4</v>
      </c>
      <c r="T147" s="95">
        <v>9.8799411675527693E-5</v>
      </c>
      <c r="U147" s="95">
        <f>R147/'סכום נכסי הקרן'!$C$42</f>
        <v>1.4945244414070863E-5</v>
      </c>
    </row>
    <row r="148" spans="2:21" s="139" customFormat="1">
      <c r="B148" s="87" t="s">
        <v>652</v>
      </c>
      <c r="C148" s="84" t="s">
        <v>653</v>
      </c>
      <c r="D148" s="97" t="s">
        <v>135</v>
      </c>
      <c r="E148" s="97" t="s">
        <v>328</v>
      </c>
      <c r="F148" s="84" t="s">
        <v>654</v>
      </c>
      <c r="G148" s="97" t="s">
        <v>379</v>
      </c>
      <c r="H148" s="84" t="s">
        <v>645</v>
      </c>
      <c r="I148" s="84" t="s">
        <v>380</v>
      </c>
      <c r="J148" s="84"/>
      <c r="K148" s="94">
        <v>1.4699999999859519</v>
      </c>
      <c r="L148" s="97" t="s">
        <v>177</v>
      </c>
      <c r="M148" s="98">
        <v>4.2500000000000003E-2</v>
      </c>
      <c r="N148" s="98">
        <v>1.0499999999648804E-2</v>
      </c>
      <c r="O148" s="94">
        <v>8228.8187639999996</v>
      </c>
      <c r="P148" s="96">
        <v>113.05</v>
      </c>
      <c r="Q148" s="94">
        <v>2.002544136</v>
      </c>
      <c r="R148" s="94">
        <v>11.389667428000001</v>
      </c>
      <c r="S148" s="95">
        <v>7.6971105353507025E-5</v>
      </c>
      <c r="T148" s="95">
        <v>4.2321240543976607E-5</v>
      </c>
      <c r="U148" s="95">
        <f>R148/'סכום נכסי הקרן'!$C$42</f>
        <v>6.4018729778841815E-6</v>
      </c>
    </row>
    <row r="149" spans="2:21" s="139" customFormat="1">
      <c r="B149" s="87" t="s">
        <v>655</v>
      </c>
      <c r="C149" s="84" t="s">
        <v>656</v>
      </c>
      <c r="D149" s="97" t="s">
        <v>135</v>
      </c>
      <c r="E149" s="97" t="s">
        <v>328</v>
      </c>
      <c r="F149" s="84" t="s">
        <v>654</v>
      </c>
      <c r="G149" s="97" t="s">
        <v>379</v>
      </c>
      <c r="H149" s="84" t="s">
        <v>645</v>
      </c>
      <c r="I149" s="84" t="s">
        <v>380</v>
      </c>
      <c r="J149" s="84"/>
      <c r="K149" s="94">
        <v>2.09</v>
      </c>
      <c r="L149" s="97" t="s">
        <v>177</v>
      </c>
      <c r="M149" s="98">
        <v>4.5999999999999999E-2</v>
      </c>
      <c r="N149" s="98">
        <v>1.2800000000000001E-2</v>
      </c>
      <c r="O149" s="94">
        <v>1.37</v>
      </c>
      <c r="P149" s="96">
        <v>109.17</v>
      </c>
      <c r="Q149" s="84"/>
      <c r="R149" s="94">
        <v>1.49E-3</v>
      </c>
      <c r="S149" s="95">
        <v>4.3651933501855293E-9</v>
      </c>
      <c r="T149" s="95">
        <v>5.5364784625320785E-9</v>
      </c>
      <c r="U149" s="95">
        <f>R149/'סכום נכסי הקרן'!$C$42</f>
        <v>8.3749510662599044E-10</v>
      </c>
    </row>
    <row r="150" spans="2:21" s="139" customFormat="1">
      <c r="B150" s="87" t="s">
        <v>657</v>
      </c>
      <c r="C150" s="84" t="s">
        <v>658</v>
      </c>
      <c r="D150" s="97" t="s">
        <v>135</v>
      </c>
      <c r="E150" s="97" t="s">
        <v>328</v>
      </c>
      <c r="F150" s="84" t="s">
        <v>430</v>
      </c>
      <c r="G150" s="97" t="s">
        <v>330</v>
      </c>
      <c r="H150" s="84" t="s">
        <v>645</v>
      </c>
      <c r="I150" s="84" t="s">
        <v>380</v>
      </c>
      <c r="J150" s="84"/>
      <c r="K150" s="94">
        <v>2.8200000000000838</v>
      </c>
      <c r="L150" s="97" t="s">
        <v>177</v>
      </c>
      <c r="M150" s="98">
        <v>5.0999999999999997E-2</v>
      </c>
      <c r="N150" s="98">
        <v>1.0999999999998211E-2</v>
      </c>
      <c r="O150" s="94">
        <v>2461022.9374310002</v>
      </c>
      <c r="P150" s="96">
        <v>135.46</v>
      </c>
      <c r="Q150" s="94">
        <v>22.416349999999998</v>
      </c>
      <c r="R150" s="94">
        <v>3356.1181617959996</v>
      </c>
      <c r="S150" s="95">
        <v>2.1451638825655353E-3</v>
      </c>
      <c r="T150" s="95">
        <v>1.2470520752010942E-2</v>
      </c>
      <c r="U150" s="95">
        <f>R150/'סכום נכסי הקרן'!$C$42</f>
        <v>1.8863976763508481E-3</v>
      </c>
    </row>
    <row r="151" spans="2:21" s="139" customFormat="1">
      <c r="B151" s="87" t="s">
        <v>659</v>
      </c>
      <c r="C151" s="84" t="s">
        <v>660</v>
      </c>
      <c r="D151" s="97" t="s">
        <v>135</v>
      </c>
      <c r="E151" s="97" t="s">
        <v>328</v>
      </c>
      <c r="F151" s="84" t="s">
        <v>661</v>
      </c>
      <c r="G151" s="97" t="s">
        <v>379</v>
      </c>
      <c r="H151" s="84" t="s">
        <v>645</v>
      </c>
      <c r="I151" s="84" t="s">
        <v>380</v>
      </c>
      <c r="J151" s="84"/>
      <c r="K151" s="94">
        <v>1.480000000001966</v>
      </c>
      <c r="L151" s="97" t="s">
        <v>177</v>
      </c>
      <c r="M151" s="98">
        <v>5.4000000000000006E-2</v>
      </c>
      <c r="N151" s="98">
        <v>4.200000000006361E-3</v>
      </c>
      <c r="O151" s="94">
        <v>173313.87929899999</v>
      </c>
      <c r="P151" s="96">
        <v>129.80000000000001</v>
      </c>
      <c r="Q151" s="94">
        <v>113.16496671900002</v>
      </c>
      <c r="R151" s="94">
        <v>345.91357980899994</v>
      </c>
      <c r="S151" s="95">
        <v>2.5513539467962375E-3</v>
      </c>
      <c r="T151" s="95">
        <v>1.2853309292012748E-3</v>
      </c>
      <c r="U151" s="95">
        <f>R151/'סכום נכסי הקרן'!$C$42</f>
        <v>1.9443015463457481E-4</v>
      </c>
    </row>
    <row r="152" spans="2:21" s="139" customFormat="1">
      <c r="B152" s="87" t="s">
        <v>662</v>
      </c>
      <c r="C152" s="84" t="s">
        <v>663</v>
      </c>
      <c r="D152" s="97" t="s">
        <v>135</v>
      </c>
      <c r="E152" s="97" t="s">
        <v>328</v>
      </c>
      <c r="F152" s="84" t="s">
        <v>664</v>
      </c>
      <c r="G152" s="97" t="s">
        <v>379</v>
      </c>
      <c r="H152" s="84" t="s">
        <v>645</v>
      </c>
      <c r="I152" s="84" t="s">
        <v>175</v>
      </c>
      <c r="J152" s="84"/>
      <c r="K152" s="94">
        <v>6.7899999999968808</v>
      </c>
      <c r="L152" s="97" t="s">
        <v>177</v>
      </c>
      <c r="M152" s="98">
        <v>2.6000000000000002E-2</v>
      </c>
      <c r="N152" s="98">
        <v>3.1199999999982533E-2</v>
      </c>
      <c r="O152" s="94">
        <v>1786490.0716289999</v>
      </c>
      <c r="P152" s="96">
        <v>97.47</v>
      </c>
      <c r="Q152" s="84"/>
      <c r="R152" s="94">
        <v>1741.291865117</v>
      </c>
      <c r="S152" s="95">
        <v>2.9152430143584468E-3</v>
      </c>
      <c r="T152" s="95">
        <v>6.4702180591963655E-3</v>
      </c>
      <c r="U152" s="95">
        <f>R152/'סכום נכסי הקרן'!$C$42</f>
        <v>9.7874054781418233E-4</v>
      </c>
    </row>
    <row r="153" spans="2:21" s="139" customFormat="1">
      <c r="B153" s="87" t="s">
        <v>665</v>
      </c>
      <c r="C153" s="84" t="s">
        <v>666</v>
      </c>
      <c r="D153" s="97" t="s">
        <v>135</v>
      </c>
      <c r="E153" s="97" t="s">
        <v>328</v>
      </c>
      <c r="F153" s="84" t="s">
        <v>664</v>
      </c>
      <c r="G153" s="97" t="s">
        <v>379</v>
      </c>
      <c r="H153" s="84" t="s">
        <v>645</v>
      </c>
      <c r="I153" s="84" t="s">
        <v>175</v>
      </c>
      <c r="J153" s="84"/>
      <c r="K153" s="94">
        <v>3.6499999999503991</v>
      </c>
      <c r="L153" s="97" t="s">
        <v>177</v>
      </c>
      <c r="M153" s="98">
        <v>4.4000000000000004E-2</v>
      </c>
      <c r="N153" s="98">
        <v>1.9899999999497153E-2</v>
      </c>
      <c r="O153" s="94">
        <v>26716.795577000001</v>
      </c>
      <c r="P153" s="96">
        <v>109.42</v>
      </c>
      <c r="Q153" s="84"/>
      <c r="R153" s="94">
        <v>29.233517653000003</v>
      </c>
      <c r="S153" s="95">
        <v>1.9572170468997246E-4</v>
      </c>
      <c r="T153" s="95">
        <v>1.086246583019368E-4</v>
      </c>
      <c r="U153" s="95">
        <f>R153/'סכום נכסי הקרן'!$C$42</f>
        <v>1.6431495291175846E-5</v>
      </c>
    </row>
    <row r="154" spans="2:21" s="139" customFormat="1">
      <c r="B154" s="87" t="s">
        <v>667</v>
      </c>
      <c r="C154" s="84" t="s">
        <v>668</v>
      </c>
      <c r="D154" s="97" t="s">
        <v>135</v>
      </c>
      <c r="E154" s="97" t="s">
        <v>328</v>
      </c>
      <c r="F154" s="84" t="s">
        <v>554</v>
      </c>
      <c r="G154" s="97" t="s">
        <v>379</v>
      </c>
      <c r="H154" s="84" t="s">
        <v>645</v>
      </c>
      <c r="I154" s="84" t="s">
        <v>380</v>
      </c>
      <c r="J154" s="84"/>
      <c r="K154" s="94">
        <v>4.6399999999747878</v>
      </c>
      <c r="L154" s="97" t="s">
        <v>177</v>
      </c>
      <c r="M154" s="98">
        <v>2.0499999999999997E-2</v>
      </c>
      <c r="N154" s="98">
        <v>1.9399999999816012E-2</v>
      </c>
      <c r="O154" s="94">
        <v>57447.032729999999</v>
      </c>
      <c r="P154" s="96">
        <v>102.18</v>
      </c>
      <c r="Q154" s="84"/>
      <c r="R154" s="94">
        <v>58.699381431999996</v>
      </c>
      <c r="S154" s="95">
        <v>1.2310227923481928E-4</v>
      </c>
      <c r="T154" s="95">
        <v>2.1811265843102239E-4</v>
      </c>
      <c r="U154" s="95">
        <f>R154/'סכום נכסי הקרן'!$C$42</f>
        <v>3.2993587054545317E-5</v>
      </c>
    </row>
    <row r="155" spans="2:21" s="139" customFormat="1">
      <c r="B155" s="87" t="s">
        <v>669</v>
      </c>
      <c r="C155" s="84" t="s">
        <v>670</v>
      </c>
      <c r="D155" s="97" t="s">
        <v>135</v>
      </c>
      <c r="E155" s="97" t="s">
        <v>328</v>
      </c>
      <c r="F155" s="84" t="s">
        <v>671</v>
      </c>
      <c r="G155" s="97" t="s">
        <v>379</v>
      </c>
      <c r="H155" s="84" t="s">
        <v>645</v>
      </c>
      <c r="I155" s="84" t="s">
        <v>175</v>
      </c>
      <c r="J155" s="84"/>
      <c r="K155" s="94">
        <v>3.8200000314932532</v>
      </c>
      <c r="L155" s="97" t="s">
        <v>177</v>
      </c>
      <c r="M155" s="98">
        <v>4.3400000000000001E-2</v>
      </c>
      <c r="N155" s="98">
        <v>3.4300000225392882E-2</v>
      </c>
      <c r="O155" s="94">
        <v>30.845468</v>
      </c>
      <c r="P155" s="96">
        <v>105</v>
      </c>
      <c r="Q155" s="84"/>
      <c r="R155" s="94">
        <v>3.2387889000000003E-2</v>
      </c>
      <c r="S155" s="95">
        <v>1.9143964507691621E-8</v>
      </c>
      <c r="T155" s="95">
        <v>1.2034553684253668E-7</v>
      </c>
      <c r="U155" s="95">
        <f>R155/'סכום נכסי הקרן'!$C$42</f>
        <v>1.8204495672111238E-8</v>
      </c>
    </row>
    <row r="156" spans="2:21" s="139" customFormat="1">
      <c r="B156" s="87" t="s">
        <v>672</v>
      </c>
      <c r="C156" s="84" t="s">
        <v>673</v>
      </c>
      <c r="D156" s="97" t="s">
        <v>135</v>
      </c>
      <c r="E156" s="97" t="s">
        <v>328</v>
      </c>
      <c r="F156" s="84" t="s">
        <v>674</v>
      </c>
      <c r="G156" s="97" t="s">
        <v>379</v>
      </c>
      <c r="H156" s="84" t="s">
        <v>675</v>
      </c>
      <c r="I156" s="84" t="s">
        <v>175</v>
      </c>
      <c r="J156" s="84"/>
      <c r="K156" s="94">
        <v>4.1100117494279873</v>
      </c>
      <c r="L156" s="97" t="s">
        <v>177</v>
      </c>
      <c r="M156" s="98">
        <v>4.6500000000000007E-2</v>
      </c>
      <c r="N156" s="98">
        <v>3.2600333931111246E-2</v>
      </c>
      <c r="O156" s="94">
        <v>1.4760000000000001E-2</v>
      </c>
      <c r="P156" s="96">
        <v>106.7</v>
      </c>
      <c r="Q156" s="94">
        <v>3.8599999999999999E-7</v>
      </c>
      <c r="R156" s="94">
        <v>1.6171000000000002E-5</v>
      </c>
      <c r="S156" s="95">
        <v>2.0596632534306789E-11</v>
      </c>
      <c r="T156" s="95">
        <v>6.0087512226581373E-11</v>
      </c>
      <c r="U156" s="95">
        <f>R156/'סכום נכסי הקרן'!$C$42</f>
        <v>9.0893512545294582E-12</v>
      </c>
    </row>
    <row r="157" spans="2:21" s="139" customFormat="1">
      <c r="B157" s="87" t="s">
        <v>676</v>
      </c>
      <c r="C157" s="84" t="s">
        <v>677</v>
      </c>
      <c r="D157" s="97" t="s">
        <v>135</v>
      </c>
      <c r="E157" s="97" t="s">
        <v>328</v>
      </c>
      <c r="F157" s="84" t="s">
        <v>674</v>
      </c>
      <c r="G157" s="97" t="s">
        <v>379</v>
      </c>
      <c r="H157" s="84" t="s">
        <v>675</v>
      </c>
      <c r="I157" s="84" t="s">
        <v>175</v>
      </c>
      <c r="J157" s="84"/>
      <c r="K157" s="94">
        <v>0.99000000000393673</v>
      </c>
      <c r="L157" s="97" t="s">
        <v>177</v>
      </c>
      <c r="M157" s="98">
        <v>5.5999999999999994E-2</v>
      </c>
      <c r="N157" s="98">
        <v>1.4100000000020055E-2</v>
      </c>
      <c r="O157" s="94">
        <v>118514.161315</v>
      </c>
      <c r="P157" s="96">
        <v>110.62</v>
      </c>
      <c r="Q157" s="94">
        <v>132.92777631300001</v>
      </c>
      <c r="R157" s="94">
        <v>269.24994780600002</v>
      </c>
      <c r="S157" s="95">
        <v>3.7440500846654453E-3</v>
      </c>
      <c r="T157" s="95">
        <v>1.0004674745408091E-3</v>
      </c>
      <c r="U157" s="95">
        <f>R157/'סכום נכסי הקרן'!$C$42</f>
        <v>1.5133927097102574E-4</v>
      </c>
    </row>
    <row r="158" spans="2:21" s="139" customFormat="1">
      <c r="B158" s="87" t="s">
        <v>678</v>
      </c>
      <c r="C158" s="84" t="s">
        <v>679</v>
      </c>
      <c r="D158" s="97" t="s">
        <v>135</v>
      </c>
      <c r="E158" s="97" t="s">
        <v>328</v>
      </c>
      <c r="F158" s="84" t="s">
        <v>680</v>
      </c>
      <c r="G158" s="97" t="s">
        <v>595</v>
      </c>
      <c r="H158" s="84" t="s">
        <v>675</v>
      </c>
      <c r="I158" s="84" t="s">
        <v>175</v>
      </c>
      <c r="J158" s="84"/>
      <c r="K158" s="94">
        <v>0.160000000007302</v>
      </c>
      <c r="L158" s="97" t="s">
        <v>177</v>
      </c>
      <c r="M158" s="98">
        <v>4.2000000000000003E-2</v>
      </c>
      <c r="N158" s="98">
        <v>3.3399999999926988E-2</v>
      </c>
      <c r="O158" s="94">
        <v>53194.317736999998</v>
      </c>
      <c r="P158" s="96">
        <v>102.98</v>
      </c>
      <c r="Q158" s="84"/>
      <c r="R158" s="94">
        <v>54.77951006</v>
      </c>
      <c r="S158" s="95">
        <v>5.9234655646641157E-4</v>
      </c>
      <c r="T158" s="95">
        <v>2.035473675404358E-4</v>
      </c>
      <c r="U158" s="95">
        <f>R158/'סכום נכסי הקרן'!$C$42</f>
        <v>3.0790316522563234E-5</v>
      </c>
    </row>
    <row r="159" spans="2:21" s="139" customFormat="1">
      <c r="B159" s="87" t="s">
        <v>681</v>
      </c>
      <c r="C159" s="84" t="s">
        <v>682</v>
      </c>
      <c r="D159" s="97" t="s">
        <v>135</v>
      </c>
      <c r="E159" s="97" t="s">
        <v>328</v>
      </c>
      <c r="F159" s="84" t="s">
        <v>683</v>
      </c>
      <c r="G159" s="97" t="s">
        <v>379</v>
      </c>
      <c r="H159" s="84" t="s">
        <v>675</v>
      </c>
      <c r="I159" s="84" t="s">
        <v>175</v>
      </c>
      <c r="J159" s="84"/>
      <c r="K159" s="94">
        <v>1.5299999999984846</v>
      </c>
      <c r="L159" s="97" t="s">
        <v>177</v>
      </c>
      <c r="M159" s="98">
        <v>4.8000000000000001E-2</v>
      </c>
      <c r="N159" s="98">
        <v>1.5900000000020422E-2</v>
      </c>
      <c r="O159" s="94">
        <v>195297.99049900001</v>
      </c>
      <c r="P159" s="96">
        <v>105.2</v>
      </c>
      <c r="Q159" s="94">
        <v>93.836307185999971</v>
      </c>
      <c r="R159" s="94">
        <v>303.55579638200004</v>
      </c>
      <c r="S159" s="95">
        <v>2.0132651161225584E-3</v>
      </c>
      <c r="T159" s="95">
        <v>1.1279396837890713E-3</v>
      </c>
      <c r="U159" s="95">
        <f>R159/'סכום נכסי הקרן'!$C$42</f>
        <v>1.7062180809253728E-4</v>
      </c>
    </row>
    <row r="160" spans="2:21" s="139" customFormat="1">
      <c r="B160" s="87" t="s">
        <v>684</v>
      </c>
      <c r="C160" s="84" t="s">
        <v>685</v>
      </c>
      <c r="D160" s="97" t="s">
        <v>135</v>
      </c>
      <c r="E160" s="97" t="s">
        <v>328</v>
      </c>
      <c r="F160" s="84" t="s">
        <v>686</v>
      </c>
      <c r="G160" s="97" t="s">
        <v>496</v>
      </c>
      <c r="H160" s="84" t="s">
        <v>675</v>
      </c>
      <c r="I160" s="84" t="s">
        <v>380</v>
      </c>
      <c r="J160" s="84"/>
      <c r="K160" s="94">
        <v>0.99000000000044264</v>
      </c>
      <c r="L160" s="97" t="s">
        <v>177</v>
      </c>
      <c r="M160" s="98">
        <v>4.8000000000000001E-2</v>
      </c>
      <c r="N160" s="98">
        <v>3.6999999999911474E-3</v>
      </c>
      <c r="O160" s="94">
        <v>365643.22106199997</v>
      </c>
      <c r="P160" s="96">
        <v>123.57</v>
      </c>
      <c r="Q160" s="84"/>
      <c r="R160" s="94">
        <v>451.82535962000003</v>
      </c>
      <c r="S160" s="95">
        <v>1.1914910000175639E-3</v>
      </c>
      <c r="T160" s="95">
        <v>1.6788734042697594E-3</v>
      </c>
      <c r="U160" s="95">
        <f>R160/'סכום נכסי הקרן'!$C$42</f>
        <v>2.5396075686662977E-4</v>
      </c>
    </row>
    <row r="161" spans="2:21" s="139" customFormat="1">
      <c r="B161" s="87" t="s">
        <v>687</v>
      </c>
      <c r="C161" s="84" t="s">
        <v>688</v>
      </c>
      <c r="D161" s="97" t="s">
        <v>135</v>
      </c>
      <c r="E161" s="97" t="s">
        <v>328</v>
      </c>
      <c r="F161" s="84" t="s">
        <v>689</v>
      </c>
      <c r="G161" s="97" t="s">
        <v>379</v>
      </c>
      <c r="H161" s="84" t="s">
        <v>675</v>
      </c>
      <c r="I161" s="84" t="s">
        <v>380</v>
      </c>
      <c r="J161" s="84"/>
      <c r="K161" s="94">
        <v>1.300000000002326</v>
      </c>
      <c r="L161" s="97" t="s">
        <v>177</v>
      </c>
      <c r="M161" s="98">
        <v>5.4000000000000006E-2</v>
      </c>
      <c r="N161" s="98">
        <v>4.7900000000154291E-2</v>
      </c>
      <c r="O161" s="94">
        <v>123422.36865800001</v>
      </c>
      <c r="P161" s="96">
        <v>104.5</v>
      </c>
      <c r="Q161" s="84"/>
      <c r="R161" s="94">
        <v>128.976376819</v>
      </c>
      <c r="S161" s="95">
        <v>2.4933811850101012E-3</v>
      </c>
      <c r="T161" s="95">
        <v>4.7924492109652022E-4</v>
      </c>
      <c r="U161" s="95">
        <f>R161/'סכום נכסי הקרן'!$C$42</f>
        <v>7.2494687554538464E-5</v>
      </c>
    </row>
    <row r="162" spans="2:21" s="139" customFormat="1">
      <c r="B162" s="87" t="s">
        <v>690</v>
      </c>
      <c r="C162" s="84" t="s">
        <v>691</v>
      </c>
      <c r="D162" s="97" t="s">
        <v>135</v>
      </c>
      <c r="E162" s="97" t="s">
        <v>328</v>
      </c>
      <c r="F162" s="84" t="s">
        <v>689</v>
      </c>
      <c r="G162" s="97" t="s">
        <v>379</v>
      </c>
      <c r="H162" s="84" t="s">
        <v>675</v>
      </c>
      <c r="I162" s="84" t="s">
        <v>380</v>
      </c>
      <c r="J162" s="84"/>
      <c r="K162" s="94">
        <v>0.4199999999913317</v>
      </c>
      <c r="L162" s="97" t="s">
        <v>177</v>
      </c>
      <c r="M162" s="98">
        <v>6.4000000000000001E-2</v>
      </c>
      <c r="N162" s="98">
        <v>2.2199999999760345E-2</v>
      </c>
      <c r="O162" s="94">
        <v>69954.663151999994</v>
      </c>
      <c r="P162" s="96">
        <v>112.14</v>
      </c>
      <c r="Q162" s="84"/>
      <c r="R162" s="94">
        <v>78.447161854000001</v>
      </c>
      <c r="S162" s="95">
        <v>2.0386149169454577E-3</v>
      </c>
      <c r="T162" s="95">
        <v>2.9149061882646917E-4</v>
      </c>
      <c r="U162" s="95">
        <f>R162/'סכום נכסי הקרן'!$C$42</f>
        <v>4.4093365222430911E-5</v>
      </c>
    </row>
    <row r="163" spans="2:21" s="139" customFormat="1">
      <c r="B163" s="87" t="s">
        <v>692</v>
      </c>
      <c r="C163" s="84" t="s">
        <v>693</v>
      </c>
      <c r="D163" s="97" t="s">
        <v>135</v>
      </c>
      <c r="E163" s="97" t="s">
        <v>328</v>
      </c>
      <c r="F163" s="84" t="s">
        <v>689</v>
      </c>
      <c r="G163" s="97" t="s">
        <v>379</v>
      </c>
      <c r="H163" s="84" t="s">
        <v>675</v>
      </c>
      <c r="I163" s="84" t="s">
        <v>380</v>
      </c>
      <c r="J163" s="84"/>
      <c r="K163" s="94">
        <v>2.1799999999991186</v>
      </c>
      <c r="L163" s="97" t="s">
        <v>177</v>
      </c>
      <c r="M163" s="98">
        <v>2.5000000000000001E-2</v>
      </c>
      <c r="N163" s="98">
        <v>5.9899999999951527E-2</v>
      </c>
      <c r="O163" s="94">
        <v>386902.69946000003</v>
      </c>
      <c r="P163" s="96">
        <v>93.83</v>
      </c>
      <c r="Q163" s="84"/>
      <c r="R163" s="94">
        <v>363.03079072399998</v>
      </c>
      <c r="S163" s="95">
        <v>7.9466539738805232E-4</v>
      </c>
      <c r="T163" s="95">
        <v>1.3489343315969237E-3</v>
      </c>
      <c r="U163" s="95">
        <f>R163/'סכום נכסי הקרן'!$C$42</f>
        <v>2.0405134952074765E-4</v>
      </c>
    </row>
    <row r="164" spans="2:21" s="139" customFormat="1">
      <c r="B164" s="87" t="s">
        <v>694</v>
      </c>
      <c r="C164" s="84" t="s">
        <v>695</v>
      </c>
      <c r="D164" s="97" t="s">
        <v>135</v>
      </c>
      <c r="E164" s="97" t="s">
        <v>328</v>
      </c>
      <c r="F164" s="84" t="s">
        <v>696</v>
      </c>
      <c r="G164" s="97" t="s">
        <v>584</v>
      </c>
      <c r="H164" s="84" t="s">
        <v>675</v>
      </c>
      <c r="I164" s="84" t="s">
        <v>380</v>
      </c>
      <c r="J164" s="84"/>
      <c r="K164" s="94">
        <v>1.219999999072529</v>
      </c>
      <c r="L164" s="97" t="s">
        <v>177</v>
      </c>
      <c r="M164" s="98">
        <v>0.05</v>
      </c>
      <c r="N164" s="98">
        <v>1.9199999944351735E-2</v>
      </c>
      <c r="O164" s="94">
        <v>207.366298</v>
      </c>
      <c r="P164" s="96">
        <v>103.99</v>
      </c>
      <c r="Q164" s="84"/>
      <c r="R164" s="94">
        <v>0.21564016</v>
      </c>
      <c r="S164" s="95">
        <v>1.3438140517491377E-6</v>
      </c>
      <c r="T164" s="95">
        <v>8.0126651107179295E-7</v>
      </c>
      <c r="U164" s="95">
        <f>R164/'סכום נכסי הקרן'!$C$42</f>
        <v>1.2120642871949371E-7</v>
      </c>
    </row>
    <row r="165" spans="2:21" s="139" customFormat="1">
      <c r="B165" s="87" t="s">
        <v>697</v>
      </c>
      <c r="C165" s="84" t="s">
        <v>698</v>
      </c>
      <c r="D165" s="97" t="s">
        <v>135</v>
      </c>
      <c r="E165" s="97" t="s">
        <v>328</v>
      </c>
      <c r="F165" s="84" t="s">
        <v>619</v>
      </c>
      <c r="G165" s="97" t="s">
        <v>330</v>
      </c>
      <c r="H165" s="84" t="s">
        <v>675</v>
      </c>
      <c r="I165" s="84" t="s">
        <v>380</v>
      </c>
      <c r="J165" s="84"/>
      <c r="K165" s="94">
        <v>1.4799999999989013</v>
      </c>
      <c r="L165" s="97" t="s">
        <v>177</v>
      </c>
      <c r="M165" s="98">
        <v>2.4E-2</v>
      </c>
      <c r="N165" s="98">
        <v>8.7999999999890128E-3</v>
      </c>
      <c r="O165" s="94">
        <v>174301.41921399999</v>
      </c>
      <c r="P165" s="96">
        <v>104.41</v>
      </c>
      <c r="Q165" s="84"/>
      <c r="R165" s="94">
        <v>181.98811218999995</v>
      </c>
      <c r="S165" s="95">
        <v>1.3351212875734387E-3</v>
      </c>
      <c r="T165" s="95">
        <v>6.7622366683007141E-4</v>
      </c>
      <c r="U165" s="95">
        <f>R165/'סכום נכסי הקרן'!$C$42</f>
        <v>1.0229137813639377E-4</v>
      </c>
    </row>
    <row r="166" spans="2:21" s="139" customFormat="1">
      <c r="B166" s="87" t="s">
        <v>699</v>
      </c>
      <c r="C166" s="84" t="s">
        <v>700</v>
      </c>
      <c r="D166" s="97" t="s">
        <v>135</v>
      </c>
      <c r="E166" s="97" t="s">
        <v>328</v>
      </c>
      <c r="F166" s="84" t="s">
        <v>701</v>
      </c>
      <c r="G166" s="97" t="s">
        <v>443</v>
      </c>
      <c r="H166" s="84" t="s">
        <v>702</v>
      </c>
      <c r="I166" s="84" t="s">
        <v>175</v>
      </c>
      <c r="J166" s="84"/>
      <c r="K166" s="94">
        <v>0.15999999998650868</v>
      </c>
      <c r="L166" s="97" t="s">
        <v>177</v>
      </c>
      <c r="M166" s="98">
        <v>3.85E-2</v>
      </c>
      <c r="N166" s="98">
        <v>3.5000000000374759E-2</v>
      </c>
      <c r="O166" s="94">
        <v>26289.512359999997</v>
      </c>
      <c r="P166" s="96">
        <v>101.5</v>
      </c>
      <c r="Q166" s="84"/>
      <c r="R166" s="94">
        <v>26.683854146000002</v>
      </c>
      <c r="S166" s="95">
        <v>6.5723780899999988E-4</v>
      </c>
      <c r="T166" s="95">
        <v>9.9150727366896854E-5</v>
      </c>
      <c r="U166" s="95">
        <f>R166/'סכום נכסי הקרן'!$C$42</f>
        <v>1.4998387431675603E-5</v>
      </c>
    </row>
    <row r="167" spans="2:21" s="139" customFormat="1">
      <c r="B167" s="87" t="s">
        <v>703</v>
      </c>
      <c r="C167" s="84" t="s">
        <v>704</v>
      </c>
      <c r="D167" s="97" t="s">
        <v>135</v>
      </c>
      <c r="E167" s="97" t="s">
        <v>328</v>
      </c>
      <c r="F167" s="84" t="s">
        <v>705</v>
      </c>
      <c r="G167" s="97" t="s">
        <v>379</v>
      </c>
      <c r="H167" s="84" t="s">
        <v>706</v>
      </c>
      <c r="I167" s="84" t="s">
        <v>380</v>
      </c>
      <c r="J167" s="84"/>
      <c r="K167" s="94">
        <v>0</v>
      </c>
      <c r="L167" s="97" t="s">
        <v>177</v>
      </c>
      <c r="M167" s="98">
        <v>0.14152799999999999</v>
      </c>
      <c r="N167" s="98">
        <v>0</v>
      </c>
      <c r="O167" s="94">
        <v>407.35</v>
      </c>
      <c r="P167" s="96">
        <v>103.63</v>
      </c>
      <c r="Q167" s="84"/>
      <c r="R167" s="94">
        <v>0.42197000000000001</v>
      </c>
      <c r="S167" s="95">
        <v>4.8774696058868063E-6</v>
      </c>
      <c r="T167" s="95">
        <v>1.5679381321037995E-6</v>
      </c>
      <c r="U167" s="95">
        <f>R167/'סכום נכסי הקרן'!$C$42</f>
        <v>2.3717973835098603E-7</v>
      </c>
    </row>
    <row r="168" spans="2:21" s="139" customFormat="1">
      <c r="B168" s="87" t="s">
        <v>707</v>
      </c>
      <c r="C168" s="84" t="s">
        <v>708</v>
      </c>
      <c r="D168" s="97" t="s">
        <v>135</v>
      </c>
      <c r="E168" s="97" t="s">
        <v>328</v>
      </c>
      <c r="F168" s="84" t="s">
        <v>709</v>
      </c>
      <c r="G168" s="97" t="s">
        <v>584</v>
      </c>
      <c r="H168" s="84" t="s">
        <v>706</v>
      </c>
      <c r="I168" s="84" t="s">
        <v>380</v>
      </c>
      <c r="J168" s="84"/>
      <c r="K168" s="94">
        <v>0.25000000000245948</v>
      </c>
      <c r="L168" s="97" t="s">
        <v>177</v>
      </c>
      <c r="M168" s="98">
        <v>4.9000000000000002E-2</v>
      </c>
      <c r="N168" s="98">
        <v>0</v>
      </c>
      <c r="O168" s="94">
        <v>505592.94729599997</v>
      </c>
      <c r="P168" s="96">
        <v>40.21</v>
      </c>
      <c r="Q168" s="84"/>
      <c r="R168" s="94">
        <v>203.29891469799998</v>
      </c>
      <c r="S168" s="95">
        <v>6.6327500315824185E-4</v>
      </c>
      <c r="T168" s="95">
        <v>7.5540943804135782E-4</v>
      </c>
      <c r="U168" s="95">
        <f>R168/'סכום נכסי הקרן'!$C$42</f>
        <v>1.1426969546439572E-4</v>
      </c>
    </row>
    <row r="169" spans="2:21" s="139" customFormat="1">
      <c r="B169" s="83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94"/>
      <c r="P169" s="96"/>
      <c r="Q169" s="84"/>
      <c r="R169" s="84"/>
      <c r="S169" s="84"/>
      <c r="T169" s="95"/>
      <c r="U169" s="84"/>
    </row>
    <row r="170" spans="2:21" s="139" customFormat="1">
      <c r="B170" s="103" t="s">
        <v>50</v>
      </c>
      <c r="C170" s="82"/>
      <c r="D170" s="82"/>
      <c r="E170" s="82"/>
      <c r="F170" s="82"/>
      <c r="G170" s="82"/>
      <c r="H170" s="82"/>
      <c r="I170" s="82"/>
      <c r="J170" s="82"/>
      <c r="K170" s="91">
        <v>3.9550754662247791</v>
      </c>
      <c r="L170" s="82"/>
      <c r="M170" s="82"/>
      <c r="N170" s="105">
        <v>2.7976521368253196E-2</v>
      </c>
      <c r="O170" s="91"/>
      <c r="P170" s="93"/>
      <c r="Q170" s="91">
        <f>SUM(Q171:Q256)</f>
        <v>87.993042002952393</v>
      </c>
      <c r="R170" s="91">
        <v>54728.969744212001</v>
      </c>
      <c r="S170" s="82"/>
      <c r="T170" s="92">
        <v>0.20335957199020102</v>
      </c>
      <c r="U170" s="92">
        <f>R170/'סכום נכסי הקרן'!$C$42</f>
        <v>3.0761908960711029E-2</v>
      </c>
    </row>
    <row r="171" spans="2:21" s="139" customFormat="1">
      <c r="B171" s="87" t="s">
        <v>710</v>
      </c>
      <c r="C171" s="84" t="s">
        <v>711</v>
      </c>
      <c r="D171" s="97" t="s">
        <v>135</v>
      </c>
      <c r="E171" s="97" t="s">
        <v>328</v>
      </c>
      <c r="F171" s="84" t="s">
        <v>336</v>
      </c>
      <c r="G171" s="97" t="s">
        <v>330</v>
      </c>
      <c r="H171" s="84" t="s">
        <v>331</v>
      </c>
      <c r="I171" s="84" t="s">
        <v>175</v>
      </c>
      <c r="J171" s="84"/>
      <c r="K171" s="94">
        <v>5.8700000000009647</v>
      </c>
      <c r="L171" s="97" t="s">
        <v>177</v>
      </c>
      <c r="M171" s="98">
        <v>2.98E-2</v>
      </c>
      <c r="N171" s="98">
        <v>2.5200000000003723E-2</v>
      </c>
      <c r="O171" s="94">
        <v>1132080.9491310001</v>
      </c>
      <c r="P171" s="96">
        <v>104.35</v>
      </c>
      <c r="Q171" s="84"/>
      <c r="R171" s="94">
        <v>1181.3264326780002</v>
      </c>
      <c r="S171" s="95">
        <v>4.4533104539140898E-4</v>
      </c>
      <c r="T171" s="95">
        <v>4.3895223837191943E-3</v>
      </c>
      <c r="U171" s="95">
        <f>R171/'סכום נכסי הקרן'!$C$42</f>
        <v>6.6399671590319646E-4</v>
      </c>
    </row>
    <row r="172" spans="2:21" s="139" customFormat="1">
      <c r="B172" s="87" t="s">
        <v>712</v>
      </c>
      <c r="C172" s="84" t="s">
        <v>713</v>
      </c>
      <c r="D172" s="97" t="s">
        <v>135</v>
      </c>
      <c r="E172" s="97" t="s">
        <v>328</v>
      </c>
      <c r="F172" s="84" t="s">
        <v>336</v>
      </c>
      <c r="G172" s="97" t="s">
        <v>330</v>
      </c>
      <c r="H172" s="84" t="s">
        <v>331</v>
      </c>
      <c r="I172" s="84" t="s">
        <v>175</v>
      </c>
      <c r="J172" s="84"/>
      <c r="K172" s="94">
        <v>3.2899999999994165</v>
      </c>
      <c r="L172" s="97" t="s">
        <v>177</v>
      </c>
      <c r="M172" s="98">
        <v>2.4700000000000003E-2</v>
      </c>
      <c r="N172" s="98">
        <v>1.7500000000000002E-2</v>
      </c>
      <c r="O172" s="94">
        <v>858661.39558000001</v>
      </c>
      <c r="P172" s="96">
        <v>103.77</v>
      </c>
      <c r="Q172" s="84"/>
      <c r="R172" s="94">
        <v>891.03294428799995</v>
      </c>
      <c r="S172" s="95">
        <v>2.5776106590658706E-4</v>
      </c>
      <c r="T172" s="95">
        <v>3.310862218427555E-3</v>
      </c>
      <c r="U172" s="95">
        <f>R172/'סכום נכסי הקרן'!$C$42</f>
        <v>5.0082934945218035E-4</v>
      </c>
    </row>
    <row r="173" spans="2:21" s="139" customFormat="1">
      <c r="B173" s="87" t="s">
        <v>714</v>
      </c>
      <c r="C173" s="84" t="s">
        <v>715</v>
      </c>
      <c r="D173" s="97" t="s">
        <v>135</v>
      </c>
      <c r="E173" s="97" t="s">
        <v>328</v>
      </c>
      <c r="F173" s="84" t="s">
        <v>716</v>
      </c>
      <c r="G173" s="97" t="s">
        <v>379</v>
      </c>
      <c r="H173" s="84" t="s">
        <v>331</v>
      </c>
      <c r="I173" s="84" t="s">
        <v>175</v>
      </c>
      <c r="J173" s="84"/>
      <c r="K173" s="94">
        <v>4.4899999999968792</v>
      </c>
      <c r="L173" s="97" t="s">
        <v>177</v>
      </c>
      <c r="M173" s="98">
        <v>1.44E-2</v>
      </c>
      <c r="N173" s="98">
        <v>2.0899999999987706E-2</v>
      </c>
      <c r="O173" s="94">
        <v>1084526.8021430001</v>
      </c>
      <c r="P173" s="96">
        <v>97.51</v>
      </c>
      <c r="Q173" s="84"/>
      <c r="R173" s="94">
        <v>1057.52208477</v>
      </c>
      <c r="S173" s="95">
        <v>1.1416071601505263E-3</v>
      </c>
      <c r="T173" s="95">
        <v>3.9294954671014286E-3</v>
      </c>
      <c r="U173" s="95">
        <f>R173/'סכום נכסי הקרן'!$C$42</f>
        <v>5.9440910815019513E-4</v>
      </c>
    </row>
    <row r="174" spans="2:21" s="139" customFormat="1">
      <c r="B174" s="87" t="s">
        <v>717</v>
      </c>
      <c r="C174" s="84" t="s">
        <v>718</v>
      </c>
      <c r="D174" s="97" t="s">
        <v>135</v>
      </c>
      <c r="E174" s="97" t="s">
        <v>328</v>
      </c>
      <c r="F174" s="84" t="s">
        <v>353</v>
      </c>
      <c r="G174" s="97" t="s">
        <v>330</v>
      </c>
      <c r="H174" s="84" t="s">
        <v>331</v>
      </c>
      <c r="I174" s="84" t="s">
        <v>175</v>
      </c>
      <c r="J174" s="84"/>
      <c r="K174" s="94">
        <v>0.4100000000002833</v>
      </c>
      <c r="L174" s="97" t="s">
        <v>177</v>
      </c>
      <c r="M174" s="98">
        <v>5.9000000000000004E-2</v>
      </c>
      <c r="N174" s="98">
        <v>4.8000000000085006E-3</v>
      </c>
      <c r="O174" s="94">
        <v>412176.57058700005</v>
      </c>
      <c r="P174" s="96">
        <v>102.75</v>
      </c>
      <c r="Q174" s="84"/>
      <c r="R174" s="94">
        <v>423.511413468</v>
      </c>
      <c r="S174" s="95">
        <v>7.6409964494523791E-4</v>
      </c>
      <c r="T174" s="95">
        <v>1.5736656505383221E-3</v>
      </c>
      <c r="U174" s="95">
        <f>R174/'סכום נכסי הקרן'!$C$42</f>
        <v>2.3804613179846079E-4</v>
      </c>
    </row>
    <row r="175" spans="2:21" s="139" customFormat="1">
      <c r="B175" s="87" t="s">
        <v>719</v>
      </c>
      <c r="C175" s="84" t="s">
        <v>720</v>
      </c>
      <c r="D175" s="97" t="s">
        <v>135</v>
      </c>
      <c r="E175" s="97" t="s">
        <v>328</v>
      </c>
      <c r="F175" s="84" t="s">
        <v>721</v>
      </c>
      <c r="G175" s="97" t="s">
        <v>722</v>
      </c>
      <c r="H175" s="84" t="s">
        <v>365</v>
      </c>
      <c r="I175" s="84" t="s">
        <v>175</v>
      </c>
      <c r="J175" s="84"/>
      <c r="K175" s="94">
        <v>0.989999999997763</v>
      </c>
      <c r="L175" s="97" t="s">
        <v>177</v>
      </c>
      <c r="M175" s="98">
        <v>4.8399999999999999E-2</v>
      </c>
      <c r="N175" s="98">
        <v>9.3000000000111847E-3</v>
      </c>
      <c r="O175" s="94">
        <v>172095.25504500003</v>
      </c>
      <c r="P175" s="96">
        <v>103.89</v>
      </c>
      <c r="Q175" s="84"/>
      <c r="R175" s="94">
        <v>178.78976815999999</v>
      </c>
      <c r="S175" s="95">
        <v>4.0975060725000008E-4</v>
      </c>
      <c r="T175" s="95">
        <v>6.6433939646908967E-4</v>
      </c>
      <c r="U175" s="95">
        <f>R175/'סכום נכסי הקרן'!$C$42</f>
        <v>1.0049366171060088E-4</v>
      </c>
    </row>
    <row r="176" spans="2:21" s="139" customFormat="1">
      <c r="B176" s="87" t="s">
        <v>723</v>
      </c>
      <c r="C176" s="84" t="s">
        <v>724</v>
      </c>
      <c r="D176" s="97" t="s">
        <v>135</v>
      </c>
      <c r="E176" s="97" t="s">
        <v>328</v>
      </c>
      <c r="F176" s="84" t="s">
        <v>364</v>
      </c>
      <c r="G176" s="97" t="s">
        <v>330</v>
      </c>
      <c r="H176" s="84" t="s">
        <v>365</v>
      </c>
      <c r="I176" s="84" t="s">
        <v>175</v>
      </c>
      <c r="J176" s="84"/>
      <c r="K176" s="94">
        <v>1.0099999999999834</v>
      </c>
      <c r="L176" s="97" t="s">
        <v>177</v>
      </c>
      <c r="M176" s="98">
        <v>1.95E-2</v>
      </c>
      <c r="N176" s="98">
        <v>1.2699999999995477E-2</v>
      </c>
      <c r="O176" s="94">
        <v>581612.39600199996</v>
      </c>
      <c r="P176" s="96">
        <v>102.58</v>
      </c>
      <c r="Q176" s="84"/>
      <c r="R176" s="94">
        <v>596.61799580099989</v>
      </c>
      <c r="S176" s="95">
        <v>8.4906919124379558E-4</v>
      </c>
      <c r="T176" s="95">
        <v>2.2168877074572415E-3</v>
      </c>
      <c r="U176" s="95">
        <f>R176/'סכום נכסי הקרן'!$C$42</f>
        <v>3.3534540403244506E-4</v>
      </c>
    </row>
    <row r="177" spans="2:21" s="139" customFormat="1">
      <c r="B177" s="87" t="s">
        <v>725</v>
      </c>
      <c r="C177" s="84" t="s">
        <v>726</v>
      </c>
      <c r="D177" s="97" t="s">
        <v>135</v>
      </c>
      <c r="E177" s="97" t="s">
        <v>328</v>
      </c>
      <c r="F177" s="84" t="s">
        <v>430</v>
      </c>
      <c r="G177" s="97" t="s">
        <v>330</v>
      </c>
      <c r="H177" s="84" t="s">
        <v>365</v>
      </c>
      <c r="I177" s="84" t="s">
        <v>175</v>
      </c>
      <c r="J177" s="84"/>
      <c r="K177" s="94">
        <v>3.3300000000002319</v>
      </c>
      <c r="L177" s="97" t="s">
        <v>177</v>
      </c>
      <c r="M177" s="98">
        <v>1.8700000000000001E-2</v>
      </c>
      <c r="N177" s="98">
        <v>1.8700000000001254E-2</v>
      </c>
      <c r="O177" s="94">
        <v>559648.75528799999</v>
      </c>
      <c r="P177" s="96">
        <v>100.05</v>
      </c>
      <c r="Q177" s="84"/>
      <c r="R177" s="94">
        <v>559.92859653899995</v>
      </c>
      <c r="S177" s="95">
        <v>7.7203580533590833E-4</v>
      </c>
      <c r="T177" s="95">
        <v>2.0805588022107294E-3</v>
      </c>
      <c r="U177" s="95">
        <f>R177/'סכום נכסי הקרן'!$C$42</f>
        <v>3.1472312728951068E-4</v>
      </c>
    </row>
    <row r="178" spans="2:21" s="139" customFormat="1">
      <c r="B178" s="87" t="s">
        <v>727</v>
      </c>
      <c r="C178" s="84" t="s">
        <v>728</v>
      </c>
      <c r="D178" s="97" t="s">
        <v>135</v>
      </c>
      <c r="E178" s="97" t="s">
        <v>328</v>
      </c>
      <c r="F178" s="84" t="s">
        <v>430</v>
      </c>
      <c r="G178" s="97" t="s">
        <v>330</v>
      </c>
      <c r="H178" s="84" t="s">
        <v>365</v>
      </c>
      <c r="I178" s="84" t="s">
        <v>175</v>
      </c>
      <c r="J178" s="84"/>
      <c r="K178" s="94">
        <v>5.8599999999975294</v>
      </c>
      <c r="L178" s="97" t="s">
        <v>177</v>
      </c>
      <c r="M178" s="98">
        <v>2.6800000000000001E-2</v>
      </c>
      <c r="N178" s="98">
        <v>2.6199999999983851E-2</v>
      </c>
      <c r="O178" s="94">
        <v>838483.24126000004</v>
      </c>
      <c r="P178" s="96">
        <v>100.4</v>
      </c>
      <c r="Q178" s="84"/>
      <c r="R178" s="94">
        <v>841.83715127799996</v>
      </c>
      <c r="S178" s="95">
        <v>1.0910278133205644E-3</v>
      </c>
      <c r="T178" s="95">
        <v>3.1280625885973198E-3</v>
      </c>
      <c r="U178" s="95">
        <f>R178/'סכום נכסי הקרן'!$C$42</f>
        <v>4.7317751326932122E-4</v>
      </c>
    </row>
    <row r="179" spans="2:21" s="139" customFormat="1">
      <c r="B179" s="87" t="s">
        <v>729</v>
      </c>
      <c r="C179" s="84" t="s">
        <v>730</v>
      </c>
      <c r="D179" s="97" t="s">
        <v>135</v>
      </c>
      <c r="E179" s="97" t="s">
        <v>328</v>
      </c>
      <c r="F179" s="84" t="s">
        <v>731</v>
      </c>
      <c r="G179" s="97" t="s">
        <v>330</v>
      </c>
      <c r="H179" s="84" t="s">
        <v>365</v>
      </c>
      <c r="I179" s="84" t="s">
        <v>380</v>
      </c>
      <c r="J179" s="84"/>
      <c r="K179" s="94">
        <v>3.1299999999989354</v>
      </c>
      <c r="L179" s="97" t="s">
        <v>177</v>
      </c>
      <c r="M179" s="98">
        <v>2.07E-2</v>
      </c>
      <c r="N179" s="98">
        <v>1.6700000000004891E-2</v>
      </c>
      <c r="O179" s="94">
        <v>337982.85311799997</v>
      </c>
      <c r="P179" s="96">
        <v>102.81</v>
      </c>
      <c r="Q179" s="84"/>
      <c r="R179" s="94">
        <v>347.48017224900002</v>
      </c>
      <c r="S179" s="95">
        <v>1.3334603201177291E-3</v>
      </c>
      <c r="T179" s="95">
        <v>1.2911520065862587E-3</v>
      </c>
      <c r="U179" s="95">
        <f>R179/'סכום נכסי הקרן'!$C$42</f>
        <v>1.9531070060945893E-4</v>
      </c>
    </row>
    <row r="180" spans="2:21" s="139" customFormat="1">
      <c r="B180" s="87" t="s">
        <v>732</v>
      </c>
      <c r="C180" s="84" t="s">
        <v>733</v>
      </c>
      <c r="D180" s="97" t="s">
        <v>135</v>
      </c>
      <c r="E180" s="97" t="s">
        <v>328</v>
      </c>
      <c r="F180" s="84" t="s">
        <v>372</v>
      </c>
      <c r="G180" s="97" t="s">
        <v>373</v>
      </c>
      <c r="H180" s="84" t="s">
        <v>365</v>
      </c>
      <c r="I180" s="84" t="s">
        <v>175</v>
      </c>
      <c r="J180" s="84"/>
      <c r="K180" s="94">
        <v>4.3400000000009022</v>
      </c>
      <c r="L180" s="97" t="s">
        <v>177</v>
      </c>
      <c r="M180" s="98">
        <v>1.6299999999999999E-2</v>
      </c>
      <c r="N180" s="98">
        <v>1.9800000000003516E-2</v>
      </c>
      <c r="O180" s="94">
        <v>1327678.8598490001</v>
      </c>
      <c r="P180" s="96">
        <v>98.53</v>
      </c>
      <c r="Q180" s="84"/>
      <c r="R180" s="94">
        <v>1308.161980673</v>
      </c>
      <c r="S180" s="95">
        <v>2.4358621787691154E-3</v>
      </c>
      <c r="T180" s="95">
        <v>4.8608125043619931E-3</v>
      </c>
      <c r="U180" s="95">
        <f>R180/'סכום נכסי הקרן'!$C$42</f>
        <v>7.352880922736919E-4</v>
      </c>
    </row>
    <row r="181" spans="2:21" s="139" customFormat="1">
      <c r="B181" s="87" t="s">
        <v>734</v>
      </c>
      <c r="C181" s="84" t="s">
        <v>735</v>
      </c>
      <c r="D181" s="97" t="s">
        <v>135</v>
      </c>
      <c r="E181" s="97" t="s">
        <v>328</v>
      </c>
      <c r="F181" s="84" t="s">
        <v>353</v>
      </c>
      <c r="G181" s="97" t="s">
        <v>330</v>
      </c>
      <c r="H181" s="84" t="s">
        <v>365</v>
      </c>
      <c r="I181" s="84" t="s">
        <v>175</v>
      </c>
      <c r="J181" s="84"/>
      <c r="K181" s="94">
        <v>1.2</v>
      </c>
      <c r="L181" s="97" t="s">
        <v>177</v>
      </c>
      <c r="M181" s="98">
        <v>6.0999999999999999E-2</v>
      </c>
      <c r="N181" s="98">
        <v>9.0000000000000011E-3</v>
      </c>
      <c r="O181" s="94">
        <v>1189784.7661219998</v>
      </c>
      <c r="P181" s="96">
        <v>111</v>
      </c>
      <c r="Q181" s="84"/>
      <c r="R181" s="94">
        <v>1320.6610595299999</v>
      </c>
      <c r="S181" s="95">
        <v>1.1575968368441423E-3</v>
      </c>
      <c r="T181" s="95">
        <v>4.9072560485856646E-3</v>
      </c>
      <c r="U181" s="95">
        <f>R181/'סכום נכסי הקרן'!$C$42</f>
        <v>7.4231354017977903E-4</v>
      </c>
    </row>
    <row r="182" spans="2:21" s="139" customFormat="1">
      <c r="B182" s="87" t="s">
        <v>736</v>
      </c>
      <c r="C182" s="84" t="s">
        <v>737</v>
      </c>
      <c r="D182" s="97" t="s">
        <v>135</v>
      </c>
      <c r="E182" s="97" t="s">
        <v>328</v>
      </c>
      <c r="F182" s="84" t="s">
        <v>401</v>
      </c>
      <c r="G182" s="97" t="s">
        <v>379</v>
      </c>
      <c r="H182" s="84" t="s">
        <v>394</v>
      </c>
      <c r="I182" s="84" t="s">
        <v>175</v>
      </c>
      <c r="J182" s="84"/>
      <c r="K182" s="94">
        <v>4.5900000000002557</v>
      </c>
      <c r="L182" s="97" t="s">
        <v>177</v>
      </c>
      <c r="M182" s="98">
        <v>3.39E-2</v>
      </c>
      <c r="N182" s="98">
        <v>2.7800000000005112E-2</v>
      </c>
      <c r="O182" s="94">
        <v>1106575.644973</v>
      </c>
      <c r="P182" s="96">
        <v>102.69</v>
      </c>
      <c r="Q182" s="94">
        <v>37.512914425999995</v>
      </c>
      <c r="R182" s="94">
        <v>1173.85544413</v>
      </c>
      <c r="S182" s="95">
        <v>1.0196853031999528E-3</v>
      </c>
      <c r="T182" s="95">
        <v>4.3617620030548809E-3</v>
      </c>
      <c r="U182" s="95">
        <f>R182/'סכום נכסי הקרן'!$C$42</f>
        <v>6.5979744318466686E-4</v>
      </c>
    </row>
    <row r="183" spans="2:21" s="139" customFormat="1">
      <c r="B183" s="87" t="s">
        <v>738</v>
      </c>
      <c r="C183" s="84" t="s">
        <v>739</v>
      </c>
      <c r="D183" s="97" t="s">
        <v>135</v>
      </c>
      <c r="E183" s="97" t="s">
        <v>328</v>
      </c>
      <c r="F183" s="84" t="s">
        <v>410</v>
      </c>
      <c r="G183" s="97" t="s">
        <v>411</v>
      </c>
      <c r="H183" s="84" t="s">
        <v>394</v>
      </c>
      <c r="I183" s="84" t="s">
        <v>175</v>
      </c>
      <c r="J183" s="84"/>
      <c r="K183" s="94">
        <v>2.3599999999967665</v>
      </c>
      <c r="L183" s="97" t="s">
        <v>177</v>
      </c>
      <c r="M183" s="98">
        <v>1.7299999999999999E-2</v>
      </c>
      <c r="N183" s="98">
        <v>1.1499999999969684E-2</v>
      </c>
      <c r="O183" s="94">
        <v>242736.25088099999</v>
      </c>
      <c r="P183" s="96">
        <v>101.92</v>
      </c>
      <c r="Q183" s="84"/>
      <c r="R183" s="94">
        <v>247.39678260500003</v>
      </c>
      <c r="S183" s="95">
        <v>4.1351494646232618E-4</v>
      </c>
      <c r="T183" s="95">
        <v>9.1926641516262646E-4</v>
      </c>
      <c r="U183" s="95">
        <f>R183/'סכום נכסי הקרן'!$C$42</f>
        <v>1.3905610391053789E-4</v>
      </c>
    </row>
    <row r="184" spans="2:21" s="139" customFormat="1">
      <c r="B184" s="87" t="s">
        <v>740</v>
      </c>
      <c r="C184" s="84" t="s">
        <v>741</v>
      </c>
      <c r="D184" s="97" t="s">
        <v>135</v>
      </c>
      <c r="E184" s="97" t="s">
        <v>328</v>
      </c>
      <c r="F184" s="84" t="s">
        <v>410</v>
      </c>
      <c r="G184" s="97" t="s">
        <v>411</v>
      </c>
      <c r="H184" s="84" t="s">
        <v>394</v>
      </c>
      <c r="I184" s="84" t="s">
        <v>175</v>
      </c>
      <c r="J184" s="84"/>
      <c r="K184" s="94">
        <v>5.1999999999980746</v>
      </c>
      <c r="L184" s="97" t="s">
        <v>177</v>
      </c>
      <c r="M184" s="98">
        <v>3.6499999999999998E-2</v>
      </c>
      <c r="N184" s="98">
        <v>3.1099999999993827E-2</v>
      </c>
      <c r="O184" s="94">
        <v>1208520.663838</v>
      </c>
      <c r="P184" s="96">
        <v>103.2</v>
      </c>
      <c r="Q184" s="84"/>
      <c r="R184" s="94">
        <v>1247.1932848070001</v>
      </c>
      <c r="S184" s="95">
        <v>5.6342130224693336E-4</v>
      </c>
      <c r="T184" s="95">
        <v>4.6342676241265725E-3</v>
      </c>
      <c r="U184" s="95">
        <f>R184/'סכום נכסי הקרן'!$C$42</f>
        <v>7.0101897519641459E-4</v>
      </c>
    </row>
    <row r="185" spans="2:21" s="139" customFormat="1">
      <c r="B185" s="87" t="s">
        <v>742</v>
      </c>
      <c r="C185" s="84" t="s">
        <v>743</v>
      </c>
      <c r="D185" s="97" t="s">
        <v>135</v>
      </c>
      <c r="E185" s="97" t="s">
        <v>328</v>
      </c>
      <c r="F185" s="84" t="s">
        <v>329</v>
      </c>
      <c r="G185" s="97" t="s">
        <v>330</v>
      </c>
      <c r="H185" s="84" t="s">
        <v>394</v>
      </c>
      <c r="I185" s="84" t="s">
        <v>175</v>
      </c>
      <c r="J185" s="84"/>
      <c r="K185" s="94">
        <v>2.0600000000004028</v>
      </c>
      <c r="L185" s="97" t="s">
        <v>177</v>
      </c>
      <c r="M185" s="98">
        <v>1.66E-2</v>
      </c>
      <c r="N185" s="98">
        <v>9.8000000000053687E-3</v>
      </c>
      <c r="O185" s="94">
        <v>1458537.6665020001</v>
      </c>
      <c r="P185" s="96">
        <v>102.17</v>
      </c>
      <c r="Q185" s="84"/>
      <c r="R185" s="94">
        <v>1490.1879567400001</v>
      </c>
      <c r="S185" s="95">
        <v>1.5353028068442107E-3</v>
      </c>
      <c r="T185" s="95">
        <v>5.537176864171608E-3</v>
      </c>
      <c r="U185" s="95">
        <f>R185/'סכום נכסי הקרן'!$C$42</f>
        <v>8.3760075283404909E-4</v>
      </c>
    </row>
    <row r="186" spans="2:21" s="139" customFormat="1">
      <c r="B186" s="87" t="s">
        <v>744</v>
      </c>
      <c r="C186" s="84" t="s">
        <v>745</v>
      </c>
      <c r="D186" s="97" t="s">
        <v>135</v>
      </c>
      <c r="E186" s="97" t="s">
        <v>328</v>
      </c>
      <c r="F186" s="84" t="s">
        <v>427</v>
      </c>
      <c r="G186" s="97" t="s">
        <v>379</v>
      </c>
      <c r="H186" s="84" t="s">
        <v>394</v>
      </c>
      <c r="I186" s="84" t="s">
        <v>380</v>
      </c>
      <c r="J186" s="84"/>
      <c r="K186" s="94">
        <v>5.769999999999162</v>
      </c>
      <c r="L186" s="97" t="s">
        <v>177</v>
      </c>
      <c r="M186" s="98">
        <v>2.5499999999999998E-2</v>
      </c>
      <c r="N186" s="98">
        <v>3.1899999999994731E-2</v>
      </c>
      <c r="O186" s="94">
        <v>3070668.9885029998</v>
      </c>
      <c r="P186" s="96">
        <v>96.5</v>
      </c>
      <c r="Q186" s="84"/>
      <c r="R186" s="94">
        <v>2963.1956763240005</v>
      </c>
      <c r="S186" s="95">
        <v>2.9417835668712369E-3</v>
      </c>
      <c r="T186" s="95">
        <v>1.1010516135728862E-2</v>
      </c>
      <c r="U186" s="95">
        <f>R186/'סכום נכסי הקרן'!$C$42</f>
        <v>1.6655448851655319E-3</v>
      </c>
    </row>
    <row r="187" spans="2:21" s="139" customFormat="1">
      <c r="B187" s="87" t="s">
        <v>746</v>
      </c>
      <c r="C187" s="84" t="s">
        <v>747</v>
      </c>
      <c r="D187" s="97" t="s">
        <v>135</v>
      </c>
      <c r="E187" s="97" t="s">
        <v>328</v>
      </c>
      <c r="F187" s="84" t="s">
        <v>748</v>
      </c>
      <c r="G187" s="97" t="s">
        <v>379</v>
      </c>
      <c r="H187" s="84" t="s">
        <v>394</v>
      </c>
      <c r="I187" s="84" t="s">
        <v>380</v>
      </c>
      <c r="J187" s="84"/>
      <c r="K187" s="94">
        <v>4.7099999999987006</v>
      </c>
      <c r="L187" s="97" t="s">
        <v>177</v>
      </c>
      <c r="M187" s="98">
        <v>3.15E-2</v>
      </c>
      <c r="N187" s="98">
        <v>3.8999999999956694E-2</v>
      </c>
      <c r="O187" s="94">
        <v>118954.17675799999</v>
      </c>
      <c r="P187" s="96">
        <v>97.06</v>
      </c>
      <c r="Q187" s="84"/>
      <c r="R187" s="94">
        <v>115.45692386500001</v>
      </c>
      <c r="S187" s="95">
        <v>5.0182190077217945E-4</v>
      </c>
      <c r="T187" s="95">
        <v>4.2900991431461642E-4</v>
      </c>
      <c r="U187" s="95">
        <f>R187/'סכום נכסי הקרן'!$C$42</f>
        <v>6.4895710579212774E-5</v>
      </c>
    </row>
    <row r="188" spans="2:21" s="139" customFormat="1">
      <c r="B188" s="87" t="s">
        <v>749</v>
      </c>
      <c r="C188" s="84" t="s">
        <v>750</v>
      </c>
      <c r="D188" s="97" t="s">
        <v>135</v>
      </c>
      <c r="E188" s="97" t="s">
        <v>328</v>
      </c>
      <c r="F188" s="84" t="s">
        <v>430</v>
      </c>
      <c r="G188" s="97" t="s">
        <v>330</v>
      </c>
      <c r="H188" s="84" t="s">
        <v>394</v>
      </c>
      <c r="I188" s="84" t="s">
        <v>175</v>
      </c>
      <c r="J188" s="84"/>
      <c r="K188" s="94">
        <v>1.8799999999989971</v>
      </c>
      <c r="L188" s="97" t="s">
        <v>177</v>
      </c>
      <c r="M188" s="98">
        <v>6.4000000000000001E-2</v>
      </c>
      <c r="N188" s="98">
        <v>1.2599999999989585E-2</v>
      </c>
      <c r="O188" s="94">
        <v>470611.51834399998</v>
      </c>
      <c r="P188" s="96">
        <v>110.17</v>
      </c>
      <c r="Q188" s="84"/>
      <c r="R188" s="94">
        <v>518.47272477900003</v>
      </c>
      <c r="S188" s="95">
        <v>1.4461843251223048E-3</v>
      </c>
      <c r="T188" s="95">
        <v>1.9265188417109098E-3</v>
      </c>
      <c r="U188" s="95">
        <f>R188/'סכום נכסי הקרן'!$C$42</f>
        <v>2.9142172477950094E-4</v>
      </c>
    </row>
    <row r="189" spans="2:21" s="139" customFormat="1">
      <c r="B189" s="87" t="s">
        <v>751</v>
      </c>
      <c r="C189" s="84" t="s">
        <v>752</v>
      </c>
      <c r="D189" s="97" t="s">
        <v>135</v>
      </c>
      <c r="E189" s="97" t="s">
        <v>328</v>
      </c>
      <c r="F189" s="84" t="s">
        <v>435</v>
      </c>
      <c r="G189" s="97" t="s">
        <v>330</v>
      </c>
      <c r="H189" s="84" t="s">
        <v>394</v>
      </c>
      <c r="I189" s="84" t="s">
        <v>380</v>
      </c>
      <c r="J189" s="84"/>
      <c r="K189" s="94">
        <v>1.2399999999984059</v>
      </c>
      <c r="L189" s="97" t="s">
        <v>177</v>
      </c>
      <c r="M189" s="98">
        <v>1.1000000000000001E-2</v>
      </c>
      <c r="N189" s="98">
        <v>8.7999999999415629E-3</v>
      </c>
      <c r="O189" s="94">
        <v>223361.97018800001</v>
      </c>
      <c r="P189" s="96">
        <v>100.4</v>
      </c>
      <c r="Q189" s="94">
        <v>1.6192500000000001</v>
      </c>
      <c r="R189" s="94">
        <v>225.87466806399999</v>
      </c>
      <c r="S189" s="95">
        <v>7.4453990062666668E-4</v>
      </c>
      <c r="T189" s="95">
        <v>8.3929545971001224E-4</v>
      </c>
      <c r="U189" s="95">
        <f>R189/'סכום נכסי הקרן'!$C$42</f>
        <v>1.2695901289555024E-4</v>
      </c>
    </row>
    <row r="190" spans="2:21" s="139" customFormat="1">
      <c r="B190" s="87" t="s">
        <v>753</v>
      </c>
      <c r="C190" s="84" t="s">
        <v>754</v>
      </c>
      <c r="D190" s="97" t="s">
        <v>135</v>
      </c>
      <c r="E190" s="97" t="s">
        <v>328</v>
      </c>
      <c r="F190" s="84" t="s">
        <v>449</v>
      </c>
      <c r="G190" s="97" t="s">
        <v>450</v>
      </c>
      <c r="H190" s="84" t="s">
        <v>394</v>
      </c>
      <c r="I190" s="84" t="s">
        <v>175</v>
      </c>
      <c r="J190" s="84"/>
      <c r="K190" s="94">
        <v>3.4000000000007611</v>
      </c>
      <c r="L190" s="97" t="s">
        <v>177</v>
      </c>
      <c r="M190" s="98">
        <v>4.8000000000000001E-2</v>
      </c>
      <c r="N190" s="98">
        <v>1.9400000000001305E-2</v>
      </c>
      <c r="O190" s="94">
        <v>1654885.4986129999</v>
      </c>
      <c r="P190" s="96">
        <v>111.14</v>
      </c>
      <c r="Q190" s="84"/>
      <c r="R190" s="94">
        <v>1839.2397982540001</v>
      </c>
      <c r="S190" s="95">
        <v>8.0488497028714269E-4</v>
      </c>
      <c r="T190" s="95">
        <v>6.8341688123926964E-3</v>
      </c>
      <c r="U190" s="95">
        <f>R190/'סכום נכסי הקרן'!$C$42</f>
        <v>1.0337948529862409E-3</v>
      </c>
    </row>
    <row r="191" spans="2:21" s="139" customFormat="1">
      <c r="B191" s="87" t="s">
        <v>755</v>
      </c>
      <c r="C191" s="84" t="s">
        <v>756</v>
      </c>
      <c r="D191" s="97" t="s">
        <v>135</v>
      </c>
      <c r="E191" s="97" t="s">
        <v>328</v>
      </c>
      <c r="F191" s="84" t="s">
        <v>449</v>
      </c>
      <c r="G191" s="97" t="s">
        <v>450</v>
      </c>
      <c r="H191" s="84" t="s">
        <v>394</v>
      </c>
      <c r="I191" s="84" t="s">
        <v>175</v>
      </c>
      <c r="J191" s="84"/>
      <c r="K191" s="94">
        <v>2.0600000000237579</v>
      </c>
      <c r="L191" s="97" t="s">
        <v>177</v>
      </c>
      <c r="M191" s="98">
        <v>4.4999999999999998E-2</v>
      </c>
      <c r="N191" s="98">
        <v>1.5300000000118788E-2</v>
      </c>
      <c r="O191" s="94">
        <v>53092.317993000004</v>
      </c>
      <c r="P191" s="96">
        <v>107.82</v>
      </c>
      <c r="Q191" s="84"/>
      <c r="R191" s="94">
        <v>57.244137244000008</v>
      </c>
      <c r="S191" s="95">
        <v>8.8412340873060809E-5</v>
      </c>
      <c r="T191" s="95">
        <v>2.1270532413264191E-4</v>
      </c>
      <c r="U191" s="95">
        <f>R191/'סכום נכסי הקרן'!$C$42</f>
        <v>3.217562739924605E-5</v>
      </c>
    </row>
    <row r="192" spans="2:21" s="139" customFormat="1">
      <c r="B192" s="87" t="s">
        <v>757</v>
      </c>
      <c r="C192" s="84" t="s">
        <v>758</v>
      </c>
      <c r="D192" s="97" t="s">
        <v>135</v>
      </c>
      <c r="E192" s="97" t="s">
        <v>328</v>
      </c>
      <c r="F192" s="84" t="s">
        <v>759</v>
      </c>
      <c r="G192" s="97" t="s">
        <v>496</v>
      </c>
      <c r="H192" s="84" t="s">
        <v>394</v>
      </c>
      <c r="I192" s="84" t="s">
        <v>380</v>
      </c>
      <c r="J192" s="84"/>
      <c r="K192" s="94">
        <v>3.5699999999957859</v>
      </c>
      <c r="L192" s="97" t="s">
        <v>177</v>
      </c>
      <c r="M192" s="98">
        <v>2.4500000000000001E-2</v>
      </c>
      <c r="N192" s="98">
        <v>2.0799999999982718E-2</v>
      </c>
      <c r="O192" s="94">
        <v>181516.809056</v>
      </c>
      <c r="P192" s="96">
        <v>101.97</v>
      </c>
      <c r="Q192" s="84"/>
      <c r="R192" s="94">
        <v>185.09269025399999</v>
      </c>
      <c r="S192" s="95">
        <v>1.1571441716316198E-4</v>
      </c>
      <c r="T192" s="95">
        <v>6.8775952561301484E-4</v>
      </c>
      <c r="U192" s="95">
        <f>R192/'סכום נכסי הקרן'!$C$42</f>
        <v>1.0403639084561419E-4</v>
      </c>
    </row>
    <row r="193" spans="2:21" s="139" customFormat="1">
      <c r="B193" s="87" t="s">
        <v>760</v>
      </c>
      <c r="C193" s="84" t="s">
        <v>761</v>
      </c>
      <c r="D193" s="97" t="s">
        <v>135</v>
      </c>
      <c r="E193" s="97" t="s">
        <v>328</v>
      </c>
      <c r="F193" s="84" t="s">
        <v>430</v>
      </c>
      <c r="G193" s="97" t="s">
        <v>330</v>
      </c>
      <c r="H193" s="84" t="s">
        <v>394</v>
      </c>
      <c r="I193" s="84" t="s">
        <v>175</v>
      </c>
      <c r="J193" s="84"/>
      <c r="K193" s="94">
        <v>0.18000000000456748</v>
      </c>
      <c r="L193" s="97" t="s">
        <v>177</v>
      </c>
      <c r="M193" s="98">
        <v>6.0999999999999999E-2</v>
      </c>
      <c r="N193" s="98">
        <v>4.8000000000059575E-3</v>
      </c>
      <c r="O193" s="94">
        <v>190005.20952</v>
      </c>
      <c r="P193" s="96">
        <v>106.01</v>
      </c>
      <c r="Q193" s="84"/>
      <c r="R193" s="94">
        <v>201.42452695599999</v>
      </c>
      <c r="S193" s="95">
        <v>1.2667013968E-3</v>
      </c>
      <c r="T193" s="95">
        <v>7.4844466799839338E-4</v>
      </c>
      <c r="U193" s="95">
        <f>R193/'סכום נכסי הקרן'!$C$42</f>
        <v>1.1321614475174825E-4</v>
      </c>
    </row>
    <row r="194" spans="2:21" s="139" customFormat="1">
      <c r="B194" s="87" t="s">
        <v>762</v>
      </c>
      <c r="C194" s="84" t="s">
        <v>763</v>
      </c>
      <c r="D194" s="97" t="s">
        <v>135</v>
      </c>
      <c r="E194" s="97" t="s">
        <v>328</v>
      </c>
      <c r="F194" s="84" t="s">
        <v>329</v>
      </c>
      <c r="G194" s="97" t="s">
        <v>330</v>
      </c>
      <c r="H194" s="84" t="s">
        <v>394</v>
      </c>
      <c r="I194" s="84" t="s">
        <v>380</v>
      </c>
      <c r="J194" s="84"/>
      <c r="K194" s="94">
        <v>2</v>
      </c>
      <c r="L194" s="97" t="s">
        <v>177</v>
      </c>
      <c r="M194" s="98">
        <v>3.2500000000000001E-2</v>
      </c>
      <c r="N194" s="98">
        <v>2.3300000000001046E-2</v>
      </c>
      <c r="O194" s="94">
        <f>1035449.18645/50000</f>
        <v>20.708983729</v>
      </c>
      <c r="P194" s="96">
        <v>5093968</v>
      </c>
      <c r="Q194" s="84"/>
      <c r="R194" s="94">
        <v>1054.9089813329999</v>
      </c>
      <c r="S194" s="95">
        <f>5592.48817958412%/50000</f>
        <v>1.118497635916824E-3</v>
      </c>
      <c r="T194" s="95">
        <v>3.919785808779737E-3</v>
      </c>
      <c r="U194" s="95">
        <f>R194/'סכום נכסי הקרן'!$C$42</f>
        <v>5.929403421491246E-4</v>
      </c>
    </row>
    <row r="195" spans="2:21" s="139" customFormat="1">
      <c r="B195" s="87" t="s">
        <v>764</v>
      </c>
      <c r="C195" s="84" t="s">
        <v>765</v>
      </c>
      <c r="D195" s="97" t="s">
        <v>135</v>
      </c>
      <c r="E195" s="97" t="s">
        <v>328</v>
      </c>
      <c r="F195" s="84" t="s">
        <v>329</v>
      </c>
      <c r="G195" s="97" t="s">
        <v>330</v>
      </c>
      <c r="H195" s="84" t="s">
        <v>394</v>
      </c>
      <c r="I195" s="84" t="s">
        <v>175</v>
      </c>
      <c r="J195" s="84"/>
      <c r="K195" s="94">
        <v>1.5800000000069643</v>
      </c>
      <c r="L195" s="97" t="s">
        <v>177</v>
      </c>
      <c r="M195" s="98">
        <v>2.2700000000000001E-2</v>
      </c>
      <c r="N195" s="98">
        <v>9.5000000000366562E-3</v>
      </c>
      <c r="O195" s="94">
        <v>106175.07092599999</v>
      </c>
      <c r="P195" s="96">
        <v>102.78</v>
      </c>
      <c r="Q195" s="84"/>
      <c r="R195" s="94">
        <v>109.126734828</v>
      </c>
      <c r="S195" s="95">
        <v>1.0617517710117709E-4</v>
      </c>
      <c r="T195" s="95">
        <v>4.05488467826625E-4</v>
      </c>
      <c r="U195" s="95">
        <f>R195/'סכום נכסי הקרן'!$C$42</f>
        <v>6.1337655315786606E-5</v>
      </c>
    </row>
    <row r="196" spans="2:21" s="139" customFormat="1">
      <c r="B196" s="87" t="s">
        <v>766</v>
      </c>
      <c r="C196" s="84" t="s">
        <v>767</v>
      </c>
      <c r="D196" s="97" t="s">
        <v>135</v>
      </c>
      <c r="E196" s="97" t="s">
        <v>328</v>
      </c>
      <c r="F196" s="84" t="s">
        <v>768</v>
      </c>
      <c r="G196" s="97" t="s">
        <v>379</v>
      </c>
      <c r="H196" s="84" t="s">
        <v>394</v>
      </c>
      <c r="I196" s="84" t="s">
        <v>380</v>
      </c>
      <c r="J196" s="84"/>
      <c r="K196" s="94">
        <v>4.1899999999982551</v>
      </c>
      <c r="L196" s="97" t="s">
        <v>177</v>
      </c>
      <c r="M196" s="98">
        <v>3.3799999999999997E-2</v>
      </c>
      <c r="N196" s="98">
        <v>3.8499999999965867E-2</v>
      </c>
      <c r="O196" s="94">
        <v>536728.67907700001</v>
      </c>
      <c r="P196" s="96">
        <v>98.23</v>
      </c>
      <c r="Q196" s="84"/>
      <c r="R196" s="94">
        <v>527.22858146800002</v>
      </c>
      <c r="S196" s="95">
        <v>8.4720459375498198E-4</v>
      </c>
      <c r="T196" s="95">
        <v>1.9590534806234374E-3</v>
      </c>
      <c r="U196" s="95">
        <f>R196/'סכום נכסי הקרן'!$C$42</f>
        <v>2.963431926528942E-4</v>
      </c>
    </row>
    <row r="197" spans="2:21" s="139" customFormat="1">
      <c r="B197" s="87" t="s">
        <v>769</v>
      </c>
      <c r="C197" s="84" t="s">
        <v>770</v>
      </c>
      <c r="D197" s="97" t="s">
        <v>135</v>
      </c>
      <c r="E197" s="97" t="s">
        <v>328</v>
      </c>
      <c r="F197" s="84" t="s">
        <v>492</v>
      </c>
      <c r="G197" s="97" t="s">
        <v>166</v>
      </c>
      <c r="H197" s="84" t="s">
        <v>394</v>
      </c>
      <c r="I197" s="84" t="s">
        <v>380</v>
      </c>
      <c r="J197" s="84"/>
      <c r="K197" s="94">
        <v>5.1000000000009793</v>
      </c>
      <c r="L197" s="97" t="s">
        <v>177</v>
      </c>
      <c r="M197" s="98">
        <v>5.0900000000000001E-2</v>
      </c>
      <c r="N197" s="98">
        <v>2.9299999999996818E-2</v>
      </c>
      <c r="O197" s="94">
        <v>727990.54665999999</v>
      </c>
      <c r="P197" s="96">
        <v>112.2</v>
      </c>
      <c r="Q197" s="84"/>
      <c r="R197" s="94">
        <v>816.80537738199996</v>
      </c>
      <c r="S197" s="95">
        <v>6.4102052590667244E-4</v>
      </c>
      <c r="T197" s="95">
        <v>3.035050590574382E-3</v>
      </c>
      <c r="U197" s="95">
        <f>R197/'סכום נכסי הקרן'!$C$42</f>
        <v>4.5910772256591974E-4</v>
      </c>
    </row>
    <row r="198" spans="2:21" s="139" customFormat="1">
      <c r="B198" s="87" t="s">
        <v>771</v>
      </c>
      <c r="C198" s="84" t="s">
        <v>772</v>
      </c>
      <c r="D198" s="97" t="s">
        <v>135</v>
      </c>
      <c r="E198" s="97" t="s">
        <v>328</v>
      </c>
      <c r="F198" s="84" t="s">
        <v>773</v>
      </c>
      <c r="G198" s="97" t="s">
        <v>774</v>
      </c>
      <c r="H198" s="84" t="s">
        <v>394</v>
      </c>
      <c r="I198" s="84" t="s">
        <v>175</v>
      </c>
      <c r="J198" s="84"/>
      <c r="K198" s="94">
        <v>5.7200000000006161</v>
      </c>
      <c r="L198" s="97" t="s">
        <v>177</v>
      </c>
      <c r="M198" s="98">
        <v>2.6099999999999998E-2</v>
      </c>
      <c r="N198" s="98">
        <v>2.6000000000008808E-2</v>
      </c>
      <c r="O198" s="94">
        <v>906676.08576499997</v>
      </c>
      <c r="P198" s="96">
        <v>100.16</v>
      </c>
      <c r="Q198" s="84"/>
      <c r="R198" s="94">
        <v>908.12676750200012</v>
      </c>
      <c r="S198" s="95">
        <v>1.503329540392166E-3</v>
      </c>
      <c r="T198" s="95">
        <v>3.3743787178011409E-3</v>
      </c>
      <c r="U198" s="95">
        <f>R198/'סכום נכסי הקרן'!$C$42</f>
        <v>5.1043739864362655E-4</v>
      </c>
    </row>
    <row r="199" spans="2:21" s="139" customFormat="1">
      <c r="B199" s="87" t="s">
        <v>775</v>
      </c>
      <c r="C199" s="84" t="s">
        <v>776</v>
      </c>
      <c r="D199" s="97" t="s">
        <v>135</v>
      </c>
      <c r="E199" s="97" t="s">
        <v>328</v>
      </c>
      <c r="F199" s="84" t="s">
        <v>777</v>
      </c>
      <c r="G199" s="97" t="s">
        <v>722</v>
      </c>
      <c r="H199" s="84" t="s">
        <v>394</v>
      </c>
      <c r="I199" s="84" t="s">
        <v>380</v>
      </c>
      <c r="J199" s="84"/>
      <c r="K199" s="94">
        <v>1.4700000000978235</v>
      </c>
      <c r="L199" s="97" t="s">
        <v>177</v>
      </c>
      <c r="M199" s="98">
        <v>4.0999999999999995E-2</v>
      </c>
      <c r="N199" s="98">
        <v>1.2999999999999998E-2</v>
      </c>
      <c r="O199" s="94">
        <v>3850.2770999999993</v>
      </c>
      <c r="P199" s="96">
        <v>104.15</v>
      </c>
      <c r="Q199" s="94">
        <v>2.0435345709999999</v>
      </c>
      <c r="R199" s="94">
        <v>6.1334914200000004</v>
      </c>
      <c r="S199" s="95">
        <v>9.6256927499999985E-6</v>
      </c>
      <c r="T199" s="95">
        <v>2.2790565870439797E-5</v>
      </c>
      <c r="U199" s="95">
        <f>R199/'סכום נכסי הקרן'!$C$42</f>
        <v>3.4474960072365755E-6</v>
      </c>
    </row>
    <row r="200" spans="2:21" s="139" customFormat="1">
      <c r="B200" s="87" t="s">
        <v>778</v>
      </c>
      <c r="C200" s="84" t="s">
        <v>779</v>
      </c>
      <c r="D200" s="97" t="s">
        <v>135</v>
      </c>
      <c r="E200" s="97" t="s">
        <v>328</v>
      </c>
      <c r="F200" s="84" t="s">
        <v>777</v>
      </c>
      <c r="G200" s="97" t="s">
        <v>722</v>
      </c>
      <c r="H200" s="84" t="s">
        <v>394</v>
      </c>
      <c r="I200" s="84" t="s">
        <v>380</v>
      </c>
      <c r="J200" s="84"/>
      <c r="K200" s="94">
        <v>3.8299999999956378</v>
      </c>
      <c r="L200" s="97" t="s">
        <v>177</v>
      </c>
      <c r="M200" s="98">
        <v>1.2E-2</v>
      </c>
      <c r="N200" s="98">
        <v>1.0499999999987497E-2</v>
      </c>
      <c r="O200" s="94">
        <v>715001.18047700007</v>
      </c>
      <c r="P200" s="96">
        <v>100.67</v>
      </c>
      <c r="Q200" s="84"/>
      <c r="R200" s="94">
        <v>719.79171205799992</v>
      </c>
      <c r="S200" s="95">
        <v>1.5431391509446587E-3</v>
      </c>
      <c r="T200" s="95">
        <v>2.6745713498779922E-3</v>
      </c>
      <c r="U200" s="95">
        <f>R200/'סכום נכסי הקרן'!$C$42</f>
        <v>4.0457854807954285E-4</v>
      </c>
    </row>
    <row r="201" spans="2:21" s="139" customFormat="1">
      <c r="B201" s="87" t="s">
        <v>780</v>
      </c>
      <c r="C201" s="84" t="s">
        <v>781</v>
      </c>
      <c r="D201" s="97" t="s">
        <v>135</v>
      </c>
      <c r="E201" s="97" t="s">
        <v>328</v>
      </c>
      <c r="F201" s="84" t="s">
        <v>782</v>
      </c>
      <c r="G201" s="97" t="s">
        <v>584</v>
      </c>
      <c r="H201" s="84" t="s">
        <v>497</v>
      </c>
      <c r="I201" s="84" t="s">
        <v>380</v>
      </c>
      <c r="J201" s="84"/>
      <c r="K201" s="94">
        <v>6.9100000000024222</v>
      </c>
      <c r="L201" s="97" t="s">
        <v>177</v>
      </c>
      <c r="M201" s="98">
        <v>3.7499999999999999E-2</v>
      </c>
      <c r="N201" s="98">
        <v>3.7200000000004757E-2</v>
      </c>
      <c r="O201" s="94">
        <v>500690.03408399998</v>
      </c>
      <c r="P201" s="96">
        <v>100.6</v>
      </c>
      <c r="Q201" s="84"/>
      <c r="R201" s="94">
        <v>503.69419135800001</v>
      </c>
      <c r="S201" s="95">
        <v>2.275863791290909E-3</v>
      </c>
      <c r="T201" s="95">
        <v>1.871605397420187E-3</v>
      </c>
      <c r="U201" s="95">
        <f>R201/'סכום נכסי הקרן'!$C$42</f>
        <v>2.8311504731426862E-4</v>
      </c>
    </row>
    <row r="202" spans="2:21" s="139" customFormat="1">
      <c r="B202" s="87" t="s">
        <v>783</v>
      </c>
      <c r="C202" s="84" t="s">
        <v>784</v>
      </c>
      <c r="D202" s="97" t="s">
        <v>135</v>
      </c>
      <c r="E202" s="97" t="s">
        <v>328</v>
      </c>
      <c r="F202" s="84" t="s">
        <v>416</v>
      </c>
      <c r="G202" s="97" t="s">
        <v>379</v>
      </c>
      <c r="H202" s="84" t="s">
        <v>497</v>
      </c>
      <c r="I202" s="84" t="s">
        <v>175</v>
      </c>
      <c r="J202" s="84"/>
      <c r="K202" s="94">
        <v>3.6600000000067046</v>
      </c>
      <c r="L202" s="97" t="s">
        <v>177</v>
      </c>
      <c r="M202" s="98">
        <v>3.5000000000000003E-2</v>
      </c>
      <c r="N202" s="98">
        <v>2.250000000006034E-2</v>
      </c>
      <c r="O202" s="94">
        <v>350492.75620399998</v>
      </c>
      <c r="P202" s="96">
        <v>104.64</v>
      </c>
      <c r="Q202" s="94">
        <v>6.1336233560000002</v>
      </c>
      <c r="R202" s="94">
        <v>372.88922797499998</v>
      </c>
      <c r="S202" s="95">
        <v>2.3057318211112733E-3</v>
      </c>
      <c r="T202" s="95">
        <v>1.3855658923448333E-3</v>
      </c>
      <c r="U202" s="95">
        <f>R202/'סכום נכסי הקרן'!$C$42</f>
        <v>2.0959255284738648E-4</v>
      </c>
    </row>
    <row r="203" spans="2:21" s="139" customFormat="1">
      <c r="B203" s="87" t="s">
        <v>785</v>
      </c>
      <c r="C203" s="84" t="s">
        <v>786</v>
      </c>
      <c r="D203" s="97" t="s">
        <v>135</v>
      </c>
      <c r="E203" s="97" t="s">
        <v>328</v>
      </c>
      <c r="F203" s="84" t="s">
        <v>748</v>
      </c>
      <c r="G203" s="97" t="s">
        <v>379</v>
      </c>
      <c r="H203" s="84" t="s">
        <v>497</v>
      </c>
      <c r="I203" s="84" t="s">
        <v>175</v>
      </c>
      <c r="J203" s="84"/>
      <c r="K203" s="94">
        <v>4.0399999999998348</v>
      </c>
      <c r="L203" s="97" t="s">
        <v>177</v>
      </c>
      <c r="M203" s="98">
        <v>4.3499999999999997E-2</v>
      </c>
      <c r="N203" s="98">
        <v>5.2399999999990045E-2</v>
      </c>
      <c r="O203" s="94">
        <v>989501.73229800002</v>
      </c>
      <c r="P203" s="96">
        <v>97.32</v>
      </c>
      <c r="Q203" s="84"/>
      <c r="R203" s="94">
        <v>962.98311895399979</v>
      </c>
      <c r="S203" s="95">
        <v>5.2740459419392256E-4</v>
      </c>
      <c r="T203" s="95">
        <v>3.5782116093092528E-3</v>
      </c>
      <c r="U203" s="95">
        <f>R203/'סכום נכסי הקרן'!$C$42</f>
        <v>5.4127090596470392E-4</v>
      </c>
    </row>
    <row r="204" spans="2:21" s="139" customFormat="1">
      <c r="B204" s="87" t="s">
        <v>787</v>
      </c>
      <c r="C204" s="84" t="s">
        <v>788</v>
      </c>
      <c r="D204" s="97" t="s">
        <v>135</v>
      </c>
      <c r="E204" s="97" t="s">
        <v>328</v>
      </c>
      <c r="F204" s="84" t="s">
        <v>442</v>
      </c>
      <c r="G204" s="97" t="s">
        <v>443</v>
      </c>
      <c r="H204" s="84" t="s">
        <v>497</v>
      </c>
      <c r="I204" s="84" t="s">
        <v>380</v>
      </c>
      <c r="J204" s="84"/>
      <c r="K204" s="94">
        <v>10.610000000005698</v>
      </c>
      <c r="L204" s="97" t="s">
        <v>177</v>
      </c>
      <c r="M204" s="98">
        <v>3.0499999999999999E-2</v>
      </c>
      <c r="N204" s="98">
        <v>4.650000000002999E-2</v>
      </c>
      <c r="O204" s="94">
        <v>627832.60105499998</v>
      </c>
      <c r="P204" s="96">
        <v>84.99</v>
      </c>
      <c r="Q204" s="84"/>
      <c r="R204" s="94">
        <v>533.59492763599997</v>
      </c>
      <c r="S204" s="95">
        <v>1.9866391407551559E-3</v>
      </c>
      <c r="T204" s="95">
        <v>1.9827092782369643E-3</v>
      </c>
      <c r="U204" s="95">
        <f>R204/'סכום נכסי הקרן'!$C$42</f>
        <v>2.9992157101718084E-4</v>
      </c>
    </row>
    <row r="205" spans="2:21" s="139" customFormat="1">
      <c r="B205" s="87" t="s">
        <v>789</v>
      </c>
      <c r="C205" s="84" t="s">
        <v>790</v>
      </c>
      <c r="D205" s="97" t="s">
        <v>135</v>
      </c>
      <c r="E205" s="97" t="s">
        <v>328</v>
      </c>
      <c r="F205" s="84" t="s">
        <v>442</v>
      </c>
      <c r="G205" s="97" t="s">
        <v>443</v>
      </c>
      <c r="H205" s="84" t="s">
        <v>497</v>
      </c>
      <c r="I205" s="84" t="s">
        <v>380</v>
      </c>
      <c r="J205" s="84"/>
      <c r="K205" s="94">
        <v>9.9800000000030646</v>
      </c>
      <c r="L205" s="97" t="s">
        <v>177</v>
      </c>
      <c r="M205" s="98">
        <v>3.0499999999999999E-2</v>
      </c>
      <c r="N205" s="98">
        <v>4.4600000000023919E-2</v>
      </c>
      <c r="O205" s="94">
        <v>612431.49265500007</v>
      </c>
      <c r="P205" s="96">
        <v>87.37</v>
      </c>
      <c r="Q205" s="84"/>
      <c r="R205" s="94">
        <v>535.08139513200001</v>
      </c>
      <c r="S205" s="95">
        <v>1.9379056969883951E-3</v>
      </c>
      <c r="T205" s="95">
        <v>1.9882326307717685E-3</v>
      </c>
      <c r="U205" s="95">
        <f>R205/'סכום נכסי הקרן'!$C$42</f>
        <v>3.0075708058366314E-4</v>
      </c>
    </row>
    <row r="206" spans="2:21" s="139" customFormat="1">
      <c r="B206" s="87" t="s">
        <v>791</v>
      </c>
      <c r="C206" s="84" t="s">
        <v>792</v>
      </c>
      <c r="D206" s="97" t="s">
        <v>135</v>
      </c>
      <c r="E206" s="97" t="s">
        <v>328</v>
      </c>
      <c r="F206" s="84" t="s">
        <v>442</v>
      </c>
      <c r="G206" s="97" t="s">
        <v>443</v>
      </c>
      <c r="H206" s="84" t="s">
        <v>497</v>
      </c>
      <c r="I206" s="84" t="s">
        <v>380</v>
      </c>
      <c r="J206" s="84"/>
      <c r="K206" s="94">
        <v>8.3499999999947612</v>
      </c>
      <c r="L206" s="97" t="s">
        <v>177</v>
      </c>
      <c r="M206" s="98">
        <v>3.95E-2</v>
      </c>
      <c r="N206" s="98">
        <v>4.0599999999979861E-2</v>
      </c>
      <c r="O206" s="94">
        <v>489768.55624500004</v>
      </c>
      <c r="P206" s="96">
        <v>99.4</v>
      </c>
      <c r="Q206" s="84"/>
      <c r="R206" s="94">
        <v>486.82994493300009</v>
      </c>
      <c r="S206" s="95">
        <v>2.0406175215269078E-3</v>
      </c>
      <c r="T206" s="95">
        <v>1.8089419496894181E-3</v>
      </c>
      <c r="U206" s="95">
        <f>R206/'סכום נכסי הקרן'!$C$42</f>
        <v>2.7363603801368319E-4</v>
      </c>
    </row>
    <row r="207" spans="2:21" s="139" customFormat="1">
      <c r="B207" s="87" t="s">
        <v>793</v>
      </c>
      <c r="C207" s="84" t="s">
        <v>794</v>
      </c>
      <c r="D207" s="97" t="s">
        <v>135</v>
      </c>
      <c r="E207" s="97" t="s">
        <v>328</v>
      </c>
      <c r="F207" s="84" t="s">
        <v>442</v>
      </c>
      <c r="G207" s="97" t="s">
        <v>443</v>
      </c>
      <c r="H207" s="84" t="s">
        <v>497</v>
      </c>
      <c r="I207" s="84" t="s">
        <v>380</v>
      </c>
      <c r="J207" s="84"/>
      <c r="K207" s="94">
        <v>9.010000000033024</v>
      </c>
      <c r="L207" s="97" t="s">
        <v>177</v>
      </c>
      <c r="M207" s="98">
        <v>3.95E-2</v>
      </c>
      <c r="N207" s="98">
        <v>4.2100000000076208E-2</v>
      </c>
      <c r="O207" s="94">
        <v>120422.29332</v>
      </c>
      <c r="P207" s="96">
        <v>98.07</v>
      </c>
      <c r="Q207" s="84"/>
      <c r="R207" s="94">
        <v>118.09814311000001</v>
      </c>
      <c r="S207" s="95">
        <v>5.0173870616618081E-4</v>
      </c>
      <c r="T207" s="95">
        <v>4.3882404415674243E-4</v>
      </c>
      <c r="U207" s="95">
        <f>R207/'סכום נכסי הקרן'!$C$42</f>
        <v>6.6380279836403315E-5</v>
      </c>
    </row>
    <row r="208" spans="2:21" s="139" customFormat="1">
      <c r="B208" s="87" t="s">
        <v>795</v>
      </c>
      <c r="C208" s="84" t="s">
        <v>796</v>
      </c>
      <c r="D208" s="97" t="s">
        <v>135</v>
      </c>
      <c r="E208" s="97" t="s">
        <v>328</v>
      </c>
      <c r="F208" s="84" t="s">
        <v>797</v>
      </c>
      <c r="G208" s="97" t="s">
        <v>379</v>
      </c>
      <c r="H208" s="84" t="s">
        <v>497</v>
      </c>
      <c r="I208" s="84" t="s">
        <v>175</v>
      </c>
      <c r="J208" s="84"/>
      <c r="K208" s="94">
        <v>2.8799999999996548</v>
      </c>
      <c r="L208" s="97" t="s">
        <v>177</v>
      </c>
      <c r="M208" s="98">
        <v>3.9E-2</v>
      </c>
      <c r="N208" s="98">
        <v>5.2699999999983795E-2</v>
      </c>
      <c r="O208" s="94">
        <v>1077910.5629799999</v>
      </c>
      <c r="P208" s="96">
        <v>96.75</v>
      </c>
      <c r="Q208" s="84"/>
      <c r="R208" s="94">
        <v>1042.8784697470001</v>
      </c>
      <c r="S208" s="95">
        <v>1.200152050036464E-3</v>
      </c>
      <c r="T208" s="95">
        <v>3.8750833468407233E-3</v>
      </c>
      <c r="U208" s="95">
        <f>R208/'סכום נכסי הקרן'!$C$42</f>
        <v>5.8617826524745879E-4</v>
      </c>
    </row>
    <row r="209" spans="2:21" s="139" customFormat="1">
      <c r="B209" s="87" t="s">
        <v>798</v>
      </c>
      <c r="C209" s="84" t="s">
        <v>799</v>
      </c>
      <c r="D209" s="97" t="s">
        <v>135</v>
      </c>
      <c r="E209" s="97" t="s">
        <v>328</v>
      </c>
      <c r="F209" s="84" t="s">
        <v>540</v>
      </c>
      <c r="G209" s="97" t="s">
        <v>379</v>
      </c>
      <c r="H209" s="84" t="s">
        <v>497</v>
      </c>
      <c r="I209" s="84" t="s">
        <v>175</v>
      </c>
      <c r="J209" s="84"/>
      <c r="K209" s="94">
        <v>4.0799999999990932</v>
      </c>
      <c r="L209" s="97" t="s">
        <v>177</v>
      </c>
      <c r="M209" s="98">
        <v>5.0499999999999996E-2</v>
      </c>
      <c r="N209" s="98">
        <v>2.9200000000009073E-2</v>
      </c>
      <c r="O209" s="94">
        <v>199216.91021100001</v>
      </c>
      <c r="P209" s="96">
        <v>110.67</v>
      </c>
      <c r="Q209" s="84"/>
      <c r="R209" s="94">
        <v>220.47336126499999</v>
      </c>
      <c r="S209" s="95">
        <v>3.5874498392515005E-4</v>
      </c>
      <c r="T209" s="95">
        <v>8.1922551423203134E-4</v>
      </c>
      <c r="U209" s="95">
        <f>R209/'סכום נכסי הקרן'!$C$42</f>
        <v>1.2392306120860515E-4</v>
      </c>
    </row>
    <row r="210" spans="2:21" s="139" customFormat="1">
      <c r="B210" s="87" t="s">
        <v>800</v>
      </c>
      <c r="C210" s="84" t="s">
        <v>801</v>
      </c>
      <c r="D210" s="97" t="s">
        <v>135</v>
      </c>
      <c r="E210" s="97" t="s">
        <v>328</v>
      </c>
      <c r="F210" s="84" t="s">
        <v>457</v>
      </c>
      <c r="G210" s="97" t="s">
        <v>443</v>
      </c>
      <c r="H210" s="84" t="s">
        <v>497</v>
      </c>
      <c r="I210" s="84" t="s">
        <v>175</v>
      </c>
      <c r="J210" s="84"/>
      <c r="K210" s="94">
        <v>5.0100000000009963</v>
      </c>
      <c r="L210" s="97" t="s">
        <v>177</v>
      </c>
      <c r="M210" s="98">
        <v>3.9199999999999999E-2</v>
      </c>
      <c r="N210" s="98">
        <v>2.8900000000001105E-2</v>
      </c>
      <c r="O210" s="94">
        <v>928102.22956899996</v>
      </c>
      <c r="P210" s="96">
        <v>107.01</v>
      </c>
      <c r="Q210" s="84"/>
      <c r="R210" s="94">
        <v>993.16222680100009</v>
      </c>
      <c r="S210" s="95">
        <v>9.6692020824937957E-4</v>
      </c>
      <c r="T210" s="95">
        <v>3.6903498513316353E-3</v>
      </c>
      <c r="U210" s="95">
        <f>R210/'סכום נכסי הקרן'!$C$42</f>
        <v>5.5823389599436886E-4</v>
      </c>
    </row>
    <row r="211" spans="2:21" s="139" customFormat="1">
      <c r="B211" s="87" t="s">
        <v>802</v>
      </c>
      <c r="C211" s="84" t="s">
        <v>803</v>
      </c>
      <c r="D211" s="97" t="s">
        <v>135</v>
      </c>
      <c r="E211" s="97" t="s">
        <v>328</v>
      </c>
      <c r="F211" s="84" t="s">
        <v>583</v>
      </c>
      <c r="G211" s="97" t="s">
        <v>584</v>
      </c>
      <c r="H211" s="84" t="s">
        <v>497</v>
      </c>
      <c r="I211" s="84" t="s">
        <v>380</v>
      </c>
      <c r="J211" s="84"/>
      <c r="K211" s="94">
        <v>0.40000000000011793</v>
      </c>
      <c r="L211" s="97" t="s">
        <v>177</v>
      </c>
      <c r="M211" s="98">
        <v>2.4500000000000001E-2</v>
      </c>
      <c r="N211" s="98">
        <v>1.1000000000000294E-2</v>
      </c>
      <c r="O211" s="94">
        <v>3372584.9763819999</v>
      </c>
      <c r="P211" s="96">
        <v>100.54</v>
      </c>
      <c r="Q211" s="84"/>
      <c r="R211" s="94">
        <v>3390.797047729</v>
      </c>
      <c r="S211" s="95">
        <v>1.133300339576817E-3</v>
      </c>
      <c r="T211" s="95">
        <v>1.2599379077563064E-2</v>
      </c>
      <c r="U211" s="95">
        <f>R211/'סכום נכסי הקרן'!$C$42</f>
        <v>1.9058898892851627E-3</v>
      </c>
    </row>
    <row r="212" spans="2:21" s="139" customFormat="1">
      <c r="B212" s="87" t="s">
        <v>804</v>
      </c>
      <c r="C212" s="84" t="s">
        <v>805</v>
      </c>
      <c r="D212" s="97" t="s">
        <v>135</v>
      </c>
      <c r="E212" s="97" t="s">
        <v>328</v>
      </c>
      <c r="F212" s="84" t="s">
        <v>583</v>
      </c>
      <c r="G212" s="97" t="s">
        <v>584</v>
      </c>
      <c r="H212" s="84" t="s">
        <v>497</v>
      </c>
      <c r="I212" s="84" t="s">
        <v>380</v>
      </c>
      <c r="J212" s="84"/>
      <c r="K212" s="94">
        <v>5.15</v>
      </c>
      <c r="L212" s="97" t="s">
        <v>177</v>
      </c>
      <c r="M212" s="98">
        <v>1.9E-2</v>
      </c>
      <c r="N212" s="98">
        <v>1.6E-2</v>
      </c>
      <c r="O212" s="94">
        <v>2996336.3602029998</v>
      </c>
      <c r="P212" s="96">
        <v>101.74</v>
      </c>
      <c r="Q212" s="84"/>
      <c r="R212" s="94">
        <v>3048.4727126599996</v>
      </c>
      <c r="S212" s="95">
        <v>2.0741662110864059E-3</v>
      </c>
      <c r="T212" s="95">
        <v>1.1327384910911967E-2</v>
      </c>
      <c r="U212" s="95">
        <f>R212/'סכום נכסי הקרן'!$C$42</f>
        <v>1.7134771674735629E-3</v>
      </c>
    </row>
    <row r="213" spans="2:21" s="139" customFormat="1">
      <c r="B213" s="87" t="s">
        <v>806</v>
      </c>
      <c r="C213" s="84" t="s">
        <v>807</v>
      </c>
      <c r="D213" s="97" t="s">
        <v>135</v>
      </c>
      <c r="E213" s="97" t="s">
        <v>328</v>
      </c>
      <c r="F213" s="84" t="s">
        <v>583</v>
      </c>
      <c r="G213" s="97" t="s">
        <v>584</v>
      </c>
      <c r="H213" s="84" t="s">
        <v>497</v>
      </c>
      <c r="I213" s="84" t="s">
        <v>380</v>
      </c>
      <c r="J213" s="84"/>
      <c r="K213" s="94">
        <v>3.7199999999993159</v>
      </c>
      <c r="L213" s="97" t="s">
        <v>177</v>
      </c>
      <c r="M213" s="98">
        <v>2.9600000000000001E-2</v>
      </c>
      <c r="N213" s="98">
        <v>2.1099999999988822E-2</v>
      </c>
      <c r="O213" s="94">
        <v>622243.60298700002</v>
      </c>
      <c r="P213" s="96">
        <v>103.47</v>
      </c>
      <c r="Q213" s="84"/>
      <c r="R213" s="94">
        <v>643.83543525200002</v>
      </c>
      <c r="S213" s="95">
        <v>1.5236355161608642E-3</v>
      </c>
      <c r="T213" s="95">
        <v>2.392336255495077E-3</v>
      </c>
      <c r="U213" s="95">
        <f>R213/'סכום נכסי הקרן'!$C$42</f>
        <v>3.6188525268185552E-4</v>
      </c>
    </row>
    <row r="214" spans="2:21" s="139" customFormat="1">
      <c r="B214" s="87" t="s">
        <v>808</v>
      </c>
      <c r="C214" s="84" t="s">
        <v>809</v>
      </c>
      <c r="D214" s="97" t="s">
        <v>135</v>
      </c>
      <c r="E214" s="97" t="s">
        <v>328</v>
      </c>
      <c r="F214" s="84" t="s">
        <v>589</v>
      </c>
      <c r="G214" s="97" t="s">
        <v>443</v>
      </c>
      <c r="H214" s="84" t="s">
        <v>497</v>
      </c>
      <c r="I214" s="84" t="s">
        <v>175</v>
      </c>
      <c r="J214" s="84"/>
      <c r="K214" s="94">
        <v>5.8499999999998922</v>
      </c>
      <c r="L214" s="97" t="s">
        <v>177</v>
      </c>
      <c r="M214" s="98">
        <v>3.61E-2</v>
      </c>
      <c r="N214" s="98">
        <v>3.1399999999995251E-2</v>
      </c>
      <c r="O214" s="94">
        <v>1773577.4871579998</v>
      </c>
      <c r="P214" s="96">
        <v>104.44</v>
      </c>
      <c r="Q214" s="84"/>
      <c r="R214" s="94">
        <v>1852.324268592</v>
      </c>
      <c r="S214" s="95">
        <v>2.3108501461342017E-3</v>
      </c>
      <c r="T214" s="95">
        <v>6.8827875293188548E-3</v>
      </c>
      <c r="U214" s="95">
        <f>R214/'סכום נכסי הקרן'!$C$42</f>
        <v>1.0411493361277629E-3</v>
      </c>
    </row>
    <row r="215" spans="2:21" s="139" customFormat="1">
      <c r="B215" s="87" t="s">
        <v>810</v>
      </c>
      <c r="C215" s="84" t="s">
        <v>811</v>
      </c>
      <c r="D215" s="97" t="s">
        <v>135</v>
      </c>
      <c r="E215" s="97" t="s">
        <v>328</v>
      </c>
      <c r="F215" s="84" t="s">
        <v>589</v>
      </c>
      <c r="G215" s="97" t="s">
        <v>443</v>
      </c>
      <c r="H215" s="84" t="s">
        <v>497</v>
      </c>
      <c r="I215" s="84" t="s">
        <v>175</v>
      </c>
      <c r="J215" s="84"/>
      <c r="K215" s="94">
        <v>6.7900000000026122</v>
      </c>
      <c r="L215" s="97" t="s">
        <v>177</v>
      </c>
      <c r="M215" s="98">
        <v>3.3000000000000002E-2</v>
      </c>
      <c r="N215" s="98">
        <v>3.5800000000017644E-2</v>
      </c>
      <c r="O215" s="94">
        <v>584797.14267600002</v>
      </c>
      <c r="P215" s="96">
        <v>98.86</v>
      </c>
      <c r="Q215" s="84"/>
      <c r="R215" s="94">
        <v>578.13046963099998</v>
      </c>
      <c r="S215" s="95">
        <v>1.8965676196338517E-3</v>
      </c>
      <c r="T215" s="95">
        <v>2.148192546070864E-3</v>
      </c>
      <c r="U215" s="95">
        <f>R215/'סכום נכסי הקרן'!$C$42</f>
        <v>3.2495398611231426E-4</v>
      </c>
    </row>
    <row r="216" spans="2:21" s="139" customFormat="1">
      <c r="B216" s="87" t="s">
        <v>812</v>
      </c>
      <c r="C216" s="84" t="s">
        <v>813</v>
      </c>
      <c r="D216" s="97" t="s">
        <v>135</v>
      </c>
      <c r="E216" s="97" t="s">
        <v>328</v>
      </c>
      <c r="F216" s="84" t="s">
        <v>814</v>
      </c>
      <c r="G216" s="97" t="s">
        <v>166</v>
      </c>
      <c r="H216" s="84" t="s">
        <v>497</v>
      </c>
      <c r="I216" s="84" t="s">
        <v>175</v>
      </c>
      <c r="J216" s="84"/>
      <c r="K216" s="94">
        <v>3.6399999999956529</v>
      </c>
      <c r="L216" s="97" t="s">
        <v>177</v>
      </c>
      <c r="M216" s="98">
        <v>2.75E-2</v>
      </c>
      <c r="N216" s="98">
        <v>2.8999999999964342E-2</v>
      </c>
      <c r="O216" s="94">
        <v>586368.81179900002</v>
      </c>
      <c r="P216" s="96">
        <v>100.43</v>
      </c>
      <c r="Q216" s="84"/>
      <c r="R216" s="94">
        <v>588.89017807899995</v>
      </c>
      <c r="S216" s="95">
        <v>1.1803949495102284E-3</v>
      </c>
      <c r="T216" s="95">
        <v>2.1881730119000429E-3</v>
      </c>
      <c r="U216" s="95">
        <f>R216/'סכום נכסי הקרן'!$C$42</f>
        <v>3.3100177347736276E-4</v>
      </c>
    </row>
    <row r="217" spans="2:21" s="139" customFormat="1">
      <c r="B217" s="87" t="s">
        <v>815</v>
      </c>
      <c r="C217" s="84" t="s">
        <v>816</v>
      </c>
      <c r="D217" s="97" t="s">
        <v>135</v>
      </c>
      <c r="E217" s="97" t="s">
        <v>328</v>
      </c>
      <c r="F217" s="84" t="s">
        <v>814</v>
      </c>
      <c r="G217" s="97" t="s">
        <v>166</v>
      </c>
      <c r="H217" s="84" t="s">
        <v>497</v>
      </c>
      <c r="I217" s="84" t="s">
        <v>175</v>
      </c>
      <c r="J217" s="84"/>
      <c r="K217" s="94">
        <v>4.8700000000012347</v>
      </c>
      <c r="L217" s="97" t="s">
        <v>177</v>
      </c>
      <c r="M217" s="98">
        <v>2.3E-2</v>
      </c>
      <c r="N217" s="98">
        <v>3.8100000000007489E-2</v>
      </c>
      <c r="O217" s="94">
        <v>1010697.73875</v>
      </c>
      <c r="P217" s="96">
        <v>93.83</v>
      </c>
      <c r="Q217" s="84"/>
      <c r="R217" s="94">
        <v>948.33766580899999</v>
      </c>
      <c r="S217" s="95">
        <v>3.2080631810840975E-3</v>
      </c>
      <c r="T217" s="95">
        <v>3.523792659033203E-3</v>
      </c>
      <c r="U217" s="95">
        <f>R217/'סכום נכסי הקרן'!$C$42</f>
        <v>5.3303902989540355E-4</v>
      </c>
    </row>
    <row r="218" spans="2:21" s="139" customFormat="1">
      <c r="B218" s="87" t="s">
        <v>817</v>
      </c>
      <c r="C218" s="84" t="s">
        <v>818</v>
      </c>
      <c r="D218" s="97" t="s">
        <v>135</v>
      </c>
      <c r="E218" s="97" t="s">
        <v>328</v>
      </c>
      <c r="F218" s="84" t="s">
        <v>602</v>
      </c>
      <c r="G218" s="97" t="s">
        <v>595</v>
      </c>
      <c r="H218" s="84" t="s">
        <v>599</v>
      </c>
      <c r="I218" s="84" t="s">
        <v>380</v>
      </c>
      <c r="J218" s="84"/>
      <c r="K218" s="94">
        <v>1.1299999999990404</v>
      </c>
      <c r="L218" s="97" t="s">
        <v>177</v>
      </c>
      <c r="M218" s="98">
        <v>4.2999999999999997E-2</v>
      </c>
      <c r="N218" s="98">
        <v>3.1599999999972817E-2</v>
      </c>
      <c r="O218" s="94">
        <v>491947.66779900005</v>
      </c>
      <c r="P218" s="96">
        <v>101.7</v>
      </c>
      <c r="Q218" s="84"/>
      <c r="R218" s="94">
        <v>500.31079449600003</v>
      </c>
      <c r="S218" s="95">
        <v>1.3630114238686341E-3</v>
      </c>
      <c r="T218" s="95">
        <v>1.8590335156371926E-3</v>
      </c>
      <c r="U218" s="95">
        <f>R218/'סכום נכסי הקרן'!$C$42</f>
        <v>2.8121331690104798E-4</v>
      </c>
    </row>
    <row r="219" spans="2:21" s="139" customFormat="1">
      <c r="B219" s="87" t="s">
        <v>819</v>
      </c>
      <c r="C219" s="84" t="s">
        <v>820</v>
      </c>
      <c r="D219" s="97" t="s">
        <v>135</v>
      </c>
      <c r="E219" s="97" t="s">
        <v>328</v>
      </c>
      <c r="F219" s="84" t="s">
        <v>602</v>
      </c>
      <c r="G219" s="97" t="s">
        <v>595</v>
      </c>
      <c r="H219" s="84" t="s">
        <v>599</v>
      </c>
      <c r="I219" s="84" t="s">
        <v>380</v>
      </c>
      <c r="J219" s="84"/>
      <c r="K219" s="94">
        <v>1.8500000000016286</v>
      </c>
      <c r="L219" s="97" t="s">
        <v>177</v>
      </c>
      <c r="M219" s="98">
        <v>4.2500000000000003E-2</v>
      </c>
      <c r="N219" s="98">
        <v>3.450000000001037E-2</v>
      </c>
      <c r="O219" s="94">
        <v>330515.07201499998</v>
      </c>
      <c r="P219" s="96">
        <v>102.18</v>
      </c>
      <c r="Q219" s="84"/>
      <c r="R219" s="94">
        <v>337.72030423699994</v>
      </c>
      <c r="S219" s="95">
        <v>6.7278696162704013E-4</v>
      </c>
      <c r="T219" s="95">
        <v>1.2548867052133766E-3</v>
      </c>
      <c r="U219" s="95">
        <f>R219/'סכום נכסי הקרן'!$C$42</f>
        <v>1.898249008098847E-4</v>
      </c>
    </row>
    <row r="220" spans="2:21" s="139" customFormat="1">
      <c r="B220" s="87" t="s">
        <v>821</v>
      </c>
      <c r="C220" s="84" t="s">
        <v>822</v>
      </c>
      <c r="D220" s="97" t="s">
        <v>135</v>
      </c>
      <c r="E220" s="97" t="s">
        <v>328</v>
      </c>
      <c r="F220" s="84" t="s">
        <v>602</v>
      </c>
      <c r="G220" s="97" t="s">
        <v>595</v>
      </c>
      <c r="H220" s="84" t="s">
        <v>599</v>
      </c>
      <c r="I220" s="84" t="s">
        <v>380</v>
      </c>
      <c r="J220" s="84"/>
      <c r="K220" s="94">
        <v>2.22000000000134</v>
      </c>
      <c r="L220" s="97" t="s">
        <v>177</v>
      </c>
      <c r="M220" s="98">
        <v>3.7000000000000005E-2</v>
      </c>
      <c r="N220" s="98">
        <v>4.0000000000032697E-2</v>
      </c>
      <c r="O220" s="94">
        <v>611611.36309800006</v>
      </c>
      <c r="P220" s="96">
        <v>100.05</v>
      </c>
      <c r="Q220" s="84"/>
      <c r="R220" s="94">
        <v>611.9171958689999</v>
      </c>
      <c r="S220" s="95">
        <v>2.3186900808235766E-3</v>
      </c>
      <c r="T220" s="95">
        <v>2.2737358226723099E-3</v>
      </c>
      <c r="U220" s="95">
        <f>R220/'סכום נכסי הקרן'!$C$42</f>
        <v>3.4394473637623164E-4</v>
      </c>
    </row>
    <row r="221" spans="2:21" s="139" customFormat="1">
      <c r="B221" s="87" t="s">
        <v>823</v>
      </c>
      <c r="C221" s="84" t="s">
        <v>824</v>
      </c>
      <c r="D221" s="97" t="s">
        <v>135</v>
      </c>
      <c r="E221" s="97" t="s">
        <v>328</v>
      </c>
      <c r="F221" s="84" t="s">
        <v>782</v>
      </c>
      <c r="G221" s="97" t="s">
        <v>584</v>
      </c>
      <c r="H221" s="84" t="s">
        <v>599</v>
      </c>
      <c r="I221" s="84" t="s">
        <v>175</v>
      </c>
      <c r="J221" s="84"/>
      <c r="K221" s="94">
        <v>3.7300000000343729</v>
      </c>
      <c r="L221" s="97" t="s">
        <v>177</v>
      </c>
      <c r="M221" s="98">
        <v>3.7499999999999999E-2</v>
      </c>
      <c r="N221" s="98">
        <v>2.4699999999934968E-2</v>
      </c>
      <c r="O221" s="94">
        <v>20534.8112</v>
      </c>
      <c r="P221" s="96">
        <v>104.84</v>
      </c>
      <c r="Q221" s="84"/>
      <c r="R221" s="94">
        <v>21.528696061999998</v>
      </c>
      <c r="S221" s="95">
        <v>3.896326206290441E-5</v>
      </c>
      <c r="T221" s="95">
        <v>7.999541078769273E-5</v>
      </c>
      <c r="U221" s="95">
        <f>R221/'סכום נכסי הקרן'!$C$42</f>
        <v>1.2100790338230355E-5</v>
      </c>
    </row>
    <row r="222" spans="2:21" s="139" customFormat="1">
      <c r="B222" s="87" t="s">
        <v>825</v>
      </c>
      <c r="C222" s="84" t="s">
        <v>826</v>
      </c>
      <c r="D222" s="97" t="s">
        <v>135</v>
      </c>
      <c r="E222" s="97" t="s">
        <v>328</v>
      </c>
      <c r="F222" s="84" t="s">
        <v>430</v>
      </c>
      <c r="G222" s="97" t="s">
        <v>330</v>
      </c>
      <c r="H222" s="84" t="s">
        <v>599</v>
      </c>
      <c r="I222" s="84" t="s">
        <v>175</v>
      </c>
      <c r="J222" s="84"/>
      <c r="K222" s="94">
        <v>2.8200000000011261</v>
      </c>
      <c r="L222" s="97" t="s">
        <v>177</v>
      </c>
      <c r="M222" s="98">
        <v>3.6000000000000004E-2</v>
      </c>
      <c r="N222" s="98">
        <v>3.7000000000008491E-2</v>
      </c>
      <c r="O222" s="94">
        <f>1255925.05885/50000</f>
        <v>25.118501176999999</v>
      </c>
      <c r="P222" s="96">
        <v>5161200</v>
      </c>
      <c r="Q222" s="84"/>
      <c r="R222" s="94">
        <v>1296.416082747</v>
      </c>
      <c r="S222" s="95">
        <f>8009.2153488298%/50000</f>
        <v>1.6018430697659599E-3</v>
      </c>
      <c r="T222" s="95">
        <v>4.8171675977241417E-3</v>
      </c>
      <c r="U222" s="95">
        <f>R222/'סכום נכסי הקרן'!$C$42</f>
        <v>7.2868599023613936E-4</v>
      </c>
    </row>
    <row r="223" spans="2:21" s="139" customFormat="1">
      <c r="B223" s="87" t="s">
        <v>827</v>
      </c>
      <c r="C223" s="84" t="s">
        <v>828</v>
      </c>
      <c r="D223" s="97" t="s">
        <v>135</v>
      </c>
      <c r="E223" s="97" t="s">
        <v>328</v>
      </c>
      <c r="F223" s="84" t="s">
        <v>829</v>
      </c>
      <c r="G223" s="97" t="s">
        <v>774</v>
      </c>
      <c r="H223" s="84" t="s">
        <v>599</v>
      </c>
      <c r="I223" s="84" t="s">
        <v>175</v>
      </c>
      <c r="J223" s="84"/>
      <c r="K223" s="94">
        <v>0.65000000004355318</v>
      </c>
      <c r="L223" s="97" t="s">
        <v>177</v>
      </c>
      <c r="M223" s="98">
        <v>5.5500000000000001E-2</v>
      </c>
      <c r="N223" s="98">
        <v>1.900000000005124E-2</v>
      </c>
      <c r="O223" s="94">
        <v>18718.994338</v>
      </c>
      <c r="P223" s="96">
        <v>104.26</v>
      </c>
      <c r="Q223" s="84"/>
      <c r="R223" s="94">
        <v>19.516423431</v>
      </c>
      <c r="S223" s="95">
        <v>7.7995809741666672E-4</v>
      </c>
      <c r="T223" s="95">
        <v>7.251829395395162E-5</v>
      </c>
      <c r="U223" s="95">
        <f>R223/'סכום נכסי הקרן'!$C$42</f>
        <v>1.0969737665975385E-5</v>
      </c>
    </row>
    <row r="224" spans="2:21" s="139" customFormat="1">
      <c r="B224" s="87" t="s">
        <v>830</v>
      </c>
      <c r="C224" s="84" t="s">
        <v>831</v>
      </c>
      <c r="D224" s="97" t="s">
        <v>135</v>
      </c>
      <c r="E224" s="97" t="s">
        <v>328</v>
      </c>
      <c r="F224" s="84" t="s">
        <v>832</v>
      </c>
      <c r="G224" s="97" t="s">
        <v>166</v>
      </c>
      <c r="H224" s="84" t="s">
        <v>599</v>
      </c>
      <c r="I224" s="84" t="s">
        <v>380</v>
      </c>
      <c r="J224" s="84"/>
      <c r="K224" s="94">
        <v>2.2399999999950464</v>
      </c>
      <c r="L224" s="97" t="s">
        <v>177</v>
      </c>
      <c r="M224" s="98">
        <v>3.4000000000000002E-2</v>
      </c>
      <c r="N224" s="98">
        <v>3.2700000000099066E-2</v>
      </c>
      <c r="O224" s="94">
        <v>56048.770846999993</v>
      </c>
      <c r="P224" s="96">
        <v>100.85</v>
      </c>
      <c r="Q224" s="84"/>
      <c r="R224" s="94">
        <v>56.525183471999995</v>
      </c>
      <c r="S224" s="95">
        <v>8.3714587104717102E-5</v>
      </c>
      <c r="T224" s="95">
        <v>2.1003386636469945E-4</v>
      </c>
      <c r="U224" s="95">
        <f>R224/'סכום נכסי הקרן'!$C$42</f>
        <v>3.1771519838212289E-5</v>
      </c>
    </row>
    <row r="225" spans="2:21" s="139" customFormat="1">
      <c r="B225" s="87" t="s">
        <v>833</v>
      </c>
      <c r="C225" s="84" t="s">
        <v>834</v>
      </c>
      <c r="D225" s="97" t="s">
        <v>135</v>
      </c>
      <c r="E225" s="97" t="s">
        <v>328</v>
      </c>
      <c r="F225" s="84" t="s">
        <v>598</v>
      </c>
      <c r="G225" s="97" t="s">
        <v>330</v>
      </c>
      <c r="H225" s="84" t="s">
        <v>599</v>
      </c>
      <c r="I225" s="84" t="s">
        <v>175</v>
      </c>
      <c r="J225" s="84"/>
      <c r="K225" s="94">
        <v>0.90999999999907966</v>
      </c>
      <c r="L225" s="97" t="s">
        <v>177</v>
      </c>
      <c r="M225" s="98">
        <v>1.7399999999999999E-2</v>
      </c>
      <c r="N225" s="98">
        <v>9.8999999999960561E-3</v>
      </c>
      <c r="O225" s="94">
        <v>376684.42632999999</v>
      </c>
      <c r="P225" s="96">
        <v>100.96</v>
      </c>
      <c r="Q225" s="84"/>
      <c r="R225" s="94">
        <v>380.30059678499993</v>
      </c>
      <c r="S225" s="95">
        <v>7.3190927278203078E-4</v>
      </c>
      <c r="T225" s="95">
        <v>1.4131047405290258E-3</v>
      </c>
      <c r="U225" s="95">
        <f>R225/'סכום נכסי הקרן'!$C$42</f>
        <v>2.1375831466737E-4</v>
      </c>
    </row>
    <row r="226" spans="2:21" s="139" customFormat="1">
      <c r="B226" s="87" t="s">
        <v>835</v>
      </c>
      <c r="C226" s="84" t="s">
        <v>836</v>
      </c>
      <c r="D226" s="97" t="s">
        <v>135</v>
      </c>
      <c r="E226" s="97" t="s">
        <v>328</v>
      </c>
      <c r="F226" s="84" t="s">
        <v>837</v>
      </c>
      <c r="G226" s="97" t="s">
        <v>379</v>
      </c>
      <c r="H226" s="84" t="s">
        <v>599</v>
      </c>
      <c r="I226" s="84" t="s">
        <v>175</v>
      </c>
      <c r="J226" s="84"/>
      <c r="K226" s="94">
        <v>2.6499999999982493</v>
      </c>
      <c r="L226" s="97" t="s">
        <v>177</v>
      </c>
      <c r="M226" s="98">
        <v>6.7500000000000004E-2</v>
      </c>
      <c r="N226" s="98">
        <v>4.7099999999956399E-2</v>
      </c>
      <c r="O226" s="94">
        <v>299212.691001</v>
      </c>
      <c r="P226" s="96">
        <v>105</v>
      </c>
      <c r="Q226" s="84"/>
      <c r="R226" s="94">
        <v>314.17332564700001</v>
      </c>
      <c r="S226" s="95">
        <v>3.7413090432769446E-4</v>
      </c>
      <c r="T226" s="95">
        <v>1.167391846272948E-3</v>
      </c>
      <c r="U226" s="95">
        <f>R226/'סכום נכסי הקרן'!$C$42</f>
        <v>1.7658967977300422E-4</v>
      </c>
    </row>
    <row r="227" spans="2:21" s="139" customFormat="1">
      <c r="B227" s="87" t="s">
        <v>838</v>
      </c>
      <c r="C227" s="84" t="s">
        <v>839</v>
      </c>
      <c r="D227" s="97" t="s">
        <v>135</v>
      </c>
      <c r="E227" s="97" t="s">
        <v>328</v>
      </c>
      <c r="F227" s="84" t="s">
        <v>551</v>
      </c>
      <c r="G227" s="97" t="s">
        <v>379</v>
      </c>
      <c r="H227" s="84" t="s">
        <v>599</v>
      </c>
      <c r="I227" s="84" t="s">
        <v>380</v>
      </c>
      <c r="J227" s="84"/>
      <c r="K227" s="94">
        <v>2.5699999977262609</v>
      </c>
      <c r="L227" s="97" t="s">
        <v>177</v>
      </c>
      <c r="M227" s="98">
        <v>5.74E-2</v>
      </c>
      <c r="N227" s="98">
        <v>2.5699999977262609E-2</v>
      </c>
      <c r="O227" s="94">
        <v>264.537329</v>
      </c>
      <c r="P227" s="96">
        <v>109.73</v>
      </c>
      <c r="Q227" s="84"/>
      <c r="R227" s="94">
        <v>0.29027083800000003</v>
      </c>
      <c r="S227" s="95">
        <v>1.4283007283802549E-6</v>
      </c>
      <c r="T227" s="95">
        <v>1.0785760019383478E-6</v>
      </c>
      <c r="U227" s="95">
        <f>R227/'סכום נכסי הקרן'!$C$42</f>
        <v>1.6315463518203062E-7</v>
      </c>
    </row>
    <row r="228" spans="2:21" s="139" customFormat="1">
      <c r="B228" s="87" t="s">
        <v>840</v>
      </c>
      <c r="C228" s="84" t="s">
        <v>841</v>
      </c>
      <c r="D228" s="97" t="s">
        <v>135</v>
      </c>
      <c r="E228" s="97" t="s">
        <v>328</v>
      </c>
      <c r="F228" s="84" t="s">
        <v>551</v>
      </c>
      <c r="G228" s="97" t="s">
        <v>379</v>
      </c>
      <c r="H228" s="84" t="s">
        <v>599</v>
      </c>
      <c r="I228" s="84" t="s">
        <v>380</v>
      </c>
      <c r="J228" s="84"/>
      <c r="K228" s="94">
        <v>4.739999999928374</v>
      </c>
      <c r="L228" s="97" t="s">
        <v>177</v>
      </c>
      <c r="M228" s="98">
        <v>5.6500000000000002E-2</v>
      </c>
      <c r="N228" s="98">
        <v>3.8499999999668397E-2</v>
      </c>
      <c r="O228" s="94">
        <v>34652.493900000001</v>
      </c>
      <c r="P228" s="96">
        <v>108.78</v>
      </c>
      <c r="Q228" s="84"/>
      <c r="R228" s="94">
        <v>37.694984404999992</v>
      </c>
      <c r="S228" s="95">
        <v>3.7302741796409509E-4</v>
      </c>
      <c r="T228" s="95">
        <v>1.4006541564011077E-4</v>
      </c>
      <c r="U228" s="95">
        <f>R228/'סכום נכסי הקרן'!$C$42</f>
        <v>2.1187493277537258E-5</v>
      </c>
    </row>
    <row r="229" spans="2:21" s="139" customFormat="1">
      <c r="B229" s="87" t="s">
        <v>842</v>
      </c>
      <c r="C229" s="84" t="s">
        <v>843</v>
      </c>
      <c r="D229" s="97" t="s">
        <v>135</v>
      </c>
      <c r="E229" s="97" t="s">
        <v>328</v>
      </c>
      <c r="F229" s="84" t="s">
        <v>554</v>
      </c>
      <c r="G229" s="97" t="s">
        <v>379</v>
      </c>
      <c r="H229" s="84" t="s">
        <v>599</v>
      </c>
      <c r="I229" s="84" t="s">
        <v>380</v>
      </c>
      <c r="J229" s="84"/>
      <c r="K229" s="94">
        <v>3.5299999999909972</v>
      </c>
      <c r="L229" s="97" t="s">
        <v>177</v>
      </c>
      <c r="M229" s="98">
        <v>3.7000000000000005E-2</v>
      </c>
      <c r="N229" s="98">
        <v>2.4999999999916124E-2</v>
      </c>
      <c r="O229" s="94">
        <v>171455.84273600002</v>
      </c>
      <c r="P229" s="96">
        <v>104.3</v>
      </c>
      <c r="Q229" s="84"/>
      <c r="R229" s="94">
        <v>178.82844393699997</v>
      </c>
      <c r="S229" s="95">
        <v>7.5839232805767259E-4</v>
      </c>
      <c r="T229" s="95">
        <v>6.6448310627203067E-4</v>
      </c>
      <c r="U229" s="95">
        <f>R229/'סכום נכסי הקרן'!$C$42</f>
        <v>1.0051540048508574E-4</v>
      </c>
    </row>
    <row r="230" spans="2:21" s="139" customFormat="1">
      <c r="B230" s="87" t="s">
        <v>844</v>
      </c>
      <c r="C230" s="84" t="s">
        <v>845</v>
      </c>
      <c r="D230" s="97" t="s">
        <v>135</v>
      </c>
      <c r="E230" s="97" t="s">
        <v>328</v>
      </c>
      <c r="F230" s="84" t="s">
        <v>846</v>
      </c>
      <c r="G230" s="97" t="s">
        <v>379</v>
      </c>
      <c r="H230" s="84" t="s">
        <v>599</v>
      </c>
      <c r="I230" s="84" t="s">
        <v>175</v>
      </c>
      <c r="J230" s="84"/>
      <c r="K230" s="94">
        <v>2.0599999999999996</v>
      </c>
      <c r="L230" s="97" t="s">
        <v>177</v>
      </c>
      <c r="M230" s="98">
        <v>4.4500000000000005E-2</v>
      </c>
      <c r="N230" s="98">
        <v>4.5399999999999989E-2</v>
      </c>
      <c r="O230" s="94">
        <v>0.8</v>
      </c>
      <c r="P230" s="96">
        <v>99.94</v>
      </c>
      <c r="Q230" s="84"/>
      <c r="R230" s="94">
        <v>8.0000000000000004E-4</v>
      </c>
      <c r="S230" s="95">
        <v>7.1454980359924298E-10</v>
      </c>
      <c r="T230" s="95">
        <v>2.9726058859232637E-9</v>
      </c>
      <c r="U230" s="95">
        <f>R230/'סכום נכסי הקרן'!$C$42</f>
        <v>4.4966180221529688E-10</v>
      </c>
    </row>
    <row r="231" spans="2:21" s="139" customFormat="1">
      <c r="B231" s="87" t="s">
        <v>847</v>
      </c>
      <c r="C231" s="84" t="s">
        <v>848</v>
      </c>
      <c r="D231" s="97" t="s">
        <v>135</v>
      </c>
      <c r="E231" s="97" t="s">
        <v>328</v>
      </c>
      <c r="F231" s="84" t="s">
        <v>849</v>
      </c>
      <c r="G231" s="97" t="s">
        <v>595</v>
      </c>
      <c r="H231" s="84" t="s">
        <v>599</v>
      </c>
      <c r="I231" s="84" t="s">
        <v>380</v>
      </c>
      <c r="J231" s="84"/>
      <c r="K231" s="94">
        <v>3.0899999999997574</v>
      </c>
      <c r="L231" s="97" t="s">
        <v>177</v>
      </c>
      <c r="M231" s="98">
        <v>2.9500000000000002E-2</v>
      </c>
      <c r="N231" s="98">
        <v>2.6699999999996445E-2</v>
      </c>
      <c r="O231" s="94">
        <v>530604.49698499998</v>
      </c>
      <c r="P231" s="96">
        <v>100.92</v>
      </c>
      <c r="Q231" s="84"/>
      <c r="R231" s="94">
        <v>535.48605835700005</v>
      </c>
      <c r="S231" s="95">
        <v>2.4729999698824153E-3</v>
      </c>
      <c r="T231" s="95">
        <v>1.9897362611273335E-3</v>
      </c>
      <c r="U231" s="95">
        <f>R231/'סכום נכסי הקרן'!$C$42</f>
        <v>3.0098453257746782E-4</v>
      </c>
    </row>
    <row r="232" spans="2:21" s="139" customFormat="1">
      <c r="B232" s="87" t="s">
        <v>850</v>
      </c>
      <c r="C232" s="84" t="s">
        <v>851</v>
      </c>
      <c r="D232" s="97" t="s">
        <v>135</v>
      </c>
      <c r="E232" s="97" t="s">
        <v>328</v>
      </c>
      <c r="F232" s="84" t="s">
        <v>569</v>
      </c>
      <c r="G232" s="97" t="s">
        <v>443</v>
      </c>
      <c r="H232" s="84" t="s">
        <v>599</v>
      </c>
      <c r="I232" s="84" t="s">
        <v>175</v>
      </c>
      <c r="J232" s="84"/>
      <c r="K232" s="94">
        <v>8.8599999999928052</v>
      </c>
      <c r="L232" s="97" t="s">
        <v>177</v>
      </c>
      <c r="M232" s="98">
        <v>3.4300000000000004E-2</v>
      </c>
      <c r="N232" s="98">
        <v>4.0599999999968023E-2</v>
      </c>
      <c r="O232" s="94">
        <v>790279.80902599986</v>
      </c>
      <c r="P232" s="96">
        <v>94.96</v>
      </c>
      <c r="Q232" s="84"/>
      <c r="R232" s="94">
        <v>750.44970659000001</v>
      </c>
      <c r="S232" s="95">
        <v>3.1128084489758937E-3</v>
      </c>
      <c r="T232" s="95">
        <v>2.7884890186235254E-3</v>
      </c>
      <c r="U232" s="95">
        <f>R232/'סכום נכסי הקרן'!$C$42</f>
        <v>4.2181070942150017E-4</v>
      </c>
    </row>
    <row r="233" spans="2:21" s="139" customFormat="1">
      <c r="B233" s="87" t="s">
        <v>852</v>
      </c>
      <c r="C233" s="84" t="s">
        <v>853</v>
      </c>
      <c r="D233" s="97" t="s">
        <v>135</v>
      </c>
      <c r="E233" s="97" t="s">
        <v>328</v>
      </c>
      <c r="F233" s="84" t="s">
        <v>628</v>
      </c>
      <c r="G233" s="97" t="s">
        <v>379</v>
      </c>
      <c r="H233" s="84" t="s">
        <v>599</v>
      </c>
      <c r="I233" s="84" t="s">
        <v>175</v>
      </c>
      <c r="J233" s="84"/>
      <c r="K233" s="94">
        <v>3.6099999984910194</v>
      </c>
      <c r="L233" s="97" t="s">
        <v>177</v>
      </c>
      <c r="M233" s="98">
        <v>7.0499999999999993E-2</v>
      </c>
      <c r="N233" s="98">
        <v>2.9800000019590295E-2</v>
      </c>
      <c r="O233" s="94">
        <v>328.18260399999997</v>
      </c>
      <c r="P233" s="96">
        <v>115.1</v>
      </c>
      <c r="Q233" s="84"/>
      <c r="R233" s="94">
        <v>0.37773823699999992</v>
      </c>
      <c r="S233" s="95">
        <v>7.0973500496277469E-7</v>
      </c>
      <c r="T233" s="95">
        <v>1.4035836333055957E-6</v>
      </c>
      <c r="U233" s="95">
        <f>R233/'סכום נכסי הקרן'!$C$42</f>
        <v>2.1231807051881112E-7</v>
      </c>
    </row>
    <row r="234" spans="2:21" s="139" customFormat="1">
      <c r="B234" s="87" t="s">
        <v>854</v>
      </c>
      <c r="C234" s="84" t="s">
        <v>855</v>
      </c>
      <c r="D234" s="97" t="s">
        <v>135</v>
      </c>
      <c r="E234" s="97" t="s">
        <v>328</v>
      </c>
      <c r="F234" s="84" t="s">
        <v>631</v>
      </c>
      <c r="G234" s="97" t="s">
        <v>411</v>
      </c>
      <c r="H234" s="84" t="s">
        <v>599</v>
      </c>
      <c r="I234" s="84" t="s">
        <v>380</v>
      </c>
      <c r="J234" s="84"/>
      <c r="K234" s="94">
        <v>1.0000000024862371E-2</v>
      </c>
      <c r="L234" s="97" t="s">
        <v>177</v>
      </c>
      <c r="M234" s="98">
        <v>6.9900000000000004E-2</v>
      </c>
      <c r="N234" s="98">
        <v>1.0600000001491741E-2</v>
      </c>
      <c r="O234" s="94">
        <v>1554.7515190000004</v>
      </c>
      <c r="P234" s="96">
        <v>103.48</v>
      </c>
      <c r="Q234" s="84"/>
      <c r="R234" s="94">
        <v>1.6088568960000003</v>
      </c>
      <c r="S234" s="95">
        <v>1.8171603809750893E-5</v>
      </c>
      <c r="T234" s="95">
        <v>5.978121848322291E-6</v>
      </c>
      <c r="U234" s="95">
        <f>R234/'סכום נכסי הקרן'!$C$42</f>
        <v>9.0430186420233569E-7</v>
      </c>
    </row>
    <row r="235" spans="2:21" s="139" customFormat="1">
      <c r="B235" s="87" t="s">
        <v>856</v>
      </c>
      <c r="C235" s="84" t="s">
        <v>857</v>
      </c>
      <c r="D235" s="97" t="s">
        <v>135</v>
      </c>
      <c r="E235" s="97" t="s">
        <v>328</v>
      </c>
      <c r="F235" s="84" t="s">
        <v>631</v>
      </c>
      <c r="G235" s="97" t="s">
        <v>411</v>
      </c>
      <c r="H235" s="84" t="s">
        <v>599</v>
      </c>
      <c r="I235" s="84" t="s">
        <v>380</v>
      </c>
      <c r="J235" s="84"/>
      <c r="K235" s="94">
        <v>3.4799999999953672</v>
      </c>
      <c r="L235" s="97" t="s">
        <v>177</v>
      </c>
      <c r="M235" s="98">
        <v>4.1399999999999999E-2</v>
      </c>
      <c r="N235" s="98">
        <v>2.8699999999976602E-2</v>
      </c>
      <c r="O235" s="94">
        <v>397212.53151999996</v>
      </c>
      <c r="P235" s="96">
        <v>104.44</v>
      </c>
      <c r="Q235" s="94">
        <v>8.2222994739999997</v>
      </c>
      <c r="R235" s="94">
        <v>423.07106747699999</v>
      </c>
      <c r="S235" s="95">
        <v>5.4893260102377754E-4</v>
      </c>
      <c r="T235" s="95">
        <v>1.5720294316824606E-3</v>
      </c>
      <c r="U235" s="95">
        <f>R235/'סכום נכסי הקרן'!$C$42</f>
        <v>2.3779862333357161E-4</v>
      </c>
    </row>
    <row r="236" spans="2:21" s="139" customFormat="1">
      <c r="B236" s="87" t="s">
        <v>858</v>
      </c>
      <c r="C236" s="84" t="s">
        <v>859</v>
      </c>
      <c r="D236" s="97" t="s">
        <v>135</v>
      </c>
      <c r="E236" s="97" t="s">
        <v>328</v>
      </c>
      <c r="F236" s="84" t="s">
        <v>631</v>
      </c>
      <c r="G236" s="97" t="s">
        <v>411</v>
      </c>
      <c r="H236" s="84" t="s">
        <v>599</v>
      </c>
      <c r="I236" s="84" t="s">
        <v>380</v>
      </c>
      <c r="J236" s="84"/>
      <c r="K236" s="94">
        <v>6.1600000000047794</v>
      </c>
      <c r="L236" s="97" t="s">
        <v>177</v>
      </c>
      <c r="M236" s="98">
        <v>2.5000000000000001E-2</v>
      </c>
      <c r="N236" s="98">
        <v>4.4100000000042355E-2</v>
      </c>
      <c r="O236" s="94">
        <v>1006041.688493</v>
      </c>
      <c r="P236" s="96">
        <v>89.15</v>
      </c>
      <c r="Q236" s="144">
        <v>23.841809837542623</v>
      </c>
      <c r="R236" s="94">
        <v>920.72800970999992</v>
      </c>
      <c r="S236" s="95">
        <v>1.6386725160610941E-3</v>
      </c>
      <c r="T236" s="95">
        <v>3.421201876247947E-3</v>
      </c>
      <c r="U236" s="95">
        <f>R236/'סכום נכסי הקרן'!$C$42</f>
        <v>5.1752027024537745E-4</v>
      </c>
    </row>
    <row r="237" spans="2:21" s="139" customFormat="1">
      <c r="B237" s="87" t="s">
        <v>860</v>
      </c>
      <c r="C237" s="84" t="s">
        <v>861</v>
      </c>
      <c r="D237" s="97" t="s">
        <v>135</v>
      </c>
      <c r="E237" s="97" t="s">
        <v>328</v>
      </c>
      <c r="F237" s="84" t="s">
        <v>631</v>
      </c>
      <c r="G237" s="97" t="s">
        <v>411</v>
      </c>
      <c r="H237" s="84" t="s">
        <v>599</v>
      </c>
      <c r="I237" s="84" t="s">
        <v>380</v>
      </c>
      <c r="J237" s="84"/>
      <c r="K237" s="94">
        <v>4.7599999999975582</v>
      </c>
      <c r="L237" s="97" t="s">
        <v>177</v>
      </c>
      <c r="M237" s="98">
        <v>3.5499999999999997E-2</v>
      </c>
      <c r="N237" s="98">
        <v>3.6199999999991857E-2</v>
      </c>
      <c r="O237" s="94">
        <v>483917.97035099997</v>
      </c>
      <c r="P237" s="96">
        <v>99.78</v>
      </c>
      <c r="Q237" s="144">
        <v>8.5895440379061512</v>
      </c>
      <c r="R237" s="94">
        <v>491.44287337000003</v>
      </c>
      <c r="S237" s="95">
        <v>6.8096653178851554E-4</v>
      </c>
      <c r="T237" s="95">
        <v>1.826082472468379E-3</v>
      </c>
      <c r="U237" s="95">
        <f>R237/'סכום נכסי הקרן'!$C$42</f>
        <v>2.7622886015677268E-4</v>
      </c>
    </row>
    <row r="238" spans="2:21" s="139" customFormat="1">
      <c r="B238" s="87" t="s">
        <v>862</v>
      </c>
      <c r="C238" s="84" t="s">
        <v>863</v>
      </c>
      <c r="D238" s="97" t="s">
        <v>135</v>
      </c>
      <c r="E238" s="97" t="s">
        <v>328</v>
      </c>
      <c r="F238" s="84" t="s">
        <v>864</v>
      </c>
      <c r="G238" s="97" t="s">
        <v>379</v>
      </c>
      <c r="H238" s="84" t="s">
        <v>599</v>
      </c>
      <c r="I238" s="84" t="s">
        <v>380</v>
      </c>
      <c r="J238" s="84"/>
      <c r="K238" s="94">
        <v>5.170000000002533</v>
      </c>
      <c r="L238" s="97" t="s">
        <v>177</v>
      </c>
      <c r="M238" s="98">
        <v>3.9E-2</v>
      </c>
      <c r="N238" s="98">
        <v>4.8000000000016606E-2</v>
      </c>
      <c r="O238" s="94">
        <v>751805.106546</v>
      </c>
      <c r="P238" s="96">
        <v>96.11</v>
      </c>
      <c r="Q238" s="84"/>
      <c r="R238" s="94">
        <v>722.55988790100002</v>
      </c>
      <c r="S238" s="95">
        <v>1.7862270582479983E-3</v>
      </c>
      <c r="T238" s="95">
        <v>2.684857219633208E-3</v>
      </c>
      <c r="U238" s="95">
        <f>R238/'סכום נכסי הקרן'!$C$42</f>
        <v>4.0613447675255817E-4</v>
      </c>
    </row>
    <row r="239" spans="2:21" s="139" customFormat="1">
      <c r="B239" s="87" t="s">
        <v>865</v>
      </c>
      <c r="C239" s="84" t="s">
        <v>866</v>
      </c>
      <c r="D239" s="97" t="s">
        <v>135</v>
      </c>
      <c r="E239" s="97" t="s">
        <v>328</v>
      </c>
      <c r="F239" s="84" t="s">
        <v>867</v>
      </c>
      <c r="G239" s="97" t="s">
        <v>411</v>
      </c>
      <c r="H239" s="84" t="s">
        <v>599</v>
      </c>
      <c r="I239" s="84" t="s">
        <v>380</v>
      </c>
      <c r="J239" s="84"/>
      <c r="K239" s="94">
        <v>1.9700000000022215</v>
      </c>
      <c r="L239" s="97" t="s">
        <v>177</v>
      </c>
      <c r="M239" s="98">
        <v>1.72E-2</v>
      </c>
      <c r="N239" s="98">
        <v>1.0600000000003518E-2</v>
      </c>
      <c r="O239" s="94">
        <v>617725.51521800004</v>
      </c>
      <c r="P239" s="96">
        <v>101.3</v>
      </c>
      <c r="Q239" s="84"/>
      <c r="R239" s="94">
        <v>625.755946913</v>
      </c>
      <c r="S239" s="95">
        <v>1.8851187518325516E-3</v>
      </c>
      <c r="T239" s="95">
        <v>2.3251572636813363E-3</v>
      </c>
      <c r="U239" s="95">
        <f>R239/'סכום נכסי הקרן'!$C$42</f>
        <v>3.5172318354479901E-4</v>
      </c>
    </row>
    <row r="240" spans="2:21" s="139" customFormat="1">
      <c r="B240" s="87" t="s">
        <v>868</v>
      </c>
      <c r="C240" s="84" t="s">
        <v>869</v>
      </c>
      <c r="D240" s="97" t="s">
        <v>135</v>
      </c>
      <c r="E240" s="97" t="s">
        <v>328</v>
      </c>
      <c r="F240" s="84" t="s">
        <v>867</v>
      </c>
      <c r="G240" s="97" t="s">
        <v>411</v>
      </c>
      <c r="H240" s="84" t="s">
        <v>599</v>
      </c>
      <c r="I240" s="84" t="s">
        <v>380</v>
      </c>
      <c r="J240" s="84"/>
      <c r="K240" s="94">
        <v>3.3500000000030581</v>
      </c>
      <c r="L240" s="97" t="s">
        <v>177</v>
      </c>
      <c r="M240" s="98">
        <v>2.1600000000000001E-2</v>
      </c>
      <c r="N240" s="98">
        <v>2.5000000000023524E-2</v>
      </c>
      <c r="O240" s="94">
        <v>429618.12845399999</v>
      </c>
      <c r="P240" s="96">
        <v>98.97</v>
      </c>
      <c r="Q240" s="84"/>
      <c r="R240" s="94">
        <v>425.19306158199993</v>
      </c>
      <c r="S240" s="95">
        <v>5.4105827900603623E-4</v>
      </c>
      <c r="T240" s="95">
        <v>1.5799142468904822E-3</v>
      </c>
      <c r="U240" s="95">
        <f>R240/'סכום נכסי הקרן'!$C$42</f>
        <v>2.3899134795050224E-4</v>
      </c>
    </row>
    <row r="241" spans="2:21" s="139" customFormat="1">
      <c r="B241" s="87" t="s">
        <v>870</v>
      </c>
      <c r="C241" s="84" t="s">
        <v>871</v>
      </c>
      <c r="D241" s="97" t="s">
        <v>135</v>
      </c>
      <c r="E241" s="97" t="s">
        <v>328</v>
      </c>
      <c r="F241" s="84" t="s">
        <v>814</v>
      </c>
      <c r="G241" s="97" t="s">
        <v>166</v>
      </c>
      <c r="H241" s="84" t="s">
        <v>599</v>
      </c>
      <c r="I241" s="84" t="s">
        <v>175</v>
      </c>
      <c r="J241" s="84"/>
      <c r="K241" s="94">
        <v>2.6699999999958406</v>
      </c>
      <c r="L241" s="97" t="s">
        <v>177</v>
      </c>
      <c r="M241" s="98">
        <v>2.4E-2</v>
      </c>
      <c r="N241" s="98">
        <v>2.6199999999937905E-2</v>
      </c>
      <c r="O241" s="94">
        <v>342484.57705600001</v>
      </c>
      <c r="P241" s="96">
        <v>99.69</v>
      </c>
      <c r="Q241" s="84"/>
      <c r="R241" s="94">
        <v>341.422874826</v>
      </c>
      <c r="S241" s="95">
        <v>8.851972646932647E-4</v>
      </c>
      <c r="T241" s="95">
        <v>1.2686445591207616E-3</v>
      </c>
      <c r="U241" s="95">
        <f>R241/'סכום נכסי הקרן'!$C$42</f>
        <v>1.919060315147336E-4</v>
      </c>
    </row>
    <row r="242" spans="2:21" s="139" customFormat="1">
      <c r="B242" s="87" t="s">
        <v>872</v>
      </c>
      <c r="C242" s="84" t="s">
        <v>873</v>
      </c>
      <c r="D242" s="97" t="s">
        <v>135</v>
      </c>
      <c r="E242" s="97" t="s">
        <v>328</v>
      </c>
      <c r="F242" s="84" t="s">
        <v>874</v>
      </c>
      <c r="G242" s="97" t="s">
        <v>379</v>
      </c>
      <c r="H242" s="84" t="s">
        <v>599</v>
      </c>
      <c r="I242" s="84" t="s">
        <v>380</v>
      </c>
      <c r="J242" s="84"/>
      <c r="K242" s="94">
        <v>1.5300000000004603</v>
      </c>
      <c r="L242" s="97" t="s">
        <v>177</v>
      </c>
      <c r="M242" s="98">
        <v>5.0999999999999997E-2</v>
      </c>
      <c r="N242" s="98">
        <v>3.1000000000013236E-2</v>
      </c>
      <c r="O242" s="94">
        <v>1519373.364973</v>
      </c>
      <c r="P242" s="96">
        <v>104.4</v>
      </c>
      <c r="Q242" s="84"/>
      <c r="R242" s="94">
        <v>1586.2257425589999</v>
      </c>
      <c r="S242" s="95">
        <v>1.8882413036388492E-3</v>
      </c>
      <c r="T242" s="95">
        <v>5.8940299734173531E-3</v>
      </c>
      <c r="U242" s="95">
        <f>R242/'סכום נכסי הקרן'!$C$42</f>
        <v>8.9158140764922179E-4</v>
      </c>
    </row>
    <row r="243" spans="2:21" s="139" customFormat="1">
      <c r="B243" s="87" t="s">
        <v>875</v>
      </c>
      <c r="C243" s="84" t="s">
        <v>876</v>
      </c>
      <c r="D243" s="97" t="s">
        <v>135</v>
      </c>
      <c r="E243" s="97" t="s">
        <v>328</v>
      </c>
      <c r="F243" s="84" t="s">
        <v>877</v>
      </c>
      <c r="G243" s="97" t="s">
        <v>379</v>
      </c>
      <c r="H243" s="84" t="s">
        <v>599</v>
      </c>
      <c r="I243" s="84" t="s">
        <v>380</v>
      </c>
      <c r="J243" s="84"/>
      <c r="K243" s="94">
        <v>5.3600000001275987</v>
      </c>
      <c r="L243" s="97" t="s">
        <v>177</v>
      </c>
      <c r="M243" s="98">
        <v>2.6200000000000001E-2</v>
      </c>
      <c r="N243" s="98">
        <v>3.7499999998860729E-2</v>
      </c>
      <c r="O243" s="94">
        <v>2295.1373450000001</v>
      </c>
      <c r="P243" s="96">
        <v>94.3</v>
      </c>
      <c r="Q243" s="144">
        <v>3.0066300503620001E-2</v>
      </c>
      <c r="R243" s="94">
        <v>2.1943807269999995</v>
      </c>
      <c r="S243" s="95">
        <v>9.0681765363614098E-6</v>
      </c>
      <c r="T243" s="95">
        <v>8.1537863312959612E-6</v>
      </c>
      <c r="U243" s="95">
        <f>R243/'סכום נכסי הקרן'!$C$42</f>
        <v>1.2334114905616664E-6</v>
      </c>
    </row>
    <row r="244" spans="2:21" s="139" customFormat="1">
      <c r="B244" s="87" t="s">
        <v>878</v>
      </c>
      <c r="C244" s="84" t="s">
        <v>879</v>
      </c>
      <c r="D244" s="97" t="s">
        <v>135</v>
      </c>
      <c r="E244" s="97" t="s">
        <v>328</v>
      </c>
      <c r="F244" s="84" t="s">
        <v>877</v>
      </c>
      <c r="G244" s="97" t="s">
        <v>379</v>
      </c>
      <c r="H244" s="84" t="s">
        <v>599</v>
      </c>
      <c r="I244" s="84" t="s">
        <v>380</v>
      </c>
      <c r="J244" s="84"/>
      <c r="K244" s="94">
        <v>3.5100000000025711</v>
      </c>
      <c r="L244" s="97" t="s">
        <v>177</v>
      </c>
      <c r="M244" s="98">
        <v>3.3500000000000002E-2</v>
      </c>
      <c r="N244" s="98">
        <v>2.4400000000015531E-2</v>
      </c>
      <c r="O244" s="94">
        <v>396189.68410399999</v>
      </c>
      <c r="P244" s="96">
        <v>104.08</v>
      </c>
      <c r="Q244" s="84"/>
      <c r="R244" s="94">
        <v>412.35422339399992</v>
      </c>
      <c r="S244" s="95">
        <v>8.2364424482620695E-4</v>
      </c>
      <c r="T244" s="95">
        <v>1.5322082394329006E-3</v>
      </c>
      <c r="U244" s="95">
        <f>R244/'סכום נכסי הקרן'!$C$42</f>
        <v>2.3177492905304391E-4</v>
      </c>
    </row>
    <row r="245" spans="2:21" s="139" customFormat="1">
      <c r="B245" s="87" t="s">
        <v>880</v>
      </c>
      <c r="C245" s="84" t="s">
        <v>881</v>
      </c>
      <c r="D245" s="97" t="s">
        <v>135</v>
      </c>
      <c r="E245" s="97" t="s">
        <v>328</v>
      </c>
      <c r="F245" s="84" t="s">
        <v>598</v>
      </c>
      <c r="G245" s="97" t="s">
        <v>330</v>
      </c>
      <c r="H245" s="84" t="s">
        <v>645</v>
      </c>
      <c r="I245" s="84" t="s">
        <v>175</v>
      </c>
      <c r="J245" s="84"/>
      <c r="K245" s="94">
        <v>1.6599999999992057</v>
      </c>
      <c r="L245" s="97" t="s">
        <v>177</v>
      </c>
      <c r="M245" s="98">
        <v>2.9100000000000001E-2</v>
      </c>
      <c r="N245" s="98">
        <v>1.5200000000023837E-2</v>
      </c>
      <c r="O245" s="94">
        <v>49043.890421999997</v>
      </c>
      <c r="P245" s="96">
        <v>102.65</v>
      </c>
      <c r="Q245" s="84"/>
      <c r="R245" s="94">
        <v>50.343551143999996</v>
      </c>
      <c r="S245" s="95">
        <v>5.0807942174291396E-4</v>
      </c>
      <c r="T245" s="95">
        <v>1.8706442056116656E-4</v>
      </c>
      <c r="U245" s="95">
        <f>R245/'סכום נכסי הקרן'!$C$42</f>
        <v>2.8296964921661261E-5</v>
      </c>
    </row>
    <row r="246" spans="2:21" s="139" customFormat="1">
      <c r="B246" s="87" t="s">
        <v>882</v>
      </c>
      <c r="C246" s="84" t="s">
        <v>883</v>
      </c>
      <c r="D246" s="97" t="s">
        <v>135</v>
      </c>
      <c r="E246" s="97" t="s">
        <v>328</v>
      </c>
      <c r="F246" s="84" t="s">
        <v>648</v>
      </c>
      <c r="G246" s="97" t="s">
        <v>379</v>
      </c>
      <c r="H246" s="84" t="s">
        <v>645</v>
      </c>
      <c r="I246" s="84" t="s">
        <v>175</v>
      </c>
      <c r="J246" s="84"/>
      <c r="K246" s="94">
        <v>2.3199999988180817</v>
      </c>
      <c r="L246" s="97" t="s">
        <v>177</v>
      </c>
      <c r="M246" s="98">
        <v>4.6500000000000007E-2</v>
      </c>
      <c r="N246" s="98">
        <v>3.5000000036934945E-2</v>
      </c>
      <c r="O246" s="94">
        <v>131.79101600000001</v>
      </c>
      <c r="P246" s="96">
        <v>102.72</v>
      </c>
      <c r="Q246" s="84"/>
      <c r="R246" s="94">
        <v>0.13537316300000002</v>
      </c>
      <c r="S246" s="95">
        <v>8.186241769851455E-7</v>
      </c>
      <c r="T246" s="95">
        <v>5.0301382641231177E-7</v>
      </c>
      <c r="U246" s="95">
        <f>R246/'סכום נכסי הקרן'!$C$42</f>
        <v>7.6090175557706439E-8</v>
      </c>
    </row>
    <row r="247" spans="2:21" s="139" customFormat="1">
      <c r="B247" s="87" t="s">
        <v>884</v>
      </c>
      <c r="C247" s="84" t="s">
        <v>885</v>
      </c>
      <c r="D247" s="97" t="s">
        <v>135</v>
      </c>
      <c r="E247" s="97" t="s">
        <v>328</v>
      </c>
      <c r="F247" s="84" t="s">
        <v>886</v>
      </c>
      <c r="G247" s="97" t="s">
        <v>443</v>
      </c>
      <c r="H247" s="84" t="s">
        <v>645</v>
      </c>
      <c r="I247" s="84" t="s">
        <v>175</v>
      </c>
      <c r="J247" s="84"/>
      <c r="K247" s="94">
        <v>6.1899999999937227</v>
      </c>
      <c r="L247" s="97" t="s">
        <v>177</v>
      </c>
      <c r="M247" s="98">
        <v>3.27E-2</v>
      </c>
      <c r="N247" s="98">
        <v>3.4899999999946599E-2</v>
      </c>
      <c r="O247" s="94">
        <v>215418.01121900001</v>
      </c>
      <c r="P247" s="96">
        <v>99.11</v>
      </c>
      <c r="Q247" s="84"/>
      <c r="R247" s="94">
        <v>213.50079448600002</v>
      </c>
      <c r="S247" s="95">
        <v>9.6600005030941707E-4</v>
      </c>
      <c r="T247" s="95">
        <v>7.9331714792297094E-4</v>
      </c>
      <c r="U247" s="95">
        <f>R247/'סכום נכסי הקרן'!$C$42</f>
        <v>1.200039400287156E-4</v>
      </c>
    </row>
    <row r="248" spans="2:21" s="139" customFormat="1">
      <c r="B248" s="87" t="s">
        <v>887</v>
      </c>
      <c r="C248" s="84" t="s">
        <v>888</v>
      </c>
      <c r="D248" s="97" t="s">
        <v>135</v>
      </c>
      <c r="E248" s="97" t="s">
        <v>328</v>
      </c>
      <c r="F248" s="84" t="s">
        <v>889</v>
      </c>
      <c r="G248" s="97" t="s">
        <v>890</v>
      </c>
      <c r="H248" s="84" t="s">
        <v>675</v>
      </c>
      <c r="I248" s="84" t="s">
        <v>175</v>
      </c>
      <c r="J248" s="84"/>
      <c r="K248" s="94">
        <v>5.7799999999976688</v>
      </c>
      <c r="L248" s="97" t="s">
        <v>177</v>
      </c>
      <c r="M248" s="98">
        <v>4.4500000000000005E-2</v>
      </c>
      <c r="N248" s="98">
        <v>4.1399999999975096E-2</v>
      </c>
      <c r="O248" s="94">
        <v>739922.90936099994</v>
      </c>
      <c r="P248" s="96">
        <v>102.01</v>
      </c>
      <c r="Q248" s="84"/>
      <c r="R248" s="94">
        <v>754.79536804199995</v>
      </c>
      <c r="S248" s="95">
        <v>2.4863000986592742E-3</v>
      </c>
      <c r="T248" s="95">
        <v>2.8046364421365814E-3</v>
      </c>
      <c r="U248" s="95">
        <f>R248/'סכום נכסי הקרן'!$C$42</f>
        <v>4.2425330687190498E-4</v>
      </c>
    </row>
    <row r="249" spans="2:21" s="139" customFormat="1">
      <c r="B249" s="87" t="s">
        <v>891</v>
      </c>
      <c r="C249" s="84" t="s">
        <v>892</v>
      </c>
      <c r="D249" s="97" t="s">
        <v>135</v>
      </c>
      <c r="E249" s="97" t="s">
        <v>328</v>
      </c>
      <c r="F249" s="84" t="s">
        <v>893</v>
      </c>
      <c r="G249" s="97" t="s">
        <v>379</v>
      </c>
      <c r="H249" s="84" t="s">
        <v>675</v>
      </c>
      <c r="I249" s="84" t="s">
        <v>175</v>
      </c>
      <c r="J249" s="84"/>
      <c r="K249" s="94">
        <v>4.2500000000039906</v>
      </c>
      <c r="L249" s="97" t="s">
        <v>177</v>
      </c>
      <c r="M249" s="98">
        <v>4.2000000000000003E-2</v>
      </c>
      <c r="N249" s="98">
        <v>7.8500000000050557E-2</v>
      </c>
      <c r="O249" s="94">
        <v>643975.31261000002</v>
      </c>
      <c r="P249" s="96">
        <v>87.55</v>
      </c>
      <c r="Q249" s="84"/>
      <c r="R249" s="94">
        <v>563.80037907899998</v>
      </c>
      <c r="S249" s="95">
        <v>1.0552727459999184E-3</v>
      </c>
      <c r="T249" s="95">
        <v>2.0949454066700032E-3</v>
      </c>
      <c r="U249" s="95">
        <f>R249/'סכום נכסי הקרן'!$C$42</f>
        <v>3.1689936818291335E-4</v>
      </c>
    </row>
    <row r="250" spans="2:21" s="139" customFormat="1">
      <c r="B250" s="87" t="s">
        <v>894</v>
      </c>
      <c r="C250" s="84" t="s">
        <v>895</v>
      </c>
      <c r="D250" s="97" t="s">
        <v>135</v>
      </c>
      <c r="E250" s="97" t="s">
        <v>328</v>
      </c>
      <c r="F250" s="84" t="s">
        <v>893</v>
      </c>
      <c r="G250" s="97" t="s">
        <v>379</v>
      </c>
      <c r="H250" s="84" t="s">
        <v>675</v>
      </c>
      <c r="I250" s="84" t="s">
        <v>175</v>
      </c>
      <c r="J250" s="84"/>
      <c r="K250" s="94">
        <v>4.8899999999984622</v>
      </c>
      <c r="L250" s="97" t="s">
        <v>177</v>
      </c>
      <c r="M250" s="98">
        <v>3.2500000000000001E-2</v>
      </c>
      <c r="N250" s="98">
        <v>6.2299999999978997E-2</v>
      </c>
      <c r="O250" s="94">
        <v>1048403.579396</v>
      </c>
      <c r="P250" s="96">
        <v>88.11</v>
      </c>
      <c r="Q250" s="84"/>
      <c r="R250" s="94">
        <v>923.74839397800008</v>
      </c>
      <c r="S250" s="95">
        <v>1.3974261260691592E-3</v>
      </c>
      <c r="T250" s="95">
        <v>3.4324248913139561E-3</v>
      </c>
      <c r="U250" s="95">
        <f>R250/'סכום נכסי הקרן'!$C$42</f>
        <v>5.1921795953704204E-4</v>
      </c>
    </row>
    <row r="251" spans="2:21" s="139" customFormat="1">
      <c r="B251" s="87" t="s">
        <v>896</v>
      </c>
      <c r="C251" s="84" t="s">
        <v>897</v>
      </c>
      <c r="D251" s="97" t="s">
        <v>135</v>
      </c>
      <c r="E251" s="97" t="s">
        <v>328</v>
      </c>
      <c r="F251" s="84" t="s">
        <v>680</v>
      </c>
      <c r="G251" s="97" t="s">
        <v>595</v>
      </c>
      <c r="H251" s="84" t="s">
        <v>675</v>
      </c>
      <c r="I251" s="84" t="s">
        <v>175</v>
      </c>
      <c r="J251" s="84"/>
      <c r="K251" s="94">
        <v>1.4499999999953148</v>
      </c>
      <c r="L251" s="97" t="s">
        <v>177</v>
      </c>
      <c r="M251" s="98">
        <v>3.3000000000000002E-2</v>
      </c>
      <c r="N251" s="98">
        <v>3.2499999999969449E-2</v>
      </c>
      <c r="O251" s="94">
        <v>244105.25360999999</v>
      </c>
      <c r="P251" s="96">
        <v>100.55</v>
      </c>
      <c r="Q251" s="84"/>
      <c r="R251" s="94">
        <v>245.44782418699998</v>
      </c>
      <c r="S251" s="95">
        <v>5.3561317989851936E-4</v>
      </c>
      <c r="T251" s="95">
        <v>9.1202455858166822E-4</v>
      </c>
      <c r="U251" s="95">
        <f>R251/'סכום נכסי הקרן'!$C$42</f>
        <v>1.3796063871718717E-4</v>
      </c>
    </row>
    <row r="252" spans="2:21" s="139" customFormat="1">
      <c r="B252" s="87" t="s">
        <v>898</v>
      </c>
      <c r="C252" s="84" t="s">
        <v>899</v>
      </c>
      <c r="D252" s="97" t="s">
        <v>135</v>
      </c>
      <c r="E252" s="97" t="s">
        <v>328</v>
      </c>
      <c r="F252" s="84" t="s">
        <v>686</v>
      </c>
      <c r="G252" s="97" t="s">
        <v>496</v>
      </c>
      <c r="H252" s="84" t="s">
        <v>675</v>
      </c>
      <c r="I252" s="84" t="s">
        <v>380</v>
      </c>
      <c r="J252" s="84"/>
      <c r="K252" s="94">
        <v>1.9199999999995589</v>
      </c>
      <c r="L252" s="97" t="s">
        <v>177</v>
      </c>
      <c r="M252" s="98">
        <v>0.06</v>
      </c>
      <c r="N252" s="98">
        <v>2.1999999999987405E-2</v>
      </c>
      <c r="O252" s="94">
        <v>591327.13344999996</v>
      </c>
      <c r="P252" s="96">
        <v>107.39</v>
      </c>
      <c r="Q252" s="84"/>
      <c r="R252" s="94">
        <v>635.02618888400002</v>
      </c>
      <c r="S252" s="95">
        <v>1.4411240082095212E-3</v>
      </c>
      <c r="T252" s="95">
        <v>2.359603233489996E-3</v>
      </c>
      <c r="U252" s="95">
        <f>R252/'סכום נכסי הקרן'!$C$42</f>
        <v>3.5693377568436372E-4</v>
      </c>
    </row>
    <row r="253" spans="2:21" s="139" customFormat="1">
      <c r="B253" s="87" t="s">
        <v>900</v>
      </c>
      <c r="C253" s="84" t="s">
        <v>901</v>
      </c>
      <c r="D253" s="97" t="s">
        <v>135</v>
      </c>
      <c r="E253" s="97" t="s">
        <v>328</v>
      </c>
      <c r="F253" s="84" t="s">
        <v>686</v>
      </c>
      <c r="G253" s="97" t="s">
        <v>496</v>
      </c>
      <c r="H253" s="84" t="s">
        <v>675</v>
      </c>
      <c r="I253" s="84" t="s">
        <v>380</v>
      </c>
      <c r="J253" s="84"/>
      <c r="K253" s="94">
        <v>3.4700000000780458</v>
      </c>
      <c r="L253" s="97" t="s">
        <v>177</v>
      </c>
      <c r="M253" s="98">
        <v>5.9000000000000004E-2</v>
      </c>
      <c r="N253" s="98">
        <v>3.2900000001609093E-2</v>
      </c>
      <c r="O253" s="94">
        <v>9495.450710000001</v>
      </c>
      <c r="P253" s="96">
        <v>109.3</v>
      </c>
      <c r="Q253" s="84"/>
      <c r="R253" s="94">
        <v>10.378527676999999</v>
      </c>
      <c r="S253" s="95">
        <v>1.067685544145212E-5</v>
      </c>
      <c r="T253" s="95">
        <v>3.8564090574834619E-5</v>
      </c>
      <c r="U253" s="95">
        <f>R253/'סכום נכסי הקרן'!$C$42</f>
        <v>5.8335343244764473E-6</v>
      </c>
    </row>
    <row r="254" spans="2:21" s="139" customFormat="1">
      <c r="B254" s="87" t="s">
        <v>902</v>
      </c>
      <c r="C254" s="84" t="s">
        <v>903</v>
      </c>
      <c r="D254" s="97" t="s">
        <v>135</v>
      </c>
      <c r="E254" s="97" t="s">
        <v>328</v>
      </c>
      <c r="F254" s="84" t="s">
        <v>689</v>
      </c>
      <c r="G254" s="97" t="s">
        <v>379</v>
      </c>
      <c r="H254" s="84" t="s">
        <v>675</v>
      </c>
      <c r="I254" s="84" t="s">
        <v>380</v>
      </c>
      <c r="J254" s="84"/>
      <c r="K254" s="94">
        <v>3.9000003113545554</v>
      </c>
      <c r="L254" s="97" t="s">
        <v>177</v>
      </c>
      <c r="M254" s="98">
        <v>6.9000000000000006E-2</v>
      </c>
      <c r="N254" s="98">
        <v>0.11090001315472996</v>
      </c>
      <c r="O254" s="94">
        <v>2.9532909999999997</v>
      </c>
      <c r="P254" s="96">
        <v>87</v>
      </c>
      <c r="Q254" s="84"/>
      <c r="R254" s="94">
        <v>2.5694180000000004E-3</v>
      </c>
      <c r="S254" s="95">
        <v>4.4641250013226292E-9</v>
      </c>
      <c r="T254" s="95">
        <v>9.5473338377464764E-9</v>
      </c>
      <c r="U254" s="95">
        <f>R254/'סכום נכסי הקרן'!$C$42</f>
        <v>1.4442114106555299E-9</v>
      </c>
    </row>
    <row r="255" spans="2:21" s="139" customFormat="1">
      <c r="B255" s="87" t="s">
        <v>904</v>
      </c>
      <c r="C255" s="84" t="s">
        <v>905</v>
      </c>
      <c r="D255" s="97" t="s">
        <v>135</v>
      </c>
      <c r="E255" s="97" t="s">
        <v>328</v>
      </c>
      <c r="F255" s="84" t="s">
        <v>906</v>
      </c>
      <c r="G255" s="97" t="s">
        <v>379</v>
      </c>
      <c r="H255" s="84" t="s">
        <v>675</v>
      </c>
      <c r="I255" s="84" t="s">
        <v>175</v>
      </c>
      <c r="J255" s="84"/>
      <c r="K255" s="94">
        <v>3.6500000000016501</v>
      </c>
      <c r="L255" s="97" t="s">
        <v>177</v>
      </c>
      <c r="M255" s="98">
        <v>4.5999999999999999E-2</v>
      </c>
      <c r="N255" s="98">
        <v>0.11509999999998353</v>
      </c>
      <c r="O255" s="94">
        <v>379517.16710399999</v>
      </c>
      <c r="P255" s="96">
        <v>79.849999999999994</v>
      </c>
      <c r="Q255" s="84"/>
      <c r="R255" s="94">
        <v>303.04445814999997</v>
      </c>
      <c r="S255" s="95">
        <v>1.5000678541660078E-3</v>
      </c>
      <c r="T255" s="95">
        <v>1.1260396749913951E-3</v>
      </c>
      <c r="U255" s="95">
        <f>R255/'סכום נכסי הקרן'!$C$42</f>
        <v>1.7033439650385887E-4</v>
      </c>
    </row>
    <row r="256" spans="2:21" s="139" customFormat="1">
      <c r="B256" s="87" t="s">
        <v>907</v>
      </c>
      <c r="C256" s="84" t="s">
        <v>908</v>
      </c>
      <c r="D256" s="97" t="s">
        <v>135</v>
      </c>
      <c r="E256" s="97" t="s">
        <v>328</v>
      </c>
      <c r="F256" s="84" t="s">
        <v>909</v>
      </c>
      <c r="G256" s="97" t="s">
        <v>595</v>
      </c>
      <c r="H256" s="84" t="s">
        <v>910</v>
      </c>
      <c r="I256" s="84" t="s">
        <v>380</v>
      </c>
      <c r="J256" s="84"/>
      <c r="K256" s="94">
        <v>1.219999999996221</v>
      </c>
      <c r="L256" s="97" t="s">
        <v>177</v>
      </c>
      <c r="M256" s="98">
        <v>4.7E-2</v>
      </c>
      <c r="N256" s="98">
        <v>3.3999999999940321E-2</v>
      </c>
      <c r="O256" s="94">
        <v>98582.494867999994</v>
      </c>
      <c r="P256" s="96">
        <v>102</v>
      </c>
      <c r="Q256" s="84"/>
      <c r="R256" s="94">
        <v>100.55414142900001</v>
      </c>
      <c r="S256" s="95">
        <v>1.491721365787817E-3</v>
      </c>
      <c r="T256" s="95">
        <v>3.7363479083225718E-4</v>
      </c>
      <c r="U256" s="95">
        <f>R256/'סכום נכסי הקרן'!$C$42</f>
        <v>5.6519195568969993E-5</v>
      </c>
    </row>
    <row r="257" spans="2:21" s="139" customFormat="1">
      <c r="B257" s="83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94"/>
      <c r="P257" s="96"/>
      <c r="Q257" s="84"/>
      <c r="R257" s="84"/>
      <c r="S257" s="84"/>
      <c r="T257" s="95"/>
      <c r="U257" s="84"/>
    </row>
    <row r="258" spans="2:21" s="139" customFormat="1">
      <c r="B258" s="103" t="s">
        <v>51</v>
      </c>
      <c r="C258" s="82"/>
      <c r="D258" s="82"/>
      <c r="E258" s="82"/>
      <c r="F258" s="82"/>
      <c r="G258" s="82"/>
      <c r="H258" s="82"/>
      <c r="I258" s="82"/>
      <c r="J258" s="82"/>
      <c r="K258" s="91">
        <v>4.3532895762396535</v>
      </c>
      <c r="L258" s="82"/>
      <c r="M258" s="82"/>
      <c r="N258" s="105">
        <v>5.8391323245392049E-2</v>
      </c>
      <c r="O258" s="91"/>
      <c r="P258" s="93"/>
      <c r="Q258" s="82"/>
      <c r="R258" s="91">
        <v>7835.8136593340005</v>
      </c>
      <c r="S258" s="82"/>
      <c r="T258" s="92">
        <v>2.9115982255917695E-2</v>
      </c>
      <c r="U258" s="92">
        <f>R258/'סכום נכסי הקרן'!$C$42</f>
        <v>4.4043326148492084E-3</v>
      </c>
    </row>
    <row r="259" spans="2:21" s="139" customFormat="1">
      <c r="B259" s="87" t="s">
        <v>911</v>
      </c>
      <c r="C259" s="84" t="s">
        <v>912</v>
      </c>
      <c r="D259" s="97" t="s">
        <v>135</v>
      </c>
      <c r="E259" s="97" t="s">
        <v>328</v>
      </c>
      <c r="F259" s="84" t="s">
        <v>913</v>
      </c>
      <c r="G259" s="97" t="s">
        <v>890</v>
      </c>
      <c r="H259" s="84" t="s">
        <v>394</v>
      </c>
      <c r="I259" s="84" t="s">
        <v>380</v>
      </c>
      <c r="J259" s="84"/>
      <c r="K259" s="94">
        <v>3.4999999999995559</v>
      </c>
      <c r="L259" s="97" t="s">
        <v>177</v>
      </c>
      <c r="M259" s="98">
        <v>3.49E-2</v>
      </c>
      <c r="N259" s="98">
        <v>4.8599999999998748E-2</v>
      </c>
      <c r="O259" s="94">
        <v>3382659.935507</v>
      </c>
      <c r="P259" s="96">
        <v>99.95</v>
      </c>
      <c r="Q259" s="84"/>
      <c r="R259" s="94">
        <v>3380.9685258469999</v>
      </c>
      <c r="S259" s="95">
        <v>1.5904031784630286E-3</v>
      </c>
      <c r="T259" s="95">
        <v>1.2562858675067614E-2</v>
      </c>
      <c r="U259" s="95">
        <f>R259/'סכום נכסי הקרן'!$C$42</f>
        <v>1.9003655007069468E-3</v>
      </c>
    </row>
    <row r="260" spans="2:21" s="139" customFormat="1">
      <c r="B260" s="87" t="s">
        <v>914</v>
      </c>
      <c r="C260" s="84" t="s">
        <v>915</v>
      </c>
      <c r="D260" s="97" t="s">
        <v>135</v>
      </c>
      <c r="E260" s="97" t="s">
        <v>328</v>
      </c>
      <c r="F260" s="84" t="s">
        <v>916</v>
      </c>
      <c r="G260" s="97" t="s">
        <v>890</v>
      </c>
      <c r="H260" s="84" t="s">
        <v>599</v>
      </c>
      <c r="I260" s="84" t="s">
        <v>175</v>
      </c>
      <c r="J260" s="84"/>
      <c r="K260" s="94">
        <v>5.1600000000028245</v>
      </c>
      <c r="L260" s="97" t="s">
        <v>177</v>
      </c>
      <c r="M260" s="98">
        <v>4.6900000000000004E-2</v>
      </c>
      <c r="N260" s="98">
        <v>6.7200000000056492E-2</v>
      </c>
      <c r="O260" s="94">
        <v>289330.42027599999</v>
      </c>
      <c r="P260" s="96">
        <v>97.89</v>
      </c>
      <c r="Q260" s="84"/>
      <c r="R260" s="94">
        <v>283.22556157000002</v>
      </c>
      <c r="S260" s="95">
        <v>1.2887363288070742E-4</v>
      </c>
      <c r="T260" s="95">
        <v>1.0523974642086297E-3</v>
      </c>
      <c r="U260" s="95">
        <f>R260/'סכום נכסי הקרן'!$C$42</f>
        <v>1.5919464556125718E-4</v>
      </c>
    </row>
    <row r="261" spans="2:21" s="139" customFormat="1">
      <c r="B261" s="87" t="s">
        <v>917</v>
      </c>
      <c r="C261" s="84" t="s">
        <v>918</v>
      </c>
      <c r="D261" s="97" t="s">
        <v>135</v>
      </c>
      <c r="E261" s="97" t="s">
        <v>328</v>
      </c>
      <c r="F261" s="84" t="s">
        <v>916</v>
      </c>
      <c r="G261" s="97" t="s">
        <v>890</v>
      </c>
      <c r="H261" s="84" t="s">
        <v>599</v>
      </c>
      <c r="I261" s="84" t="s">
        <v>175</v>
      </c>
      <c r="J261" s="84"/>
      <c r="K261" s="94">
        <v>5.2599999999999678</v>
      </c>
      <c r="L261" s="97" t="s">
        <v>177</v>
      </c>
      <c r="M261" s="98">
        <v>4.6900000000000004E-2</v>
      </c>
      <c r="N261" s="98">
        <v>6.7200000000000995E-2</v>
      </c>
      <c r="O261" s="94">
        <v>3684313.6128629996</v>
      </c>
      <c r="P261" s="96">
        <v>99.46</v>
      </c>
      <c r="Q261" s="84"/>
      <c r="R261" s="94">
        <v>3664.4183278119999</v>
      </c>
      <c r="S261" s="95">
        <v>1.9660472996270418E-3</v>
      </c>
      <c r="T261" s="95">
        <v>1.3616089362173794E-2</v>
      </c>
      <c r="U261" s="95">
        <f>R261/'סכום נכסי הקרן'!$C$42</f>
        <v>2.0596861866933854E-3</v>
      </c>
    </row>
    <row r="262" spans="2:21" s="139" customFormat="1">
      <c r="B262" s="87" t="s">
        <v>919</v>
      </c>
      <c r="C262" s="84" t="s">
        <v>920</v>
      </c>
      <c r="D262" s="97" t="s">
        <v>135</v>
      </c>
      <c r="E262" s="97" t="s">
        <v>328</v>
      </c>
      <c r="F262" s="84" t="s">
        <v>686</v>
      </c>
      <c r="G262" s="97" t="s">
        <v>496</v>
      </c>
      <c r="H262" s="84" t="s">
        <v>675</v>
      </c>
      <c r="I262" s="84" t="s">
        <v>380</v>
      </c>
      <c r="J262" s="84"/>
      <c r="K262" s="94">
        <v>3.0399999999996052</v>
      </c>
      <c r="L262" s="97" t="s">
        <v>177</v>
      </c>
      <c r="M262" s="98">
        <v>6.7000000000000004E-2</v>
      </c>
      <c r="N262" s="98">
        <v>5.5099999999989165E-2</v>
      </c>
      <c r="O262" s="94">
        <v>505482.60233299999</v>
      </c>
      <c r="P262" s="96">
        <v>100.34</v>
      </c>
      <c r="Q262" s="84"/>
      <c r="R262" s="94">
        <v>507.201244105</v>
      </c>
      <c r="S262" s="95">
        <v>4.1973250978205541E-4</v>
      </c>
      <c r="T262" s="95">
        <v>1.8846367544676564E-3</v>
      </c>
      <c r="U262" s="95">
        <f>R262/'סכום נכסי הקרן'!$C$42</f>
        <v>2.8508628188761876E-4</v>
      </c>
    </row>
    <row r="263" spans="2:21" s="139" customFormat="1">
      <c r="B263" s="141"/>
    </row>
    <row r="264" spans="2:21" s="139" customFormat="1">
      <c r="B264" s="141"/>
    </row>
    <row r="265" spans="2:21" s="139" customFormat="1">
      <c r="B265" s="141"/>
    </row>
    <row r="266" spans="2:21" s="139" customFormat="1">
      <c r="B266" s="145" t="s">
        <v>267</v>
      </c>
      <c r="C266" s="140"/>
      <c r="D266" s="140"/>
      <c r="E266" s="140"/>
      <c r="F266" s="140"/>
      <c r="G266" s="140"/>
      <c r="H266" s="140"/>
      <c r="I266" s="140"/>
      <c r="J266" s="140"/>
      <c r="K266" s="140"/>
    </row>
    <row r="267" spans="2:21" s="139" customFormat="1">
      <c r="B267" s="145" t="s">
        <v>127</v>
      </c>
      <c r="C267" s="140"/>
      <c r="D267" s="140"/>
      <c r="E267" s="140"/>
      <c r="F267" s="140"/>
      <c r="G267" s="140"/>
      <c r="H267" s="140"/>
      <c r="I267" s="140"/>
      <c r="J267" s="140"/>
      <c r="K267" s="140"/>
    </row>
    <row r="268" spans="2:21" s="139" customFormat="1">
      <c r="B268" s="145" t="s">
        <v>250</v>
      </c>
      <c r="C268" s="140"/>
      <c r="D268" s="140"/>
      <c r="E268" s="140"/>
      <c r="F268" s="140"/>
      <c r="G268" s="140"/>
      <c r="H268" s="140"/>
      <c r="I268" s="140"/>
      <c r="J268" s="140"/>
      <c r="K268" s="140"/>
    </row>
    <row r="269" spans="2:21" s="139" customFormat="1">
      <c r="B269" s="145" t="s">
        <v>258</v>
      </c>
      <c r="C269" s="140"/>
      <c r="D269" s="140"/>
      <c r="E269" s="140"/>
      <c r="F269" s="140"/>
      <c r="G269" s="140"/>
      <c r="H269" s="140"/>
      <c r="I269" s="140"/>
      <c r="J269" s="140"/>
      <c r="K269" s="140"/>
    </row>
    <row r="270" spans="2:21" s="139" customFormat="1">
      <c r="B270" s="170" t="s">
        <v>263</v>
      </c>
      <c r="C270" s="170"/>
      <c r="D270" s="170"/>
      <c r="E270" s="170"/>
      <c r="F270" s="170"/>
      <c r="G270" s="170"/>
      <c r="H270" s="170"/>
      <c r="I270" s="170"/>
      <c r="J270" s="170"/>
      <c r="K270" s="170"/>
    </row>
    <row r="271" spans="2:21" s="139" customFormat="1">
      <c r="B271" s="141"/>
    </row>
    <row r="272" spans="2:21" s="139" customFormat="1">
      <c r="B272" s="141"/>
    </row>
    <row r="273" spans="2:6" s="139" customFormat="1">
      <c r="B273" s="141"/>
    </row>
    <row r="274" spans="2:6" s="139" customFormat="1">
      <c r="B274" s="141"/>
    </row>
    <row r="275" spans="2:6" s="139" customFormat="1">
      <c r="B275" s="141"/>
    </row>
    <row r="276" spans="2:6" s="139" customFormat="1">
      <c r="B276" s="141"/>
    </row>
    <row r="277" spans="2:6" s="139" customFormat="1">
      <c r="B277" s="141"/>
    </row>
    <row r="278" spans="2:6" s="139" customFormat="1">
      <c r="B278" s="141"/>
    </row>
    <row r="279" spans="2:6" s="139" customFormat="1">
      <c r="B279" s="141"/>
    </row>
    <row r="280" spans="2:6" s="139" customFormat="1">
      <c r="B280" s="141"/>
    </row>
    <row r="281" spans="2:6" s="139" customFormat="1">
      <c r="B281" s="141"/>
    </row>
    <row r="282" spans="2:6">
      <c r="C282" s="1"/>
      <c r="D282" s="1"/>
      <c r="E282" s="1"/>
      <c r="F282" s="1"/>
    </row>
    <row r="283" spans="2:6">
      <c r="C283" s="1"/>
      <c r="D283" s="1"/>
      <c r="E283" s="1"/>
      <c r="F283" s="1"/>
    </row>
    <row r="284" spans="2:6">
      <c r="C284" s="1"/>
      <c r="D284" s="1"/>
      <c r="E284" s="1"/>
      <c r="F284" s="1"/>
    </row>
    <row r="285" spans="2:6">
      <c r="C285" s="1"/>
      <c r="D285" s="1"/>
      <c r="E285" s="1"/>
      <c r="F285" s="1"/>
    </row>
    <row r="286" spans="2:6">
      <c r="C286" s="1"/>
      <c r="D286" s="1"/>
      <c r="E286" s="1"/>
      <c r="F286" s="1"/>
    </row>
    <row r="287" spans="2:6">
      <c r="C287" s="1"/>
      <c r="D287" s="1"/>
      <c r="E287" s="1"/>
      <c r="F287" s="1"/>
    </row>
    <row r="288" spans="2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70:K270"/>
  </mergeCells>
  <phoneticPr fontId="3" type="noConversion"/>
  <conditionalFormatting sqref="B12:B262">
    <cfRule type="cellIs" dxfId="19" priority="2" operator="equal">
      <formula>"NR3"</formula>
    </cfRule>
  </conditionalFormatting>
  <conditionalFormatting sqref="B12:B262">
    <cfRule type="containsText" dxfId="18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$BA$7:$BA$24</formula1>
    </dataValidation>
    <dataValidation allowBlank="1" showInputMessage="1" showErrorMessage="1" sqref="H2 B34 Q9 B36 B268 B270"/>
    <dataValidation type="list" allowBlank="1" showInputMessage="1" showErrorMessage="1" sqref="I12:I35 I271:I828 I37:I269">
      <formula1>$BC$7:$BC$10</formula1>
    </dataValidation>
    <dataValidation type="list" allowBlank="1" showInputMessage="1" showErrorMessage="1" sqref="E12:E35 E271:E822 E37:E269">
      <formula1>$AY$7:$AY$24</formula1>
    </dataValidation>
    <dataValidation type="list" allowBlank="1" showInputMessage="1" showErrorMessage="1" sqref="L12:L828">
      <formula1>$BD$7:$BD$20</formula1>
    </dataValidation>
    <dataValidation type="list" allowBlank="1" showInputMessage="1" showErrorMessage="1" sqref="G12:G35 G271:G555 G37:G269">
      <formula1>$BA$7:$BA$29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A363"/>
  <sheetViews>
    <sheetView rightToLeft="1" zoomScale="90" zoomScaleNormal="90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31.285156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53">
      <c r="B1" s="57" t="s">
        <v>192</v>
      </c>
      <c r="C1" s="78" t="s" vm="1">
        <v>268</v>
      </c>
    </row>
    <row r="2" spans="2:53">
      <c r="B2" s="57" t="s">
        <v>191</v>
      </c>
      <c r="C2" s="78" t="s">
        <v>269</v>
      </c>
    </row>
    <row r="3" spans="2:53">
      <c r="B3" s="57" t="s">
        <v>193</v>
      </c>
      <c r="C3" s="78" t="s">
        <v>270</v>
      </c>
    </row>
    <row r="4" spans="2:53">
      <c r="B4" s="57" t="s">
        <v>194</v>
      </c>
      <c r="C4" s="78">
        <v>414</v>
      </c>
    </row>
    <row r="6" spans="2:53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  <c r="BA6" s="3"/>
    </row>
    <row r="7" spans="2:53" ht="26.25" customHeight="1">
      <c r="B7" s="167" t="s">
        <v>104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9"/>
      <c r="AW7" s="3"/>
      <c r="BA7" s="3"/>
    </row>
    <row r="8" spans="2:53" s="3" customFormat="1" ht="78.75">
      <c r="B8" s="23" t="s">
        <v>130</v>
      </c>
      <c r="C8" s="31" t="s">
        <v>49</v>
      </c>
      <c r="D8" s="31" t="s">
        <v>134</v>
      </c>
      <c r="E8" s="31" t="s">
        <v>238</v>
      </c>
      <c r="F8" s="31" t="s">
        <v>132</v>
      </c>
      <c r="G8" s="31" t="s">
        <v>72</v>
      </c>
      <c r="H8" s="31" t="s">
        <v>116</v>
      </c>
      <c r="I8" s="14" t="s">
        <v>252</v>
      </c>
      <c r="J8" s="14" t="s">
        <v>251</v>
      </c>
      <c r="K8" s="31" t="s">
        <v>266</v>
      </c>
      <c r="L8" s="14" t="s">
        <v>69</v>
      </c>
      <c r="M8" s="14" t="s">
        <v>66</v>
      </c>
      <c r="N8" s="14" t="s">
        <v>195</v>
      </c>
      <c r="O8" s="15" t="s">
        <v>197</v>
      </c>
      <c r="AW8" s="1"/>
      <c r="AX8" s="1"/>
      <c r="AY8" s="1"/>
      <c r="BA8" s="4"/>
    </row>
    <row r="9" spans="2:53" s="3" customFormat="1" ht="24" customHeight="1">
      <c r="B9" s="16"/>
      <c r="C9" s="17"/>
      <c r="D9" s="17"/>
      <c r="E9" s="17"/>
      <c r="F9" s="17"/>
      <c r="G9" s="17"/>
      <c r="H9" s="17"/>
      <c r="I9" s="17" t="s">
        <v>259</v>
      </c>
      <c r="J9" s="17"/>
      <c r="K9" s="17" t="s">
        <v>255</v>
      </c>
      <c r="L9" s="17" t="s">
        <v>255</v>
      </c>
      <c r="M9" s="17" t="s">
        <v>20</v>
      </c>
      <c r="N9" s="17" t="s">
        <v>20</v>
      </c>
      <c r="O9" s="18" t="s">
        <v>20</v>
      </c>
      <c r="AW9" s="1"/>
      <c r="AY9" s="1"/>
      <c r="BA9" s="4"/>
    </row>
    <row r="10" spans="2:5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AW10" s="1"/>
      <c r="AX10" s="3"/>
      <c r="AY10" s="1"/>
      <c r="BA10" s="1"/>
    </row>
    <row r="11" spans="2:53" s="138" customFormat="1" ht="18" customHeight="1">
      <c r="B11" s="79" t="s">
        <v>30</v>
      </c>
      <c r="C11" s="80"/>
      <c r="D11" s="80"/>
      <c r="E11" s="80"/>
      <c r="F11" s="80"/>
      <c r="G11" s="80"/>
      <c r="H11" s="80"/>
      <c r="I11" s="88"/>
      <c r="J11" s="90"/>
      <c r="K11" s="88">
        <v>538.01675847599995</v>
      </c>
      <c r="L11" s="88">
        <v>122106.65125261407</v>
      </c>
      <c r="M11" s="80"/>
      <c r="N11" s="89">
        <f>L11/$L$11</f>
        <v>1</v>
      </c>
      <c r="O11" s="89">
        <f>L11/'סכום נכסי הקרן'!$C$42</f>
        <v>6.8633371080906475E-2</v>
      </c>
      <c r="AW11" s="139"/>
      <c r="AX11" s="143"/>
      <c r="AY11" s="139"/>
      <c r="BA11" s="139"/>
    </row>
    <row r="12" spans="2:53" s="139" customFormat="1" ht="20.25">
      <c r="B12" s="81" t="s">
        <v>246</v>
      </c>
      <c r="C12" s="82"/>
      <c r="D12" s="82"/>
      <c r="E12" s="82"/>
      <c r="F12" s="82"/>
      <c r="G12" s="82"/>
      <c r="H12" s="82"/>
      <c r="I12" s="91"/>
      <c r="J12" s="93"/>
      <c r="K12" s="91">
        <v>525.2890797550001</v>
      </c>
      <c r="L12" s="91">
        <v>93395.251665763033</v>
      </c>
      <c r="M12" s="82"/>
      <c r="N12" s="92">
        <f t="shared" ref="N12:N41" si="0">L12/$L$11</f>
        <v>0.76486621087124129</v>
      </c>
      <c r="O12" s="92">
        <f>L12/'סכום נכסי הקרן'!$C$42</f>
        <v>5.2495346477972764E-2</v>
      </c>
      <c r="AX12" s="138"/>
    </row>
    <row r="13" spans="2:53" s="139" customFormat="1">
      <c r="B13" s="103" t="s">
        <v>921</v>
      </c>
      <c r="C13" s="82"/>
      <c r="D13" s="82"/>
      <c r="E13" s="82"/>
      <c r="F13" s="82"/>
      <c r="G13" s="82"/>
      <c r="H13" s="82"/>
      <c r="I13" s="91"/>
      <c r="J13" s="93"/>
      <c r="K13" s="91">
        <v>525.2890797550001</v>
      </c>
      <c r="L13" s="91">
        <f>SUM(L14:L41)</f>
        <v>67452.884534832992</v>
      </c>
      <c r="M13" s="82"/>
      <c r="N13" s="92">
        <f t="shared" si="0"/>
        <v>0.55240958492331882</v>
      </c>
      <c r="O13" s="92">
        <f>L13/'סכום נכסי הקרן'!$C$42</f>
        <v>3.7913732030691663E-2</v>
      </c>
    </row>
    <row r="14" spans="2:53" s="139" customFormat="1">
      <c r="B14" s="87" t="s">
        <v>922</v>
      </c>
      <c r="C14" s="84" t="s">
        <v>923</v>
      </c>
      <c r="D14" s="97" t="s">
        <v>135</v>
      </c>
      <c r="E14" s="97" t="s">
        <v>328</v>
      </c>
      <c r="F14" s="84" t="s">
        <v>924</v>
      </c>
      <c r="G14" s="97" t="s">
        <v>202</v>
      </c>
      <c r="H14" s="97" t="s">
        <v>177</v>
      </c>
      <c r="I14" s="94">
        <v>0.19</v>
      </c>
      <c r="J14" s="96">
        <v>1103</v>
      </c>
      <c r="K14" s="84"/>
      <c r="L14" s="94">
        <v>2.1000000000000003E-3</v>
      </c>
      <c r="M14" s="95">
        <v>3.4048583931580092E-10</v>
      </c>
      <c r="N14" s="95">
        <f t="shared" si="0"/>
        <v>1.7198080353997451E-8</v>
      </c>
      <c r="O14" s="95">
        <f>L14/'סכום נכסי הקרן'!$C$42</f>
        <v>1.1803622308151545E-9</v>
      </c>
    </row>
    <row r="15" spans="2:53" s="139" customFormat="1">
      <c r="B15" s="87" t="s">
        <v>925</v>
      </c>
      <c r="C15" s="84" t="s">
        <v>926</v>
      </c>
      <c r="D15" s="97" t="s">
        <v>135</v>
      </c>
      <c r="E15" s="97" t="s">
        <v>328</v>
      </c>
      <c r="F15" s="84" t="s">
        <v>927</v>
      </c>
      <c r="G15" s="97" t="s">
        <v>203</v>
      </c>
      <c r="H15" s="97" t="s">
        <v>177</v>
      </c>
      <c r="I15" s="94">
        <v>10160.384205</v>
      </c>
      <c r="J15" s="96">
        <v>19750</v>
      </c>
      <c r="K15" s="84"/>
      <c r="L15" s="94">
        <v>2006.6758830440001</v>
      </c>
      <c r="M15" s="95">
        <v>2.0051073451645982E-4</v>
      </c>
      <c r="N15" s="95">
        <f t="shared" si="0"/>
        <v>1.6433796705247382E-2</v>
      </c>
      <c r="O15" s="95">
        <f>L15/'סכום נכסי הקרן'!$C$42</f>
        <v>1.1279068675394217E-3</v>
      </c>
    </row>
    <row r="16" spans="2:53" s="139" customFormat="1" ht="20.25">
      <c r="B16" s="87" t="s">
        <v>928</v>
      </c>
      <c r="C16" s="84" t="s">
        <v>929</v>
      </c>
      <c r="D16" s="97" t="s">
        <v>135</v>
      </c>
      <c r="E16" s="97" t="s">
        <v>328</v>
      </c>
      <c r="F16" s="84">
        <v>29389</v>
      </c>
      <c r="G16" s="97" t="s">
        <v>930</v>
      </c>
      <c r="H16" s="97" t="s">
        <v>177</v>
      </c>
      <c r="I16" s="94">
        <v>2810.6887679999995</v>
      </c>
      <c r="J16" s="96">
        <v>49950</v>
      </c>
      <c r="K16" s="94">
        <v>7.6901570119999993</v>
      </c>
      <c r="L16" s="94">
        <v>1411.6291967330003</v>
      </c>
      <c r="M16" s="95">
        <v>2.636203073554758E-5</v>
      </c>
      <c r="N16" s="95">
        <f t="shared" si="0"/>
        <v>1.1560624931172863E-2</v>
      </c>
      <c r="O16" s="95">
        <f>L16/'סכום נכסי הקרן'!$C$42</f>
        <v>7.9344466082836602E-4</v>
      </c>
      <c r="AW16" s="138"/>
    </row>
    <row r="17" spans="2:15" s="139" customFormat="1">
      <c r="B17" s="87" t="s">
        <v>931</v>
      </c>
      <c r="C17" s="84" t="s">
        <v>932</v>
      </c>
      <c r="D17" s="97" t="s">
        <v>135</v>
      </c>
      <c r="E17" s="97" t="s">
        <v>328</v>
      </c>
      <c r="F17" s="84" t="s">
        <v>393</v>
      </c>
      <c r="G17" s="97" t="s">
        <v>379</v>
      </c>
      <c r="H17" s="97" t="s">
        <v>177</v>
      </c>
      <c r="I17" s="94">
        <v>15125.719282</v>
      </c>
      <c r="J17" s="96">
        <v>4593</v>
      </c>
      <c r="K17" s="84"/>
      <c r="L17" s="94">
        <v>694.7242865720001</v>
      </c>
      <c r="M17" s="95">
        <v>1.1503376266328408E-4</v>
      </c>
      <c r="N17" s="95">
        <f t="shared" si="0"/>
        <v>5.6894876687327662E-3</v>
      </c>
      <c r="O17" s="95">
        <f>L17/'סכום נכסי הקרן'!$C$42</f>
        <v>3.9048871842837742E-4</v>
      </c>
    </row>
    <row r="18" spans="2:15" s="139" customFormat="1">
      <c r="B18" s="87" t="s">
        <v>933</v>
      </c>
      <c r="C18" s="84" t="s">
        <v>934</v>
      </c>
      <c r="D18" s="97" t="s">
        <v>135</v>
      </c>
      <c r="E18" s="97" t="s">
        <v>328</v>
      </c>
      <c r="F18" s="84" t="s">
        <v>721</v>
      </c>
      <c r="G18" s="97" t="s">
        <v>722</v>
      </c>
      <c r="H18" s="97" t="s">
        <v>177</v>
      </c>
      <c r="I18" s="94">
        <v>6193.357164</v>
      </c>
      <c r="J18" s="96">
        <v>42880</v>
      </c>
      <c r="K18" s="84"/>
      <c r="L18" s="94">
        <v>2655.7115519859999</v>
      </c>
      <c r="M18" s="95">
        <v>1.4486306923306902E-4</v>
      </c>
      <c r="N18" s="95">
        <f t="shared" si="0"/>
        <v>2.1749114603854522E-2</v>
      </c>
      <c r="O18" s="95">
        <f>L18/'סכום נכסי הקרן'!$C$42</f>
        <v>1.4927150532875097E-3</v>
      </c>
    </row>
    <row r="19" spans="2:15" s="139" customFormat="1">
      <c r="B19" s="87" t="s">
        <v>935</v>
      </c>
      <c r="C19" s="84" t="s">
        <v>936</v>
      </c>
      <c r="D19" s="97" t="s">
        <v>135</v>
      </c>
      <c r="E19" s="97" t="s">
        <v>328</v>
      </c>
      <c r="F19" s="84" t="s">
        <v>401</v>
      </c>
      <c r="G19" s="97" t="s">
        <v>379</v>
      </c>
      <c r="H19" s="97" t="s">
        <v>177</v>
      </c>
      <c r="I19" s="94">
        <v>38232.202438</v>
      </c>
      <c r="J19" s="96">
        <v>1814</v>
      </c>
      <c r="K19" s="84"/>
      <c r="L19" s="94">
        <v>693.53215222199992</v>
      </c>
      <c r="M19" s="95">
        <v>1.1003656157229096E-4</v>
      </c>
      <c r="N19" s="95">
        <f t="shared" si="0"/>
        <v>5.6797246104736878E-3</v>
      </c>
      <c r="O19" s="95">
        <f>L19/'סכום נכסי הקרן'!$C$42</f>
        <v>3.8981864682799763E-4</v>
      </c>
    </row>
    <row r="20" spans="2:15" s="139" customFormat="1">
      <c r="B20" s="87" t="s">
        <v>937</v>
      </c>
      <c r="C20" s="84" t="s">
        <v>938</v>
      </c>
      <c r="D20" s="97" t="s">
        <v>135</v>
      </c>
      <c r="E20" s="97" t="s">
        <v>328</v>
      </c>
      <c r="F20" s="84" t="s">
        <v>410</v>
      </c>
      <c r="G20" s="97" t="s">
        <v>411</v>
      </c>
      <c r="H20" s="97" t="s">
        <v>177</v>
      </c>
      <c r="I20" s="94">
        <v>668549.97059799999</v>
      </c>
      <c r="J20" s="96">
        <v>365</v>
      </c>
      <c r="K20" s="84"/>
      <c r="L20" s="94">
        <v>2440.2073926630001</v>
      </c>
      <c r="M20" s="95">
        <v>2.4174775439459657E-4</v>
      </c>
      <c r="N20" s="95">
        <f t="shared" si="0"/>
        <v>1.9984229914017562E-2</v>
      </c>
      <c r="O20" s="95">
        <f>L20/'סכום נכסי הקרן'!$C$42</f>
        <v>1.3715850674549191E-3</v>
      </c>
    </row>
    <row r="21" spans="2:15" s="139" customFormat="1">
      <c r="B21" s="87" t="s">
        <v>939</v>
      </c>
      <c r="C21" s="84" t="s">
        <v>940</v>
      </c>
      <c r="D21" s="97" t="s">
        <v>135</v>
      </c>
      <c r="E21" s="97" t="s">
        <v>328</v>
      </c>
      <c r="F21" s="84" t="s">
        <v>364</v>
      </c>
      <c r="G21" s="97" t="s">
        <v>330</v>
      </c>
      <c r="H21" s="97" t="s">
        <v>177</v>
      </c>
      <c r="I21" s="94">
        <v>19241.119071000001</v>
      </c>
      <c r="J21" s="96">
        <v>7860</v>
      </c>
      <c r="K21" s="84"/>
      <c r="L21" s="94">
        <v>1512.3519589470002</v>
      </c>
      <c r="M21" s="95">
        <v>1.917782457876026E-4</v>
      </c>
      <c r="N21" s="95">
        <f t="shared" si="0"/>
        <v>1.2385500244521886E-2</v>
      </c>
      <c r="O21" s="95">
        <f>L21/'סכום נכסי הקרן'!$C$42</f>
        <v>8.5005863430492846E-4</v>
      </c>
    </row>
    <row r="22" spans="2:15" s="139" customFormat="1">
      <c r="B22" s="87" t="s">
        <v>941</v>
      </c>
      <c r="C22" s="84" t="s">
        <v>942</v>
      </c>
      <c r="D22" s="97" t="s">
        <v>135</v>
      </c>
      <c r="E22" s="97" t="s">
        <v>328</v>
      </c>
      <c r="F22" s="84" t="s">
        <v>686</v>
      </c>
      <c r="G22" s="97" t="s">
        <v>496</v>
      </c>
      <c r="H22" s="97" t="s">
        <v>177</v>
      </c>
      <c r="I22" s="94">
        <v>334161.70611300005</v>
      </c>
      <c r="J22" s="96">
        <v>178.3</v>
      </c>
      <c r="K22" s="84"/>
      <c r="L22" s="94">
        <v>595.81032201000005</v>
      </c>
      <c r="M22" s="95">
        <v>1.0430048675264843E-4</v>
      </c>
      <c r="N22" s="95">
        <f t="shared" si="0"/>
        <v>4.8794256160328928E-3</v>
      </c>
      <c r="O22" s="95">
        <f>L22/'סכום נכסי הקרן'!$C$42</f>
        <v>3.3489142896686624E-4</v>
      </c>
    </row>
    <row r="23" spans="2:15" s="139" customFormat="1">
      <c r="B23" s="87" t="s">
        <v>943</v>
      </c>
      <c r="C23" s="84" t="s">
        <v>944</v>
      </c>
      <c r="D23" s="97" t="s">
        <v>135</v>
      </c>
      <c r="E23" s="97" t="s">
        <v>328</v>
      </c>
      <c r="F23" s="84" t="s">
        <v>430</v>
      </c>
      <c r="G23" s="97" t="s">
        <v>330</v>
      </c>
      <c r="H23" s="97" t="s">
        <v>177</v>
      </c>
      <c r="I23" s="94">
        <v>238989.32901399999</v>
      </c>
      <c r="J23" s="96">
        <v>1156</v>
      </c>
      <c r="K23" s="84"/>
      <c r="L23" s="94">
        <v>2762.7166434180003</v>
      </c>
      <c r="M23" s="95">
        <v>2.0531429562557939E-4</v>
      </c>
      <c r="N23" s="95">
        <f t="shared" si="0"/>
        <v>2.2625439442299469E-2</v>
      </c>
      <c r="O23" s="95">
        <f>L23/'סכום נכסי הקרן'!$C$42</f>
        <v>1.5528601811119172E-3</v>
      </c>
    </row>
    <row r="24" spans="2:15" s="139" customFormat="1">
      <c r="B24" s="87" t="s">
        <v>945</v>
      </c>
      <c r="C24" s="84" t="s">
        <v>946</v>
      </c>
      <c r="D24" s="97" t="s">
        <v>135</v>
      </c>
      <c r="E24" s="97" t="s">
        <v>328</v>
      </c>
      <c r="F24" s="84" t="s">
        <v>947</v>
      </c>
      <c r="G24" s="97" t="s">
        <v>890</v>
      </c>
      <c r="H24" s="97" t="s">
        <v>177</v>
      </c>
      <c r="I24" s="94">
        <v>354902.200877</v>
      </c>
      <c r="J24" s="96">
        <v>982</v>
      </c>
      <c r="K24" s="94">
        <v>39.305418766000003</v>
      </c>
      <c r="L24" s="94">
        <v>3524.4450316190005</v>
      </c>
      <c r="M24" s="95">
        <v>3.023494284047941E-4</v>
      </c>
      <c r="N24" s="95">
        <f t="shared" si="0"/>
        <v>2.8863661360490785E-2</v>
      </c>
      <c r="O24" s="95">
        <f>L24/'סכום נכסי הקרן'!$C$42</f>
        <v>1.9810103809081857E-3</v>
      </c>
    </row>
    <row r="25" spans="2:15" s="139" customFormat="1">
      <c r="B25" s="87" t="s">
        <v>948</v>
      </c>
      <c r="C25" s="84" t="s">
        <v>949</v>
      </c>
      <c r="D25" s="97" t="s">
        <v>135</v>
      </c>
      <c r="E25" s="97" t="s">
        <v>328</v>
      </c>
      <c r="F25" s="84" t="s">
        <v>589</v>
      </c>
      <c r="G25" s="97" t="s">
        <v>443</v>
      </c>
      <c r="H25" s="97" t="s">
        <v>177</v>
      </c>
      <c r="I25" s="94">
        <v>49977.075947000005</v>
      </c>
      <c r="J25" s="96">
        <v>1901</v>
      </c>
      <c r="K25" s="84"/>
      <c r="L25" s="94">
        <v>950.06421376599997</v>
      </c>
      <c r="M25" s="95">
        <v>1.9515030745371323E-4</v>
      </c>
      <c r="N25" s="95">
        <f t="shared" si="0"/>
        <v>7.7806098522881315E-3</v>
      </c>
      <c r="O25" s="95">
        <f>L25/'סכום נכסי הקרן'!$C$42</f>
        <v>5.3400948322784826E-4</v>
      </c>
    </row>
    <row r="26" spans="2:15" s="139" customFormat="1">
      <c r="B26" s="87" t="s">
        <v>950</v>
      </c>
      <c r="C26" s="84" t="s">
        <v>951</v>
      </c>
      <c r="D26" s="97" t="s">
        <v>135</v>
      </c>
      <c r="E26" s="97" t="s">
        <v>328</v>
      </c>
      <c r="F26" s="84" t="s">
        <v>442</v>
      </c>
      <c r="G26" s="97" t="s">
        <v>443</v>
      </c>
      <c r="H26" s="97" t="s">
        <v>177</v>
      </c>
      <c r="I26" s="94">
        <v>40737.989818000002</v>
      </c>
      <c r="J26" s="96">
        <v>2459</v>
      </c>
      <c r="K26" s="84"/>
      <c r="L26" s="94">
        <v>1001.74716963</v>
      </c>
      <c r="M26" s="95">
        <v>1.900280948897865E-4</v>
      </c>
      <c r="N26" s="95">
        <f t="shared" si="0"/>
        <v>8.2038706274696442E-3</v>
      </c>
      <c r="O26" s="95">
        <f>L26/'סכום נכסי הקרן'!$C$42</f>
        <v>5.6305929707487314E-4</v>
      </c>
    </row>
    <row r="27" spans="2:15" s="139" customFormat="1">
      <c r="B27" s="87" t="s">
        <v>952</v>
      </c>
      <c r="C27" s="84" t="s">
        <v>953</v>
      </c>
      <c r="D27" s="97" t="s">
        <v>135</v>
      </c>
      <c r="E27" s="97" t="s">
        <v>328</v>
      </c>
      <c r="F27" s="84" t="s">
        <v>954</v>
      </c>
      <c r="G27" s="97" t="s">
        <v>584</v>
      </c>
      <c r="H27" s="97" t="s">
        <v>177</v>
      </c>
      <c r="I27" s="94">
        <v>736.40858600000001</v>
      </c>
      <c r="J27" s="96">
        <v>99250</v>
      </c>
      <c r="K27" s="84"/>
      <c r="L27" s="94">
        <v>730.8855212279999</v>
      </c>
      <c r="M27" s="95">
        <v>9.565652304543229E-5</v>
      </c>
      <c r="N27" s="95">
        <f t="shared" si="0"/>
        <v>5.9856323445964046E-3</v>
      </c>
      <c r="O27" s="95">
        <f>L27/'סכום נכסי הקרן'!$C$42</f>
        <v>4.108141258605613E-4</v>
      </c>
    </row>
    <row r="28" spans="2:15" s="139" customFormat="1">
      <c r="B28" s="87" t="s">
        <v>955</v>
      </c>
      <c r="C28" s="84" t="s">
        <v>956</v>
      </c>
      <c r="D28" s="97" t="s">
        <v>135</v>
      </c>
      <c r="E28" s="97" t="s">
        <v>328</v>
      </c>
      <c r="F28" s="84" t="s">
        <v>957</v>
      </c>
      <c r="G28" s="97" t="s">
        <v>958</v>
      </c>
      <c r="H28" s="97" t="s">
        <v>177</v>
      </c>
      <c r="I28" s="94">
        <v>6946.4006760000011</v>
      </c>
      <c r="J28" s="96">
        <v>5600</v>
      </c>
      <c r="K28" s="84"/>
      <c r="L28" s="94">
        <v>388.99843745199996</v>
      </c>
      <c r="M28" s="95">
        <v>6.6169174264815587E-5</v>
      </c>
      <c r="N28" s="95">
        <f t="shared" si="0"/>
        <v>3.185726849942355E-3</v>
      </c>
      <c r="O28" s="95">
        <f>L28/'סכום נכסי הקרן'!$C$42</f>
        <v>2.1864717305450091E-4</v>
      </c>
    </row>
    <row r="29" spans="2:15" s="139" customFormat="1">
      <c r="B29" s="87" t="s">
        <v>959</v>
      </c>
      <c r="C29" s="84" t="s">
        <v>960</v>
      </c>
      <c r="D29" s="97" t="s">
        <v>135</v>
      </c>
      <c r="E29" s="97" t="s">
        <v>328</v>
      </c>
      <c r="F29" s="84" t="s">
        <v>961</v>
      </c>
      <c r="G29" s="97" t="s">
        <v>496</v>
      </c>
      <c r="H29" s="97" t="s">
        <v>177</v>
      </c>
      <c r="I29" s="94">
        <v>19102.126716999999</v>
      </c>
      <c r="J29" s="96">
        <v>5865</v>
      </c>
      <c r="K29" s="84"/>
      <c r="L29" s="94">
        <v>1120.339731947</v>
      </c>
      <c r="M29" s="95">
        <v>1.7535110895566883E-5</v>
      </c>
      <c r="N29" s="95">
        <f t="shared" si="0"/>
        <v>9.1750917780002231E-3</v>
      </c>
      <c r="O29" s="95">
        <f>L29/'סכום נכסי הקרן'!$C$42</f>
        <v>6.2971747870086325E-4</v>
      </c>
    </row>
    <row r="30" spans="2:15" s="139" customFormat="1">
      <c r="B30" s="87" t="s">
        <v>962</v>
      </c>
      <c r="C30" s="84" t="s">
        <v>963</v>
      </c>
      <c r="D30" s="97" t="s">
        <v>135</v>
      </c>
      <c r="E30" s="97" t="s">
        <v>328</v>
      </c>
      <c r="F30" s="84" t="s">
        <v>913</v>
      </c>
      <c r="G30" s="97" t="s">
        <v>890</v>
      </c>
      <c r="H30" s="97" t="s">
        <v>177</v>
      </c>
      <c r="I30" s="94">
        <v>11372506.453850999</v>
      </c>
      <c r="J30" s="96">
        <v>37.200000000000003</v>
      </c>
      <c r="K30" s="94">
        <v>478.293503977</v>
      </c>
      <c r="L30" s="94">
        <v>4708.8659047809997</v>
      </c>
      <c r="M30" s="95">
        <v>8.7803089884761929E-4</v>
      </c>
      <c r="N30" s="95">
        <f t="shared" si="0"/>
        <v>3.8563549622201203E-2</v>
      </c>
      <c r="O30" s="95">
        <f>L30/'סכום נכסי הקרן'!$C$42</f>
        <v>2.6467464114174862E-3</v>
      </c>
    </row>
    <row r="31" spans="2:15" s="139" customFormat="1">
      <c r="B31" s="87" t="s">
        <v>964</v>
      </c>
      <c r="C31" s="84" t="s">
        <v>965</v>
      </c>
      <c r="D31" s="97" t="s">
        <v>135</v>
      </c>
      <c r="E31" s="97" t="s">
        <v>328</v>
      </c>
      <c r="F31" s="84" t="s">
        <v>759</v>
      </c>
      <c r="G31" s="97" t="s">
        <v>496</v>
      </c>
      <c r="H31" s="97" t="s">
        <v>177</v>
      </c>
      <c r="I31" s="94">
        <v>235588.87266399999</v>
      </c>
      <c r="J31" s="96">
        <v>2120</v>
      </c>
      <c r="K31" s="84"/>
      <c r="L31" s="94">
        <v>4994.4841004669997</v>
      </c>
      <c r="M31" s="95">
        <v>1.8401051441376237E-4</v>
      </c>
      <c r="N31" s="95">
        <f t="shared" si="0"/>
        <v>4.0902637565044822E-2</v>
      </c>
      <c r="O31" s="95">
        <f>L31/'סכום נכסי הקרן'!$C$42</f>
        <v>2.8072859021895462E-3</v>
      </c>
    </row>
    <row r="32" spans="2:15" s="139" customFormat="1">
      <c r="B32" s="87" t="s">
        <v>966</v>
      </c>
      <c r="C32" s="84" t="s">
        <v>967</v>
      </c>
      <c r="D32" s="97" t="s">
        <v>135</v>
      </c>
      <c r="E32" s="97" t="s">
        <v>328</v>
      </c>
      <c r="F32" s="84" t="s">
        <v>329</v>
      </c>
      <c r="G32" s="97" t="s">
        <v>330</v>
      </c>
      <c r="H32" s="97" t="s">
        <v>177</v>
      </c>
      <c r="I32" s="94">
        <v>366767.65379300003</v>
      </c>
      <c r="J32" s="96">
        <v>2260</v>
      </c>
      <c r="K32" s="84"/>
      <c r="L32" s="94">
        <v>8288.9489757189986</v>
      </c>
      <c r="M32" s="95">
        <v>2.4555804027404728E-4</v>
      </c>
      <c r="N32" s="95">
        <f t="shared" si="0"/>
        <v>6.7882862159333424E-2</v>
      </c>
      <c r="O32" s="95">
        <f>L32/'סכום נכסי הקרן'!$C$42</f>
        <v>4.6590296686155547E-3</v>
      </c>
    </row>
    <row r="33" spans="2:15" s="139" customFormat="1">
      <c r="B33" s="87" t="s">
        <v>968</v>
      </c>
      <c r="C33" s="84" t="s">
        <v>969</v>
      </c>
      <c r="D33" s="97" t="s">
        <v>135</v>
      </c>
      <c r="E33" s="97" t="s">
        <v>328</v>
      </c>
      <c r="F33" s="84" t="s">
        <v>336</v>
      </c>
      <c r="G33" s="97" t="s">
        <v>330</v>
      </c>
      <c r="H33" s="97" t="s">
        <v>177</v>
      </c>
      <c r="I33" s="94">
        <v>60719.542843999996</v>
      </c>
      <c r="J33" s="96">
        <v>6314</v>
      </c>
      <c r="K33" s="84"/>
      <c r="L33" s="94">
        <v>3833.8319352090002</v>
      </c>
      <c r="M33" s="95">
        <v>2.6021521736420303E-4</v>
      </c>
      <c r="N33" s="95">
        <f t="shared" si="0"/>
        <v>3.1397404612117104E-2</v>
      </c>
      <c r="O33" s="95">
        <f>L33/'סכום נכסי הקרן'!$C$42</f>
        <v>2.1549097217207977E-3</v>
      </c>
    </row>
    <row r="34" spans="2:15" s="139" customFormat="1">
      <c r="B34" s="87" t="s">
        <v>970</v>
      </c>
      <c r="C34" s="84" t="s">
        <v>971</v>
      </c>
      <c r="D34" s="97" t="s">
        <v>135</v>
      </c>
      <c r="E34" s="97" t="s">
        <v>328</v>
      </c>
      <c r="F34" s="84" t="s">
        <v>466</v>
      </c>
      <c r="G34" s="97" t="s">
        <v>379</v>
      </c>
      <c r="H34" s="97" t="s">
        <v>177</v>
      </c>
      <c r="I34" s="94">
        <v>12285.075905</v>
      </c>
      <c r="J34" s="96">
        <v>15580</v>
      </c>
      <c r="K34" s="84"/>
      <c r="L34" s="94">
        <v>1914.0148259800001</v>
      </c>
      <c r="M34" s="95">
        <v>2.7430871905809509E-4</v>
      </c>
      <c r="N34" s="95">
        <f t="shared" si="0"/>
        <v>1.5674943226641182E-2</v>
      </c>
      <c r="O34" s="95">
        <f>L34/'סכום נכסי הקרן'!$C$42</f>
        <v>1.0758241951462058E-3</v>
      </c>
    </row>
    <row r="35" spans="2:15" s="139" customFormat="1">
      <c r="B35" s="87" t="s">
        <v>972</v>
      </c>
      <c r="C35" s="84" t="s">
        <v>973</v>
      </c>
      <c r="D35" s="97" t="s">
        <v>135</v>
      </c>
      <c r="E35" s="97" t="s">
        <v>328</v>
      </c>
      <c r="F35" s="84" t="s">
        <v>974</v>
      </c>
      <c r="G35" s="97" t="s">
        <v>205</v>
      </c>
      <c r="H35" s="97" t="s">
        <v>177</v>
      </c>
      <c r="I35" s="94">
        <v>2126.5384090000002</v>
      </c>
      <c r="J35" s="96">
        <v>40220</v>
      </c>
      <c r="K35" s="84"/>
      <c r="L35" s="94">
        <v>855.29374786000005</v>
      </c>
      <c r="M35" s="95">
        <v>3.4384280722135439E-5</v>
      </c>
      <c r="N35" s="95">
        <f t="shared" si="0"/>
        <v>7.0044812390323398E-3</v>
      </c>
      <c r="O35" s="95">
        <f>L35/'סכום נכסי הקרן'!$C$42</f>
        <v>4.8074116010775417E-4</v>
      </c>
    </row>
    <row r="36" spans="2:15" s="139" customFormat="1">
      <c r="B36" s="87" t="s">
        <v>977</v>
      </c>
      <c r="C36" s="84" t="s">
        <v>978</v>
      </c>
      <c r="D36" s="97" t="s">
        <v>135</v>
      </c>
      <c r="E36" s="97" t="s">
        <v>328</v>
      </c>
      <c r="F36" s="84" t="s">
        <v>353</v>
      </c>
      <c r="G36" s="97" t="s">
        <v>330</v>
      </c>
      <c r="H36" s="97" t="s">
        <v>177</v>
      </c>
      <c r="I36" s="94">
        <v>339935.39122500003</v>
      </c>
      <c r="J36" s="96">
        <v>2365</v>
      </c>
      <c r="K36" s="84"/>
      <c r="L36" s="94">
        <v>8039.4720024670005</v>
      </c>
      <c r="M36" s="95">
        <v>2.5488078711040385E-4</v>
      </c>
      <c r="N36" s="95">
        <f t="shared" si="0"/>
        <v>6.5839755001019171E-2</v>
      </c>
      <c r="O36" s="95">
        <f>L36/'סכום נכסי הקרן'!$C$42</f>
        <v>4.5188043368609163E-3</v>
      </c>
    </row>
    <row r="37" spans="2:15" s="139" customFormat="1">
      <c r="B37" s="87" t="s">
        <v>979</v>
      </c>
      <c r="C37" s="84" t="s">
        <v>980</v>
      </c>
      <c r="D37" s="97" t="s">
        <v>135</v>
      </c>
      <c r="E37" s="97" t="s">
        <v>328</v>
      </c>
      <c r="F37" s="84" t="s">
        <v>583</v>
      </c>
      <c r="G37" s="97" t="s">
        <v>584</v>
      </c>
      <c r="H37" s="97" t="s">
        <v>177</v>
      </c>
      <c r="I37" s="94">
        <v>4632.7216349999999</v>
      </c>
      <c r="J37" s="96">
        <v>56410</v>
      </c>
      <c r="K37" s="84"/>
      <c r="L37" s="94">
        <v>2613.318274574</v>
      </c>
      <c r="M37" s="95">
        <v>4.5565542737598303E-4</v>
      </c>
      <c r="N37" s="95">
        <f t="shared" si="0"/>
        <v>2.1401932226996961E-2</v>
      </c>
      <c r="O37" s="95">
        <f>L37/'סכום נכסי הקרן'!$C$42</f>
        <v>1.4688867563838936E-3</v>
      </c>
    </row>
    <row r="38" spans="2:15" s="139" customFormat="1">
      <c r="B38" s="87" t="s">
        <v>983</v>
      </c>
      <c r="C38" s="84" t="s">
        <v>984</v>
      </c>
      <c r="D38" s="97" t="s">
        <v>135</v>
      </c>
      <c r="E38" s="97" t="s">
        <v>328</v>
      </c>
      <c r="F38" s="84" t="s">
        <v>985</v>
      </c>
      <c r="G38" s="97" t="s">
        <v>496</v>
      </c>
      <c r="H38" s="97" t="s">
        <v>177</v>
      </c>
      <c r="I38" s="94">
        <v>5432.7109989999999</v>
      </c>
      <c r="J38" s="96">
        <v>14580</v>
      </c>
      <c r="K38" s="84"/>
      <c r="L38" s="94">
        <v>792.08926370000006</v>
      </c>
      <c r="M38" s="95">
        <v>3.8903093240429554E-5</v>
      </c>
      <c r="N38" s="95">
        <f t="shared" si="0"/>
        <v>6.4868641926910837E-3</v>
      </c>
      <c r="O38" s="95">
        <f>L38/'סכום נכסי הקרן'!$C$42</f>
        <v>4.4521535728841196E-4</v>
      </c>
    </row>
    <row r="39" spans="2:15" s="139" customFormat="1">
      <c r="B39" s="87" t="s">
        <v>986</v>
      </c>
      <c r="C39" s="84" t="s">
        <v>987</v>
      </c>
      <c r="D39" s="97" t="s">
        <v>135</v>
      </c>
      <c r="E39" s="97" t="s">
        <v>328</v>
      </c>
      <c r="F39" s="84" t="s">
        <v>378</v>
      </c>
      <c r="G39" s="97" t="s">
        <v>379</v>
      </c>
      <c r="H39" s="97" t="s">
        <v>177</v>
      </c>
      <c r="I39" s="94">
        <v>26551.375356999997</v>
      </c>
      <c r="J39" s="96">
        <v>17850</v>
      </c>
      <c r="K39" s="84"/>
      <c r="L39" s="94">
        <v>4739.4205012229995</v>
      </c>
      <c r="M39" s="95">
        <v>2.1893931792267281E-4</v>
      </c>
      <c r="N39" s="95">
        <f t="shared" si="0"/>
        <v>3.8813778386388574E-2</v>
      </c>
      <c r="O39" s="95">
        <f>L39/'סכום נכסי הקרן'!$C$42</f>
        <v>2.6639204550450743E-3</v>
      </c>
    </row>
    <row r="40" spans="2:15" s="139" customFormat="1">
      <c r="B40" s="87" t="s">
        <v>988</v>
      </c>
      <c r="C40" s="84" t="s">
        <v>989</v>
      </c>
      <c r="D40" s="97" t="s">
        <v>135</v>
      </c>
      <c r="E40" s="97" t="s">
        <v>328</v>
      </c>
      <c r="F40" s="84" t="s">
        <v>492</v>
      </c>
      <c r="G40" s="97" t="s">
        <v>166</v>
      </c>
      <c r="H40" s="97" t="s">
        <v>177</v>
      </c>
      <c r="I40" s="94">
        <v>56674.8629</v>
      </c>
      <c r="J40" s="96">
        <v>2455</v>
      </c>
      <c r="K40" s="84"/>
      <c r="L40" s="94">
        <v>1391.367884212</v>
      </c>
      <c r="M40" s="95">
        <v>2.3797327761264261E-4</v>
      </c>
      <c r="N40" s="95">
        <f t="shared" si="0"/>
        <v>1.139469365459495E-2</v>
      </c>
      <c r="O40" s="95">
        <f>L40/'סכום נכסי הקרן'!$C$42</f>
        <v>7.8205623794906556E-4</v>
      </c>
    </row>
    <row r="41" spans="2:15" s="139" customFormat="1">
      <c r="B41" s="87" t="s">
        <v>990</v>
      </c>
      <c r="C41" s="84" t="s">
        <v>991</v>
      </c>
      <c r="D41" s="97" t="s">
        <v>135</v>
      </c>
      <c r="E41" s="97" t="s">
        <v>328</v>
      </c>
      <c r="F41" s="84" t="s">
        <v>773</v>
      </c>
      <c r="G41" s="97" t="s">
        <v>774</v>
      </c>
      <c r="H41" s="97" t="s">
        <v>177</v>
      </c>
      <c r="I41" s="94">
        <v>32904.366827999998</v>
      </c>
      <c r="J41" s="96">
        <v>8485</v>
      </c>
      <c r="K41" s="84"/>
      <c r="L41" s="94">
        <v>2791.9355254039997</v>
      </c>
      <c r="M41" s="95">
        <v>2.8555561546702766E-4</v>
      </c>
      <c r="N41" s="95">
        <f t="shared" si="0"/>
        <v>2.2864729290037175E-2</v>
      </c>
      <c r="O41" s="95">
        <f>L41/'סכום נכסי הקרן'!$C$42</f>
        <v>1.5692834500275928E-3</v>
      </c>
    </row>
    <row r="42" spans="2:15" s="139" customFormat="1">
      <c r="B42" s="83"/>
      <c r="C42" s="84"/>
      <c r="D42" s="84"/>
      <c r="E42" s="84"/>
      <c r="F42" s="84"/>
      <c r="G42" s="84"/>
      <c r="H42" s="84"/>
      <c r="I42" s="94"/>
      <c r="J42" s="96"/>
      <c r="K42" s="84"/>
      <c r="L42" s="84"/>
      <c r="M42" s="84"/>
      <c r="N42" s="95"/>
      <c r="O42" s="84"/>
    </row>
    <row r="43" spans="2:15" s="139" customFormat="1">
      <c r="B43" s="103" t="s">
        <v>992</v>
      </c>
      <c r="C43" s="82"/>
      <c r="D43" s="82"/>
      <c r="E43" s="82"/>
      <c r="F43" s="82"/>
      <c r="G43" s="82"/>
      <c r="H43" s="82"/>
      <c r="I43" s="91"/>
      <c r="J43" s="93"/>
      <c r="K43" s="82"/>
      <c r="L43" s="91">
        <f>SUM(L44:L82)</f>
        <v>22433.085825237999</v>
      </c>
      <c r="M43" s="82"/>
      <c r="N43" s="92">
        <f t="shared" ref="N43:N82" si="1">L43/$L$11</f>
        <v>0.18371714886217347</v>
      </c>
      <c r="O43" s="92">
        <f>L43/'סכום נכסי הקרן'!$C$42</f>
        <v>1.2609127251783685E-2</v>
      </c>
    </row>
    <row r="44" spans="2:15" s="139" customFormat="1">
      <c r="B44" s="87" t="s">
        <v>993</v>
      </c>
      <c r="C44" s="84" t="s">
        <v>994</v>
      </c>
      <c r="D44" s="97" t="s">
        <v>135</v>
      </c>
      <c r="E44" s="97" t="s">
        <v>328</v>
      </c>
      <c r="F44" s="84" t="s">
        <v>995</v>
      </c>
      <c r="G44" s="97" t="s">
        <v>996</v>
      </c>
      <c r="H44" s="97" t="s">
        <v>177</v>
      </c>
      <c r="I44" s="94">
        <v>134862.11752799997</v>
      </c>
      <c r="J44" s="96">
        <v>379.5</v>
      </c>
      <c r="K44" s="84"/>
      <c r="L44" s="94">
        <v>511.80173604800001</v>
      </c>
      <c r="M44" s="95">
        <v>4.5445762936920981E-4</v>
      </c>
      <c r="N44" s="95">
        <f t="shared" si="1"/>
        <v>4.1914320866042361E-3</v>
      </c>
      <c r="O44" s="95">
        <f>L44/'סכום נכסי הקרן'!$C$42</f>
        <v>2.8767211376032667E-4</v>
      </c>
    </row>
    <row r="45" spans="2:15" s="139" customFormat="1">
      <c r="B45" s="87" t="s">
        <v>997</v>
      </c>
      <c r="C45" s="84" t="s">
        <v>998</v>
      </c>
      <c r="D45" s="97" t="s">
        <v>135</v>
      </c>
      <c r="E45" s="97" t="s">
        <v>328</v>
      </c>
      <c r="F45" s="84" t="s">
        <v>889</v>
      </c>
      <c r="G45" s="97" t="s">
        <v>890</v>
      </c>
      <c r="H45" s="97" t="s">
        <v>177</v>
      </c>
      <c r="I45" s="94">
        <v>50477.300562000004</v>
      </c>
      <c r="J45" s="96">
        <v>1929</v>
      </c>
      <c r="K45" s="84"/>
      <c r="L45" s="94">
        <v>973.70712784800003</v>
      </c>
      <c r="M45" s="95">
        <v>3.8273224308912803E-4</v>
      </c>
      <c r="N45" s="95">
        <f t="shared" si="1"/>
        <v>7.9742349647571285E-3</v>
      </c>
      <c r="O45" s="95">
        <f>L45/'סכום נכסי הקרן'!$C$42</f>
        <v>5.4729862742251519E-4</v>
      </c>
    </row>
    <row r="46" spans="2:15" s="139" customFormat="1">
      <c r="B46" s="87" t="s">
        <v>999</v>
      </c>
      <c r="C46" s="84" t="s">
        <v>1000</v>
      </c>
      <c r="D46" s="97" t="s">
        <v>135</v>
      </c>
      <c r="E46" s="97" t="s">
        <v>328</v>
      </c>
      <c r="F46" s="84" t="s">
        <v>648</v>
      </c>
      <c r="G46" s="97" t="s">
        <v>379</v>
      </c>
      <c r="H46" s="97" t="s">
        <v>177</v>
      </c>
      <c r="I46" s="94">
        <v>57949.527431000002</v>
      </c>
      <c r="J46" s="96">
        <v>327.39999999999998</v>
      </c>
      <c r="K46" s="84"/>
      <c r="L46" s="94">
        <v>189.726752823</v>
      </c>
      <c r="M46" s="95">
        <v>2.7498072274985131E-4</v>
      </c>
      <c r="N46" s="95">
        <f t="shared" si="1"/>
        <v>1.5537790192156982E-3</v>
      </c>
      <c r="O46" s="95">
        <f>L46/'סכום נכסי הקרן'!$C$42</f>
        <v>1.0664109200355793E-4</v>
      </c>
    </row>
    <row r="47" spans="2:15" s="139" customFormat="1">
      <c r="B47" s="87" t="s">
        <v>1001</v>
      </c>
      <c r="C47" s="84" t="s">
        <v>1002</v>
      </c>
      <c r="D47" s="97" t="s">
        <v>135</v>
      </c>
      <c r="E47" s="97" t="s">
        <v>328</v>
      </c>
      <c r="F47" s="84" t="s">
        <v>886</v>
      </c>
      <c r="G47" s="97" t="s">
        <v>443</v>
      </c>
      <c r="H47" s="97" t="s">
        <v>177</v>
      </c>
      <c r="I47" s="94">
        <v>3812.6890499999995</v>
      </c>
      <c r="J47" s="96">
        <v>19160</v>
      </c>
      <c r="K47" s="84"/>
      <c r="L47" s="94">
        <v>730.51122201200008</v>
      </c>
      <c r="M47" s="95">
        <v>2.5980999342210749E-4</v>
      </c>
      <c r="N47" s="95">
        <f t="shared" si="1"/>
        <v>5.9825669979329749E-3</v>
      </c>
      <c r="O47" s="95">
        <f>L47/'סכום נכסי הקרן'!$C$42</f>
        <v>4.1060374078551848E-4</v>
      </c>
    </row>
    <row r="48" spans="2:15" s="139" customFormat="1">
      <c r="B48" s="87" t="s">
        <v>1003</v>
      </c>
      <c r="C48" s="84" t="s">
        <v>1004</v>
      </c>
      <c r="D48" s="97" t="s">
        <v>135</v>
      </c>
      <c r="E48" s="97" t="s">
        <v>328</v>
      </c>
      <c r="F48" s="84" t="s">
        <v>1005</v>
      </c>
      <c r="G48" s="97" t="s">
        <v>1006</v>
      </c>
      <c r="H48" s="97" t="s">
        <v>177</v>
      </c>
      <c r="I48" s="94">
        <v>43936.196627999998</v>
      </c>
      <c r="J48" s="96">
        <v>1090</v>
      </c>
      <c r="K48" s="84"/>
      <c r="L48" s="94">
        <v>478.90454324299998</v>
      </c>
      <c r="M48" s="95">
        <v>4.0377018936568038E-4</v>
      </c>
      <c r="N48" s="95">
        <f t="shared" si="1"/>
        <v>3.922018484089314E-3</v>
      </c>
      <c r="O48" s="95">
        <f>L48/'סכום נכסי הקרן'!$C$42</f>
        <v>2.6918135000467619E-4</v>
      </c>
    </row>
    <row r="49" spans="2:15" s="139" customFormat="1">
      <c r="B49" s="87" t="s">
        <v>1007</v>
      </c>
      <c r="C49" s="84" t="s">
        <v>1008</v>
      </c>
      <c r="D49" s="97" t="s">
        <v>135</v>
      </c>
      <c r="E49" s="97" t="s">
        <v>328</v>
      </c>
      <c r="F49" s="84" t="s">
        <v>1009</v>
      </c>
      <c r="G49" s="97" t="s">
        <v>166</v>
      </c>
      <c r="H49" s="97" t="s">
        <v>177</v>
      </c>
      <c r="I49" s="94">
        <v>2390.9862749999998</v>
      </c>
      <c r="J49" s="96">
        <v>4247</v>
      </c>
      <c r="K49" s="84"/>
      <c r="L49" s="94">
        <v>101.54518710699999</v>
      </c>
      <c r="M49" s="95">
        <v>1.0647375146452346E-4</v>
      </c>
      <c r="N49" s="95">
        <f t="shared" si="1"/>
        <v>8.3161061306090075E-4</v>
      </c>
      <c r="O49" s="95">
        <f>L49/'סכום נכסי הקרן'!$C$42</f>
        <v>5.7076239801028929E-5</v>
      </c>
    </row>
    <row r="50" spans="2:15" s="139" customFormat="1">
      <c r="B50" s="87" t="s">
        <v>1010</v>
      </c>
      <c r="C50" s="84" t="s">
        <v>1011</v>
      </c>
      <c r="D50" s="97" t="s">
        <v>135</v>
      </c>
      <c r="E50" s="97" t="s">
        <v>328</v>
      </c>
      <c r="F50" s="84" t="s">
        <v>782</v>
      </c>
      <c r="G50" s="97" t="s">
        <v>584</v>
      </c>
      <c r="H50" s="97" t="s">
        <v>177</v>
      </c>
      <c r="I50" s="94">
        <v>1560.5724720000001</v>
      </c>
      <c r="J50" s="96">
        <v>89700</v>
      </c>
      <c r="K50" s="84"/>
      <c r="L50" s="94">
        <v>1399.8335073300002</v>
      </c>
      <c r="M50" s="95">
        <v>4.3182467044632907E-4</v>
      </c>
      <c r="N50" s="95">
        <f t="shared" si="1"/>
        <v>1.1464023400609247E-2</v>
      </c>
      <c r="O50" s="95">
        <f>L50/'סכום נכסי הקרן'!$C$42</f>
        <v>7.8681457213420985E-4</v>
      </c>
    </row>
    <row r="51" spans="2:15" s="139" customFormat="1">
      <c r="B51" s="87" t="s">
        <v>1012</v>
      </c>
      <c r="C51" s="84" t="s">
        <v>1013</v>
      </c>
      <c r="D51" s="97" t="s">
        <v>135</v>
      </c>
      <c r="E51" s="97" t="s">
        <v>328</v>
      </c>
      <c r="F51" s="84" t="s">
        <v>1014</v>
      </c>
      <c r="G51" s="97" t="s">
        <v>203</v>
      </c>
      <c r="H51" s="97" t="s">
        <v>177</v>
      </c>
      <c r="I51" s="94">
        <v>148560.28509399999</v>
      </c>
      <c r="J51" s="96">
        <v>176.1</v>
      </c>
      <c r="K51" s="84"/>
      <c r="L51" s="94">
        <v>261.61466206699998</v>
      </c>
      <c r="M51" s="95">
        <v>2.7707169503008317E-4</v>
      </c>
      <c r="N51" s="95">
        <f t="shared" si="1"/>
        <v>2.1425095142915017E-3</v>
      </c>
      <c r="O51" s="95">
        <f>L51/'סכום נכסי הקרן'!$C$42</f>
        <v>1.4704765053874134E-4</v>
      </c>
    </row>
    <row r="52" spans="2:15" s="139" customFormat="1">
      <c r="B52" s="87" t="s">
        <v>1015</v>
      </c>
      <c r="C52" s="84" t="s">
        <v>1016</v>
      </c>
      <c r="D52" s="97" t="s">
        <v>135</v>
      </c>
      <c r="E52" s="97" t="s">
        <v>328</v>
      </c>
      <c r="F52" s="84" t="s">
        <v>1017</v>
      </c>
      <c r="G52" s="97" t="s">
        <v>203</v>
      </c>
      <c r="H52" s="97" t="s">
        <v>177</v>
      </c>
      <c r="I52" s="94">
        <v>76278.418332000001</v>
      </c>
      <c r="J52" s="96">
        <v>478.3</v>
      </c>
      <c r="K52" s="84"/>
      <c r="L52" s="94">
        <v>364.83967485400007</v>
      </c>
      <c r="M52" s="95">
        <v>2.0082620458452765E-4</v>
      </c>
      <c r="N52" s="95">
        <f t="shared" si="1"/>
        <v>2.9878771640311406E-3</v>
      </c>
      <c r="O52" s="95">
        <f>L52/'סכום נכסי הקרן'!$C$42</f>
        <v>2.0506808214311575E-4</v>
      </c>
    </row>
    <row r="53" spans="2:15" s="139" customFormat="1">
      <c r="B53" s="87" t="s">
        <v>1018</v>
      </c>
      <c r="C53" s="84" t="s">
        <v>1019</v>
      </c>
      <c r="D53" s="97" t="s">
        <v>135</v>
      </c>
      <c r="E53" s="97" t="s">
        <v>328</v>
      </c>
      <c r="F53" s="84" t="s">
        <v>1020</v>
      </c>
      <c r="G53" s="97" t="s">
        <v>450</v>
      </c>
      <c r="H53" s="97" t="s">
        <v>177</v>
      </c>
      <c r="I53" s="94">
        <v>1413.155833</v>
      </c>
      <c r="J53" s="96">
        <v>17500</v>
      </c>
      <c r="K53" s="84"/>
      <c r="L53" s="94">
        <v>247.30227067600001</v>
      </c>
      <c r="M53" s="95">
        <v>3.0854681588816859E-4</v>
      </c>
      <c r="N53" s="95">
        <f t="shared" si="1"/>
        <v>2.0252972965770833E-3</v>
      </c>
      <c r="O53" s="95">
        <f>L53/'סכום נכסי הקרן'!$C$42</f>
        <v>1.3900298090513166E-4</v>
      </c>
    </row>
    <row r="54" spans="2:15" s="139" customFormat="1">
      <c r="B54" s="87" t="s">
        <v>1021</v>
      </c>
      <c r="C54" s="84" t="s">
        <v>1022</v>
      </c>
      <c r="D54" s="97" t="s">
        <v>135</v>
      </c>
      <c r="E54" s="97" t="s">
        <v>328</v>
      </c>
      <c r="F54" s="84" t="s">
        <v>1023</v>
      </c>
      <c r="G54" s="97" t="s">
        <v>1024</v>
      </c>
      <c r="H54" s="97" t="s">
        <v>177</v>
      </c>
      <c r="I54" s="94">
        <v>9142.4408920000005</v>
      </c>
      <c r="J54" s="96">
        <v>3942</v>
      </c>
      <c r="K54" s="84"/>
      <c r="L54" s="94">
        <v>360.39501996499996</v>
      </c>
      <c r="M54" s="95">
        <v>3.6967940822445666E-4</v>
      </c>
      <c r="N54" s="95">
        <f t="shared" si="1"/>
        <v>2.9514773869231351E-3</v>
      </c>
      <c r="O54" s="95">
        <f>L54/'סכום נכסי הקרן'!$C$42</f>
        <v>2.0256984273359972E-4</v>
      </c>
    </row>
    <row r="55" spans="2:15" s="139" customFormat="1">
      <c r="B55" s="87" t="s">
        <v>1025</v>
      </c>
      <c r="C55" s="84" t="s">
        <v>1026</v>
      </c>
      <c r="D55" s="97" t="s">
        <v>135</v>
      </c>
      <c r="E55" s="97" t="s">
        <v>328</v>
      </c>
      <c r="F55" s="84" t="s">
        <v>427</v>
      </c>
      <c r="G55" s="97" t="s">
        <v>379</v>
      </c>
      <c r="H55" s="97" t="s">
        <v>177</v>
      </c>
      <c r="I55" s="94">
        <v>1085.417103</v>
      </c>
      <c r="J55" s="96">
        <v>159100</v>
      </c>
      <c r="K55" s="84"/>
      <c r="L55" s="94">
        <v>1726.898611374</v>
      </c>
      <c r="M55" s="95">
        <v>5.0797452351813847E-4</v>
      </c>
      <c r="N55" s="95">
        <f t="shared" si="1"/>
        <v>1.4142543372198411E-2</v>
      </c>
      <c r="O55" s="95">
        <f>L55/'סכום נכסי הקרן'!$C$42</f>
        <v>9.70650427291908E-4</v>
      </c>
    </row>
    <row r="56" spans="2:15" s="139" customFormat="1">
      <c r="B56" s="87" t="s">
        <v>1027</v>
      </c>
      <c r="C56" s="84" t="s">
        <v>1028</v>
      </c>
      <c r="D56" s="97" t="s">
        <v>135</v>
      </c>
      <c r="E56" s="97" t="s">
        <v>328</v>
      </c>
      <c r="F56" s="84" t="s">
        <v>1029</v>
      </c>
      <c r="G56" s="97" t="s">
        <v>379</v>
      </c>
      <c r="H56" s="97" t="s">
        <v>177</v>
      </c>
      <c r="I56" s="94">
        <v>4212.1429280000002</v>
      </c>
      <c r="J56" s="96">
        <v>5028</v>
      </c>
      <c r="K56" s="84"/>
      <c r="L56" s="94">
        <v>211.78654639499999</v>
      </c>
      <c r="M56" s="95">
        <v>2.3485334725753066E-4</v>
      </c>
      <c r="N56" s="95">
        <f t="shared" si="1"/>
        <v>1.734439067998485E-3</v>
      </c>
      <c r="O56" s="95">
        <f>L56/'סכום נכסי הקרן'!$C$42</f>
        <v>1.190404001711616E-4</v>
      </c>
    </row>
    <row r="57" spans="2:15" s="139" customFormat="1">
      <c r="B57" s="87" t="s">
        <v>1030</v>
      </c>
      <c r="C57" s="84" t="s">
        <v>1031</v>
      </c>
      <c r="D57" s="97" t="s">
        <v>135</v>
      </c>
      <c r="E57" s="97" t="s">
        <v>328</v>
      </c>
      <c r="F57" s="84" t="s">
        <v>1032</v>
      </c>
      <c r="G57" s="97" t="s">
        <v>595</v>
      </c>
      <c r="H57" s="97" t="s">
        <v>177</v>
      </c>
      <c r="I57" s="94">
        <v>3294.0351519999995</v>
      </c>
      <c r="J57" s="96">
        <v>18210</v>
      </c>
      <c r="K57" s="84"/>
      <c r="L57" s="94">
        <v>599.84380116599993</v>
      </c>
      <c r="M57" s="95">
        <v>6.2516739788709332E-4</v>
      </c>
      <c r="N57" s="95">
        <f t="shared" si="1"/>
        <v>4.9124580439524456E-3</v>
      </c>
      <c r="O57" s="95">
        <f>L57/'סכום נכסי הקרן'!$C$42</f>
        <v>3.3715855584997217E-4</v>
      </c>
    </row>
    <row r="58" spans="2:15" s="139" customFormat="1">
      <c r="B58" s="87" t="s">
        <v>1033</v>
      </c>
      <c r="C58" s="84" t="s">
        <v>1034</v>
      </c>
      <c r="D58" s="97" t="s">
        <v>135</v>
      </c>
      <c r="E58" s="97" t="s">
        <v>328</v>
      </c>
      <c r="F58" s="84" t="s">
        <v>1035</v>
      </c>
      <c r="G58" s="97" t="s">
        <v>1006</v>
      </c>
      <c r="H58" s="97" t="s">
        <v>177</v>
      </c>
      <c r="I58" s="94">
        <v>4418.6020470000003</v>
      </c>
      <c r="J58" s="96">
        <v>6638</v>
      </c>
      <c r="K58" s="84"/>
      <c r="L58" s="94">
        <v>293.30680387699999</v>
      </c>
      <c r="M58" s="95">
        <v>3.1492959502920937E-4</v>
      </c>
      <c r="N58" s="95">
        <f t="shared" si="1"/>
        <v>2.402054276881341E-3</v>
      </c>
      <c r="O58" s="95">
        <f>L58/'סכום נכסי הקרן'!$C$42</f>
        <v>1.6486108254167554E-4</v>
      </c>
    </row>
    <row r="59" spans="2:15" s="139" customFormat="1">
      <c r="B59" s="87" t="s">
        <v>1036</v>
      </c>
      <c r="C59" s="84" t="s">
        <v>1037</v>
      </c>
      <c r="D59" s="97" t="s">
        <v>135</v>
      </c>
      <c r="E59" s="97" t="s">
        <v>328</v>
      </c>
      <c r="F59" s="84" t="s">
        <v>1038</v>
      </c>
      <c r="G59" s="97" t="s">
        <v>1039</v>
      </c>
      <c r="H59" s="97" t="s">
        <v>177</v>
      </c>
      <c r="I59" s="94">
        <v>2090.4104320000001</v>
      </c>
      <c r="J59" s="96">
        <v>12540</v>
      </c>
      <c r="K59" s="84"/>
      <c r="L59" s="94">
        <v>262.137468173</v>
      </c>
      <c r="M59" s="95">
        <v>3.077610688313088E-4</v>
      </c>
      <c r="N59" s="95">
        <f t="shared" si="1"/>
        <v>2.1467910673489059E-3</v>
      </c>
      <c r="O59" s="95">
        <f>L59/'סכום נכסי הקרן'!$C$42</f>
        <v>1.4734150795853276E-4</v>
      </c>
    </row>
    <row r="60" spans="2:15" s="139" customFormat="1">
      <c r="B60" s="87" t="s">
        <v>1040</v>
      </c>
      <c r="C60" s="84" t="s">
        <v>1041</v>
      </c>
      <c r="D60" s="97" t="s">
        <v>135</v>
      </c>
      <c r="E60" s="97" t="s">
        <v>328</v>
      </c>
      <c r="F60" s="84" t="s">
        <v>1042</v>
      </c>
      <c r="G60" s="97" t="s">
        <v>1039</v>
      </c>
      <c r="H60" s="97" t="s">
        <v>177</v>
      </c>
      <c r="I60" s="94">
        <v>10344.387445</v>
      </c>
      <c r="J60" s="96">
        <v>8787</v>
      </c>
      <c r="K60" s="84"/>
      <c r="L60" s="94">
        <v>908.9613248070001</v>
      </c>
      <c r="M60" s="95">
        <v>4.6010479290344296E-4</v>
      </c>
      <c r="N60" s="95">
        <f t="shared" si="1"/>
        <v>7.4439951917651247E-3</v>
      </c>
      <c r="O60" s="95">
        <f>L60/'סכום נכסי הקרן'!$C$42</f>
        <v>5.1090648432089935E-4</v>
      </c>
    </row>
    <row r="61" spans="2:15" s="139" customFormat="1">
      <c r="B61" s="87" t="s">
        <v>1043</v>
      </c>
      <c r="C61" s="84" t="s">
        <v>1044</v>
      </c>
      <c r="D61" s="97" t="s">
        <v>135</v>
      </c>
      <c r="E61" s="97" t="s">
        <v>328</v>
      </c>
      <c r="F61" s="84" t="s">
        <v>1045</v>
      </c>
      <c r="G61" s="97" t="s">
        <v>584</v>
      </c>
      <c r="H61" s="97" t="s">
        <v>177</v>
      </c>
      <c r="I61" s="94">
        <v>1922.5742379999999</v>
      </c>
      <c r="J61" s="96">
        <v>21080</v>
      </c>
      <c r="K61" s="84"/>
      <c r="L61" s="94">
        <v>405.27864935700001</v>
      </c>
      <c r="M61" s="95">
        <v>1.1130929635556461E-4</v>
      </c>
      <c r="N61" s="95">
        <f t="shared" si="1"/>
        <v>3.3190546559053536E-3</v>
      </c>
      <c r="O61" s="95">
        <f>L61/'סכום נכסי הקרן'!$C$42</f>
        <v>2.277979098365625E-4</v>
      </c>
    </row>
    <row r="62" spans="2:15" s="139" customFormat="1">
      <c r="B62" s="87" t="s">
        <v>1046</v>
      </c>
      <c r="C62" s="84" t="s">
        <v>1047</v>
      </c>
      <c r="D62" s="97" t="s">
        <v>135</v>
      </c>
      <c r="E62" s="97" t="s">
        <v>328</v>
      </c>
      <c r="F62" s="84" t="s">
        <v>540</v>
      </c>
      <c r="G62" s="97" t="s">
        <v>379</v>
      </c>
      <c r="H62" s="97" t="s">
        <v>177</v>
      </c>
      <c r="I62" s="94">
        <v>956.81711799999994</v>
      </c>
      <c r="J62" s="96">
        <v>39860</v>
      </c>
      <c r="K62" s="84"/>
      <c r="L62" s="94">
        <v>381.38730330800001</v>
      </c>
      <c r="M62" s="95">
        <v>1.7706060923452263E-4</v>
      </c>
      <c r="N62" s="95">
        <f t="shared" si="1"/>
        <v>3.12339499442161E-3</v>
      </c>
      <c r="O62" s="95">
        <f>L62/'סכום נכסי הקרן'!$C$42</f>
        <v>2.1436912768438418E-4</v>
      </c>
    </row>
    <row r="63" spans="2:15" s="139" customFormat="1">
      <c r="B63" s="87" t="s">
        <v>1048</v>
      </c>
      <c r="C63" s="84" t="s">
        <v>1049</v>
      </c>
      <c r="D63" s="97" t="s">
        <v>135</v>
      </c>
      <c r="E63" s="97" t="s">
        <v>328</v>
      </c>
      <c r="F63" s="84" t="s">
        <v>1050</v>
      </c>
      <c r="G63" s="97" t="s">
        <v>443</v>
      </c>
      <c r="H63" s="97" t="s">
        <v>177</v>
      </c>
      <c r="I63" s="94">
        <v>13570.342437000003</v>
      </c>
      <c r="J63" s="96">
        <v>5268</v>
      </c>
      <c r="K63" s="84"/>
      <c r="L63" s="94">
        <v>714.88563956099983</v>
      </c>
      <c r="M63" s="95">
        <v>2.4416371130775303E-4</v>
      </c>
      <c r="N63" s="95">
        <f t="shared" si="1"/>
        <v>5.8546003205185394E-3</v>
      </c>
      <c r="O63" s="95">
        <f>L63/'סכום נכסי הקרן'!$C$42</f>
        <v>4.0182095632854288E-4</v>
      </c>
    </row>
    <row r="64" spans="2:15" s="139" customFormat="1">
      <c r="B64" s="87" t="s">
        <v>1051</v>
      </c>
      <c r="C64" s="84" t="s">
        <v>1052</v>
      </c>
      <c r="D64" s="97" t="s">
        <v>135</v>
      </c>
      <c r="E64" s="97" t="s">
        <v>328</v>
      </c>
      <c r="F64" s="84" t="s">
        <v>1053</v>
      </c>
      <c r="G64" s="97" t="s">
        <v>1039</v>
      </c>
      <c r="H64" s="97" t="s">
        <v>177</v>
      </c>
      <c r="I64" s="94">
        <v>29832.793593999999</v>
      </c>
      <c r="J64" s="96">
        <v>4137</v>
      </c>
      <c r="K64" s="84"/>
      <c r="L64" s="94">
        <v>1234.1826709719999</v>
      </c>
      <c r="M64" s="95">
        <v>4.8367682917091628E-4</v>
      </c>
      <c r="N64" s="95">
        <f t="shared" si="1"/>
        <v>1.0107415593756023E-2</v>
      </c>
      <c r="O64" s="95">
        <f>L64/'סכום נכסי הקרן'!$C$42</f>
        <v>6.9370600511519775E-4</v>
      </c>
    </row>
    <row r="65" spans="2:15" s="139" customFormat="1">
      <c r="B65" s="87" t="s">
        <v>1054</v>
      </c>
      <c r="C65" s="84" t="s">
        <v>1055</v>
      </c>
      <c r="D65" s="97" t="s">
        <v>135</v>
      </c>
      <c r="E65" s="97" t="s">
        <v>328</v>
      </c>
      <c r="F65" s="84" t="s">
        <v>1056</v>
      </c>
      <c r="G65" s="97" t="s">
        <v>1024</v>
      </c>
      <c r="H65" s="97" t="s">
        <v>177</v>
      </c>
      <c r="I65" s="94">
        <v>53038.476535000002</v>
      </c>
      <c r="J65" s="96">
        <v>2136</v>
      </c>
      <c r="K65" s="84"/>
      <c r="L65" s="94">
        <v>1132.9018588070001</v>
      </c>
      <c r="M65" s="95">
        <v>4.9263038544930158E-4</v>
      </c>
      <c r="N65" s="95">
        <f t="shared" si="1"/>
        <v>9.2779700956932658E-3</v>
      </c>
      <c r="O65" s="95">
        <f>L65/'סכום נכסי הקרן'!$C$42</f>
        <v>6.367783644552693E-4</v>
      </c>
    </row>
    <row r="66" spans="2:15" s="139" customFormat="1">
      <c r="B66" s="87" t="s">
        <v>1057</v>
      </c>
      <c r="C66" s="84" t="s">
        <v>1058</v>
      </c>
      <c r="D66" s="97" t="s">
        <v>135</v>
      </c>
      <c r="E66" s="97" t="s">
        <v>328</v>
      </c>
      <c r="F66" s="84" t="s">
        <v>569</v>
      </c>
      <c r="G66" s="97" t="s">
        <v>443</v>
      </c>
      <c r="H66" s="97" t="s">
        <v>177</v>
      </c>
      <c r="I66" s="94">
        <v>12513.448704999999</v>
      </c>
      <c r="J66" s="96">
        <v>3975</v>
      </c>
      <c r="K66" s="84"/>
      <c r="L66" s="94">
        <v>497.40958601599999</v>
      </c>
      <c r="M66" s="95">
        <v>1.9777251155808726E-4</v>
      </c>
      <c r="N66" s="95">
        <f t="shared" si="1"/>
        <v>4.0735666805484638E-3</v>
      </c>
      <c r="O66" s="95">
        <f>L66/'סכום נכסי הקרן'!$C$42</f>
        <v>2.795826136088991E-4</v>
      </c>
    </row>
    <row r="67" spans="2:15" s="139" customFormat="1">
      <c r="B67" s="87" t="s">
        <v>1059</v>
      </c>
      <c r="C67" s="84" t="s">
        <v>1060</v>
      </c>
      <c r="D67" s="97" t="s">
        <v>135</v>
      </c>
      <c r="E67" s="97" t="s">
        <v>328</v>
      </c>
      <c r="F67" s="84" t="s">
        <v>1061</v>
      </c>
      <c r="G67" s="97" t="s">
        <v>958</v>
      </c>
      <c r="H67" s="97" t="s">
        <v>177</v>
      </c>
      <c r="I67" s="94">
        <v>1029.619451</v>
      </c>
      <c r="J67" s="96">
        <v>8450</v>
      </c>
      <c r="K67" s="84"/>
      <c r="L67" s="94">
        <v>87.002843599000002</v>
      </c>
      <c r="M67" s="95">
        <v>3.6680626048367066E-5</v>
      </c>
      <c r="N67" s="95">
        <f t="shared" si="1"/>
        <v>7.1251518821041648E-4</v>
      </c>
      <c r="O67" s="95">
        <f>L67/'סכום נכסי הקרן'!$C$42</f>
        <v>4.890231931322743E-5</v>
      </c>
    </row>
    <row r="68" spans="2:15" s="139" customFormat="1">
      <c r="B68" s="87" t="s">
        <v>1062</v>
      </c>
      <c r="C68" s="84" t="s">
        <v>1063</v>
      </c>
      <c r="D68" s="97" t="s">
        <v>135</v>
      </c>
      <c r="E68" s="97" t="s">
        <v>328</v>
      </c>
      <c r="F68" s="84" t="s">
        <v>1064</v>
      </c>
      <c r="G68" s="97" t="s">
        <v>890</v>
      </c>
      <c r="H68" s="97" t="s">
        <v>177</v>
      </c>
      <c r="I68" s="94">
        <v>36414.876466000002</v>
      </c>
      <c r="J68" s="96">
        <v>2380</v>
      </c>
      <c r="K68" s="84"/>
      <c r="L68" s="94">
        <v>866.67405986899996</v>
      </c>
      <c r="M68" s="95">
        <v>3.7090781782421061E-4</v>
      </c>
      <c r="N68" s="95">
        <f t="shared" si="1"/>
        <v>7.0976810106439317E-3</v>
      </c>
      <c r="O68" s="95">
        <f>L68/'סכום נכסי הקרן'!$C$42</f>
        <v>4.8713777461742826E-4</v>
      </c>
    </row>
    <row r="69" spans="2:15" s="139" customFormat="1">
      <c r="B69" s="87" t="s">
        <v>1065</v>
      </c>
      <c r="C69" s="84" t="s">
        <v>1066</v>
      </c>
      <c r="D69" s="97" t="s">
        <v>135</v>
      </c>
      <c r="E69" s="97" t="s">
        <v>328</v>
      </c>
      <c r="F69" s="84" t="s">
        <v>1067</v>
      </c>
      <c r="G69" s="97" t="s">
        <v>205</v>
      </c>
      <c r="H69" s="97" t="s">
        <v>177</v>
      </c>
      <c r="I69" s="94">
        <v>6715.895321</v>
      </c>
      <c r="J69" s="96">
        <v>4119</v>
      </c>
      <c r="K69" s="84"/>
      <c r="L69" s="94">
        <v>276.62772829699998</v>
      </c>
      <c r="M69" s="95">
        <v>1.3486731540275621E-4</v>
      </c>
      <c r="N69" s="95">
        <f t="shared" si="1"/>
        <v>2.2654599520931331E-3</v>
      </c>
      <c r="O69" s="95">
        <f>L69/'סכום נכסי הקרן'!$C$42</f>
        <v>1.5548615356094061E-4</v>
      </c>
    </row>
    <row r="70" spans="2:15" s="139" customFormat="1">
      <c r="B70" s="87" t="s">
        <v>975</v>
      </c>
      <c r="C70" s="84" t="s">
        <v>976</v>
      </c>
      <c r="D70" s="97" t="s">
        <v>135</v>
      </c>
      <c r="E70" s="97" t="s">
        <v>328</v>
      </c>
      <c r="F70" s="84" t="s">
        <v>631</v>
      </c>
      <c r="G70" s="97" t="s">
        <v>411</v>
      </c>
      <c r="H70" s="97" t="s">
        <v>177</v>
      </c>
      <c r="I70" s="94">
        <v>23452.297470000001</v>
      </c>
      <c r="J70" s="96">
        <v>2210</v>
      </c>
      <c r="K70" s="84"/>
      <c r="L70" s="94">
        <v>518.29577409300009</v>
      </c>
      <c r="M70" s="95">
        <v>2.0183389804138662E-4</v>
      </c>
      <c r="N70" s="95">
        <f>L70/$L$11</f>
        <v>4.2446154142803446E-3</v>
      </c>
      <c r="O70" s="95">
        <f>L70/'סכום נכסי הקרן'!$C$42</f>
        <v>2.9132226482403851E-4</v>
      </c>
    </row>
    <row r="71" spans="2:15" s="139" customFormat="1">
      <c r="B71" s="87" t="s">
        <v>1068</v>
      </c>
      <c r="C71" s="84" t="s">
        <v>1069</v>
      </c>
      <c r="D71" s="97" t="s">
        <v>135</v>
      </c>
      <c r="E71" s="97" t="s">
        <v>328</v>
      </c>
      <c r="F71" s="84" t="s">
        <v>1070</v>
      </c>
      <c r="G71" s="97" t="s">
        <v>166</v>
      </c>
      <c r="H71" s="97" t="s">
        <v>177</v>
      </c>
      <c r="I71" s="94">
        <v>4463.9181260000005</v>
      </c>
      <c r="J71" s="96">
        <v>9236</v>
      </c>
      <c r="K71" s="84"/>
      <c r="L71" s="94">
        <v>412.28747811700003</v>
      </c>
      <c r="M71" s="95">
        <v>4.0976414318067995E-4</v>
      </c>
      <c r="N71" s="95">
        <f t="shared" si="1"/>
        <v>3.3764538940967291E-3</v>
      </c>
      <c r="O71" s="95">
        <f>L71/'סכום נכסי הקרן'!$C$42</f>
        <v>2.317374130511125E-4</v>
      </c>
    </row>
    <row r="72" spans="2:15" s="139" customFormat="1">
      <c r="B72" s="87" t="s">
        <v>1071</v>
      </c>
      <c r="C72" s="84" t="s">
        <v>1072</v>
      </c>
      <c r="D72" s="97" t="s">
        <v>135</v>
      </c>
      <c r="E72" s="97" t="s">
        <v>328</v>
      </c>
      <c r="F72" s="84" t="s">
        <v>1073</v>
      </c>
      <c r="G72" s="97" t="s">
        <v>496</v>
      </c>
      <c r="H72" s="97" t="s">
        <v>177</v>
      </c>
      <c r="I72" s="94">
        <v>2983.1003919999998</v>
      </c>
      <c r="J72" s="96">
        <v>16330</v>
      </c>
      <c r="K72" s="84"/>
      <c r="L72" s="94">
        <v>487.14029402599994</v>
      </c>
      <c r="M72" s="95">
        <v>3.1243343647932987E-4</v>
      </c>
      <c r="N72" s="95">
        <f t="shared" si="1"/>
        <v>3.9894656763471859E-3</v>
      </c>
      <c r="O72" s="95">
        <f>L72/'סכום נכסי הקרן'!$C$42</f>
        <v>2.7381047817927594E-4</v>
      </c>
    </row>
    <row r="73" spans="2:15" s="139" customFormat="1">
      <c r="B73" s="87" t="s">
        <v>981</v>
      </c>
      <c r="C73" s="84" t="s">
        <v>982</v>
      </c>
      <c r="D73" s="97" t="s">
        <v>135</v>
      </c>
      <c r="E73" s="97" t="s">
        <v>328</v>
      </c>
      <c r="F73" s="84" t="s">
        <v>867</v>
      </c>
      <c r="G73" s="97" t="s">
        <v>411</v>
      </c>
      <c r="H73" s="97" t="s">
        <v>177</v>
      </c>
      <c r="I73" s="94">
        <v>38624.151954000001</v>
      </c>
      <c r="J73" s="96">
        <v>1835</v>
      </c>
      <c r="K73" s="84"/>
      <c r="L73" s="94">
        <v>708.75318836700001</v>
      </c>
      <c r="M73" s="95">
        <v>2.3652155439316056E-4</v>
      </c>
      <c r="N73" s="95">
        <f>L73/$L$11</f>
        <v>5.8043782308035983E-3</v>
      </c>
      <c r="O73" s="95">
        <f>L73/'סכום נכסי הקרן'!$C$42</f>
        <v>3.9837404500867875E-4</v>
      </c>
    </row>
    <row r="74" spans="2:15" s="139" customFormat="1">
      <c r="B74" s="87" t="s">
        <v>1074</v>
      </c>
      <c r="C74" s="84" t="s">
        <v>1075</v>
      </c>
      <c r="D74" s="97" t="s">
        <v>135</v>
      </c>
      <c r="E74" s="97" t="s">
        <v>328</v>
      </c>
      <c r="F74" s="84" t="s">
        <v>1076</v>
      </c>
      <c r="G74" s="97" t="s">
        <v>1006</v>
      </c>
      <c r="H74" s="97" t="s">
        <v>177</v>
      </c>
      <c r="I74" s="94">
        <v>731.51346799999999</v>
      </c>
      <c r="J74" s="96">
        <v>23330</v>
      </c>
      <c r="K74" s="84"/>
      <c r="L74" s="94">
        <v>170.66209204500001</v>
      </c>
      <c r="M74" s="95">
        <v>3.1227602899780665E-4</v>
      </c>
      <c r="N74" s="95">
        <f t="shared" si="1"/>
        <v>1.397647796367247E-3</v>
      </c>
      <c r="O74" s="95">
        <f>L74/'סכום נכסי הקרן'!$C$42</f>
        <v>9.5925279848484474E-5</v>
      </c>
    </row>
    <row r="75" spans="2:15" s="139" customFormat="1">
      <c r="B75" s="87" t="s">
        <v>1077</v>
      </c>
      <c r="C75" s="84" t="s">
        <v>1078</v>
      </c>
      <c r="D75" s="97" t="s">
        <v>135</v>
      </c>
      <c r="E75" s="97" t="s">
        <v>328</v>
      </c>
      <c r="F75" s="84" t="s">
        <v>1079</v>
      </c>
      <c r="G75" s="97" t="s">
        <v>1080</v>
      </c>
      <c r="H75" s="97" t="s">
        <v>177</v>
      </c>
      <c r="I75" s="94">
        <v>6766.6082960000003</v>
      </c>
      <c r="J75" s="96">
        <v>1869</v>
      </c>
      <c r="K75" s="84"/>
      <c r="L75" s="94">
        <v>126.46790904999999</v>
      </c>
      <c r="M75" s="95">
        <v>1.6804131766025762E-4</v>
      </c>
      <c r="N75" s="95">
        <f t="shared" si="1"/>
        <v>1.0357167914494957E-3</v>
      </c>
      <c r="O75" s="95">
        <f>L75/'סכום נכסי הקרן'!$C$42</f>
        <v>7.1084734882279066E-5</v>
      </c>
    </row>
    <row r="76" spans="2:15" s="139" customFormat="1">
      <c r="B76" s="87" t="s">
        <v>1081</v>
      </c>
      <c r="C76" s="84" t="s">
        <v>1082</v>
      </c>
      <c r="D76" s="97" t="s">
        <v>135</v>
      </c>
      <c r="E76" s="97" t="s">
        <v>328</v>
      </c>
      <c r="F76" s="84" t="s">
        <v>1083</v>
      </c>
      <c r="G76" s="97" t="s">
        <v>774</v>
      </c>
      <c r="H76" s="97" t="s">
        <v>177</v>
      </c>
      <c r="I76" s="94">
        <v>5304.8190780000004</v>
      </c>
      <c r="J76" s="96">
        <v>9232</v>
      </c>
      <c r="K76" s="84"/>
      <c r="L76" s="94">
        <v>489.74089727399996</v>
      </c>
      <c r="M76" s="95">
        <v>4.2176940869330989E-4</v>
      </c>
      <c r="N76" s="95">
        <f t="shared" si="1"/>
        <v>4.0107634780747912E-3</v>
      </c>
      <c r="O76" s="95">
        <f>L76/'סכום נכסי הקרן'!$C$42</f>
        <v>2.7527221810845422E-4</v>
      </c>
    </row>
    <row r="77" spans="2:15" s="139" customFormat="1">
      <c r="B77" s="87" t="s">
        <v>1084</v>
      </c>
      <c r="C77" s="84" t="s">
        <v>1085</v>
      </c>
      <c r="D77" s="97" t="s">
        <v>135</v>
      </c>
      <c r="E77" s="97" t="s">
        <v>328</v>
      </c>
      <c r="F77" s="84" t="s">
        <v>483</v>
      </c>
      <c r="G77" s="97" t="s">
        <v>379</v>
      </c>
      <c r="H77" s="97" t="s">
        <v>177</v>
      </c>
      <c r="I77" s="94">
        <v>49984.995555000001</v>
      </c>
      <c r="J77" s="96">
        <v>1381</v>
      </c>
      <c r="K77" s="84"/>
      <c r="L77" s="94">
        <v>690.29278862199988</v>
      </c>
      <c r="M77" s="95">
        <v>2.8411692385280388E-4</v>
      </c>
      <c r="N77" s="95">
        <f t="shared" si="1"/>
        <v>5.653195641193395E-3</v>
      </c>
      <c r="O77" s="95">
        <f>L77/'סכום נכסי הקרן'!$C$42</f>
        <v>3.8799787423498931E-4</v>
      </c>
    </row>
    <row r="78" spans="2:15" s="139" customFormat="1">
      <c r="B78" s="87" t="s">
        <v>1086</v>
      </c>
      <c r="C78" s="84" t="s">
        <v>1087</v>
      </c>
      <c r="D78" s="97" t="s">
        <v>135</v>
      </c>
      <c r="E78" s="97" t="s">
        <v>328</v>
      </c>
      <c r="F78" s="84" t="s">
        <v>1088</v>
      </c>
      <c r="G78" s="97" t="s">
        <v>166</v>
      </c>
      <c r="H78" s="97" t="s">
        <v>177</v>
      </c>
      <c r="I78" s="94">
        <v>2227.2785950000002</v>
      </c>
      <c r="J78" s="96">
        <v>19240</v>
      </c>
      <c r="K78" s="84"/>
      <c r="L78" s="94">
        <v>428.52840157200001</v>
      </c>
      <c r="M78" s="95">
        <v>1.6168307323181894E-4</v>
      </c>
      <c r="N78" s="95">
        <f t="shared" si="1"/>
        <v>3.5094599448596869E-3</v>
      </c>
      <c r="O78" s="95">
        <f>L78/'סכום נכסי הקרן'!$C$42</f>
        <v>2.4086606668913247E-4</v>
      </c>
    </row>
    <row r="79" spans="2:15" s="139" customFormat="1">
      <c r="B79" s="87" t="s">
        <v>1089</v>
      </c>
      <c r="C79" s="84" t="s">
        <v>1090</v>
      </c>
      <c r="D79" s="97" t="s">
        <v>135</v>
      </c>
      <c r="E79" s="97" t="s">
        <v>328</v>
      </c>
      <c r="F79" s="84" t="s">
        <v>1091</v>
      </c>
      <c r="G79" s="97" t="s">
        <v>890</v>
      </c>
      <c r="H79" s="97" t="s">
        <v>177</v>
      </c>
      <c r="I79" s="94">
        <v>347283.70816700003</v>
      </c>
      <c r="J79" s="96">
        <v>254.6</v>
      </c>
      <c r="K79" s="84"/>
      <c r="L79" s="94">
        <v>884.18432098599999</v>
      </c>
      <c r="M79" s="95">
        <v>3.0902151025062027E-4</v>
      </c>
      <c r="N79" s="95">
        <f t="shared" si="1"/>
        <v>7.2410823809818574E-3</v>
      </c>
      <c r="O79" s="95">
        <f>L79/'סכום נכסי הקרן'!$C$42</f>
        <v>4.9697989408134156E-4</v>
      </c>
    </row>
    <row r="80" spans="2:15" s="139" customFormat="1">
      <c r="B80" s="87" t="s">
        <v>1092</v>
      </c>
      <c r="C80" s="84" t="s">
        <v>1093</v>
      </c>
      <c r="D80" s="97" t="s">
        <v>135</v>
      </c>
      <c r="E80" s="97" t="s">
        <v>328</v>
      </c>
      <c r="F80" s="84" t="s">
        <v>671</v>
      </c>
      <c r="G80" s="97" t="s">
        <v>379</v>
      </c>
      <c r="H80" s="97" t="s">
        <v>177</v>
      </c>
      <c r="I80" s="94">
        <v>142174.30286999998</v>
      </c>
      <c r="J80" s="96">
        <v>634.1</v>
      </c>
      <c r="K80" s="84"/>
      <c r="L80" s="94">
        <v>901.52725448799993</v>
      </c>
      <c r="M80" s="95">
        <v>3.5498677699918695E-4</v>
      </c>
      <c r="N80" s="95">
        <f t="shared" si="1"/>
        <v>7.3831134114301566E-3</v>
      </c>
      <c r="O80" s="95">
        <f>L80/'סכום נכסי הקרן'!$C$42</f>
        <v>5.0672796249910332E-4</v>
      </c>
    </row>
    <row r="81" spans="2:15" s="139" customFormat="1">
      <c r="B81" s="87" t="s">
        <v>1094</v>
      </c>
      <c r="C81" s="84" t="s">
        <v>1095</v>
      </c>
      <c r="D81" s="97" t="s">
        <v>135</v>
      </c>
      <c r="E81" s="97" t="s">
        <v>328</v>
      </c>
      <c r="F81" s="84" t="s">
        <v>877</v>
      </c>
      <c r="G81" s="97" t="s">
        <v>379</v>
      </c>
      <c r="H81" s="97" t="s">
        <v>177</v>
      </c>
      <c r="I81" s="94">
        <v>82318.112731000001</v>
      </c>
      <c r="J81" s="96">
        <v>1150</v>
      </c>
      <c r="K81" s="84"/>
      <c r="L81" s="94">
        <v>946.658296404</v>
      </c>
      <c r="M81" s="95">
        <v>2.3467440906327645E-4</v>
      </c>
      <c r="N81" s="95">
        <f t="shared" si="1"/>
        <v>7.7527168806353934E-3</v>
      </c>
      <c r="O81" s="95">
        <f>L81/'סכום נכסי הקרן'!$C$42</f>
        <v>5.3209509455385661E-4</v>
      </c>
    </row>
    <row r="82" spans="2:15" s="139" customFormat="1">
      <c r="B82" s="87" t="s">
        <v>1096</v>
      </c>
      <c r="C82" s="84" t="s">
        <v>1097</v>
      </c>
      <c r="D82" s="97" t="s">
        <v>135</v>
      </c>
      <c r="E82" s="97" t="s">
        <v>328</v>
      </c>
      <c r="F82" s="84" t="s">
        <v>916</v>
      </c>
      <c r="G82" s="97" t="s">
        <v>890</v>
      </c>
      <c r="H82" s="97" t="s">
        <v>177</v>
      </c>
      <c r="I82" s="94">
        <v>29467.226419999999</v>
      </c>
      <c r="J82" s="96">
        <v>1524</v>
      </c>
      <c r="K82" s="84"/>
      <c r="L82" s="94">
        <v>449.08053064300003</v>
      </c>
      <c r="M82" s="95">
        <v>3.3297965561577902E-4</v>
      </c>
      <c r="N82" s="95">
        <f t="shared" si="1"/>
        <v>3.6777728816257751E-3</v>
      </c>
      <c r="O82" s="95">
        <f>L82/'סכום נכסי הקרן'!$C$42</f>
        <v>2.5241795093591655E-4</v>
      </c>
    </row>
    <row r="83" spans="2:15" s="139" customFormat="1">
      <c r="B83" s="83"/>
      <c r="C83" s="84"/>
      <c r="D83" s="84"/>
      <c r="E83" s="84"/>
      <c r="F83" s="84"/>
      <c r="G83" s="84"/>
      <c r="H83" s="84"/>
      <c r="I83" s="94"/>
      <c r="J83" s="96"/>
      <c r="K83" s="84"/>
      <c r="L83" s="84"/>
      <c r="M83" s="84"/>
      <c r="N83" s="95"/>
      <c r="O83" s="84"/>
    </row>
    <row r="84" spans="2:15" s="139" customFormat="1">
      <c r="B84" s="103" t="s">
        <v>29</v>
      </c>
      <c r="C84" s="82"/>
      <c r="D84" s="82"/>
      <c r="E84" s="82"/>
      <c r="F84" s="82"/>
      <c r="G84" s="82"/>
      <c r="H84" s="82"/>
      <c r="I84" s="91"/>
      <c r="J84" s="93"/>
      <c r="K84" s="82"/>
      <c r="L84" s="91">
        <v>3509.2813056920004</v>
      </c>
      <c r="M84" s="82"/>
      <c r="N84" s="92">
        <f t="shared" ref="N84:N125" si="2">L84/$L$11</f>
        <v>2.8739477085748623E-2</v>
      </c>
      <c r="O84" s="92">
        <f>L84/'סכום נכסי הקרן'!$C$42</f>
        <v>1.9724871954973936E-3</v>
      </c>
    </row>
    <row r="85" spans="2:15" s="139" customFormat="1">
      <c r="B85" s="87" t="s">
        <v>1098</v>
      </c>
      <c r="C85" s="84" t="s">
        <v>1099</v>
      </c>
      <c r="D85" s="97" t="s">
        <v>135</v>
      </c>
      <c r="E85" s="97" t="s">
        <v>328</v>
      </c>
      <c r="F85" s="84" t="s">
        <v>1100</v>
      </c>
      <c r="G85" s="97" t="s">
        <v>1080</v>
      </c>
      <c r="H85" s="97" t="s">
        <v>177</v>
      </c>
      <c r="I85" s="94">
        <v>10257.117196000001</v>
      </c>
      <c r="J85" s="96">
        <v>778</v>
      </c>
      <c r="K85" s="84"/>
      <c r="L85" s="94">
        <v>79.80037178500001</v>
      </c>
      <c r="M85" s="95">
        <v>3.9826818786783432E-4</v>
      </c>
      <c r="N85" s="95">
        <f t="shared" si="2"/>
        <v>6.5353009820823856E-4</v>
      </c>
      <c r="O85" s="95">
        <f>L85/'סכום נכסי הקרן'!$C$42</f>
        <v>4.4853973742867289E-5</v>
      </c>
    </row>
    <row r="86" spans="2:15" s="139" customFormat="1">
      <c r="B86" s="87" t="s">
        <v>1101</v>
      </c>
      <c r="C86" s="84" t="s">
        <v>1102</v>
      </c>
      <c r="D86" s="97" t="s">
        <v>135</v>
      </c>
      <c r="E86" s="97" t="s">
        <v>328</v>
      </c>
      <c r="F86" s="84" t="s">
        <v>1103</v>
      </c>
      <c r="G86" s="97" t="s">
        <v>1024</v>
      </c>
      <c r="H86" s="97" t="s">
        <v>177</v>
      </c>
      <c r="I86" s="94">
        <v>1861.8731050000001</v>
      </c>
      <c r="J86" s="96">
        <v>2980</v>
      </c>
      <c r="K86" s="84"/>
      <c r="L86" s="94">
        <v>55.483818522000007</v>
      </c>
      <c r="M86" s="95">
        <v>3.7715613099756091E-4</v>
      </c>
      <c r="N86" s="95">
        <f t="shared" si="2"/>
        <v>4.5438817585141336E-4</v>
      </c>
      <c r="O86" s="95">
        <f>L86/'סכום נכסי הקרן'!$C$42</f>
        <v>3.1186192287986243E-5</v>
      </c>
    </row>
    <row r="87" spans="2:15" s="139" customFormat="1">
      <c r="B87" s="87" t="s">
        <v>1104</v>
      </c>
      <c r="C87" s="84" t="s">
        <v>1105</v>
      </c>
      <c r="D87" s="97" t="s">
        <v>135</v>
      </c>
      <c r="E87" s="97" t="s">
        <v>328</v>
      </c>
      <c r="F87" s="84" t="s">
        <v>1106</v>
      </c>
      <c r="G87" s="97" t="s">
        <v>166</v>
      </c>
      <c r="H87" s="97" t="s">
        <v>177</v>
      </c>
      <c r="I87" s="94">
        <v>24336.674651000001</v>
      </c>
      <c r="J87" s="96">
        <v>449.8</v>
      </c>
      <c r="K87" s="84"/>
      <c r="L87" s="94">
        <v>109.46636256799999</v>
      </c>
      <c r="M87" s="95">
        <v>4.4258236177413578E-4</v>
      </c>
      <c r="N87" s="95">
        <f t="shared" si="2"/>
        <v>8.9648157119251546E-4</v>
      </c>
      <c r="O87" s="95">
        <f>L87/'סכום נכסי הקרן'!$C$42</f>
        <v>6.152855234284999E-5</v>
      </c>
    </row>
    <row r="88" spans="2:15" s="139" customFormat="1">
      <c r="B88" s="87" t="s">
        <v>1107</v>
      </c>
      <c r="C88" s="84" t="s">
        <v>1108</v>
      </c>
      <c r="D88" s="97" t="s">
        <v>135</v>
      </c>
      <c r="E88" s="97" t="s">
        <v>328</v>
      </c>
      <c r="F88" s="84" t="s">
        <v>1109</v>
      </c>
      <c r="G88" s="97" t="s">
        <v>595</v>
      </c>
      <c r="H88" s="97" t="s">
        <v>177</v>
      </c>
      <c r="I88" s="94">
        <v>7746.6744360000002</v>
      </c>
      <c r="J88" s="96">
        <v>2167</v>
      </c>
      <c r="K88" s="84"/>
      <c r="L88" s="94">
        <v>167.87043502600002</v>
      </c>
      <c r="M88" s="95">
        <v>5.8356470766902696E-4</v>
      </c>
      <c r="N88" s="95">
        <f t="shared" si="2"/>
        <v>1.3747853479226934E-3</v>
      </c>
      <c r="O88" s="95">
        <f>L88/'סכום נכסי הקרן'!$C$42</f>
        <v>9.4356152940571329E-5</v>
      </c>
    </row>
    <row r="89" spans="2:15" s="139" customFormat="1">
      <c r="B89" s="87" t="s">
        <v>1110</v>
      </c>
      <c r="C89" s="84" t="s">
        <v>1111</v>
      </c>
      <c r="D89" s="97" t="s">
        <v>135</v>
      </c>
      <c r="E89" s="97" t="s">
        <v>328</v>
      </c>
      <c r="F89" s="84" t="s">
        <v>1112</v>
      </c>
      <c r="G89" s="97" t="s">
        <v>166</v>
      </c>
      <c r="H89" s="97" t="s">
        <v>177</v>
      </c>
      <c r="I89" s="94">
        <v>836.45743400000003</v>
      </c>
      <c r="J89" s="96">
        <v>5240</v>
      </c>
      <c r="K89" s="84"/>
      <c r="L89" s="94">
        <v>43.830369533000002</v>
      </c>
      <c r="M89" s="95">
        <v>8.3354004384653721E-5</v>
      </c>
      <c r="N89" s="95">
        <f t="shared" si="2"/>
        <v>3.5895153198758841E-4</v>
      </c>
      <c r="O89" s="95">
        <f>L89/'סכום נכסי הקרן'!$C$42</f>
        <v>2.4636053694964025E-5</v>
      </c>
    </row>
    <row r="90" spans="2:15" s="139" customFormat="1">
      <c r="B90" s="87" t="s">
        <v>1113</v>
      </c>
      <c r="C90" s="84" t="s">
        <v>1114</v>
      </c>
      <c r="D90" s="97" t="s">
        <v>135</v>
      </c>
      <c r="E90" s="97" t="s">
        <v>328</v>
      </c>
      <c r="F90" s="84" t="s">
        <v>1115</v>
      </c>
      <c r="G90" s="97" t="s">
        <v>722</v>
      </c>
      <c r="H90" s="97" t="s">
        <v>177</v>
      </c>
      <c r="I90" s="94">
        <v>8173.5978409999989</v>
      </c>
      <c r="J90" s="96">
        <v>890</v>
      </c>
      <c r="K90" s="84"/>
      <c r="L90" s="94">
        <v>72.74502078399999</v>
      </c>
      <c r="M90" s="95">
        <v>1.5036720803732586E-4</v>
      </c>
      <c r="N90" s="95">
        <f t="shared" si="2"/>
        <v>5.9574986323640295E-4</v>
      </c>
      <c r="O90" s="95">
        <f>L90/'סכום נכסי הקרן'!$C$42</f>
        <v>4.0888321434903331E-5</v>
      </c>
    </row>
    <row r="91" spans="2:15" s="139" customFormat="1">
      <c r="B91" s="87" t="s">
        <v>1116</v>
      </c>
      <c r="C91" s="84" t="s">
        <v>1117</v>
      </c>
      <c r="D91" s="97" t="s">
        <v>135</v>
      </c>
      <c r="E91" s="97" t="s">
        <v>328</v>
      </c>
      <c r="F91" s="84" t="s">
        <v>1118</v>
      </c>
      <c r="G91" s="97" t="s">
        <v>1119</v>
      </c>
      <c r="H91" s="97" t="s">
        <v>177</v>
      </c>
      <c r="I91" s="94">
        <v>114269.43301899999</v>
      </c>
      <c r="J91" s="96">
        <v>128</v>
      </c>
      <c r="K91" s="84"/>
      <c r="L91" s="94">
        <v>146.26487426500003</v>
      </c>
      <c r="M91" s="95">
        <v>3.9729874529673067E-4</v>
      </c>
      <c r="N91" s="95">
        <f t="shared" si="2"/>
        <v>1.1978452669413353E-3</v>
      </c>
      <c r="O91" s="95">
        <f>L91/'סכום נכסי הקרן'!$C$42</f>
        <v>8.2212158703492139E-5</v>
      </c>
    </row>
    <row r="92" spans="2:15" s="139" customFormat="1">
      <c r="B92" s="87" t="s">
        <v>1120</v>
      </c>
      <c r="C92" s="84" t="s">
        <v>1121</v>
      </c>
      <c r="D92" s="97" t="s">
        <v>135</v>
      </c>
      <c r="E92" s="97" t="s">
        <v>328</v>
      </c>
      <c r="F92" s="84" t="s">
        <v>1122</v>
      </c>
      <c r="G92" s="97" t="s">
        <v>205</v>
      </c>
      <c r="H92" s="97" t="s">
        <v>177</v>
      </c>
      <c r="I92" s="94">
        <v>789.82558199999994</v>
      </c>
      <c r="J92" s="96">
        <v>2249</v>
      </c>
      <c r="K92" s="84"/>
      <c r="L92" s="94">
        <v>17.763177357</v>
      </c>
      <c r="M92" s="95">
        <v>2.3445002456480545E-5</v>
      </c>
      <c r="N92" s="95">
        <f t="shared" si="2"/>
        <v>1.4547264358475906E-4</v>
      </c>
      <c r="O92" s="95">
        <f>L92/'סכום נכסי הקרן'!$C$42</f>
        <v>9.9842779292732166E-6</v>
      </c>
    </row>
    <row r="93" spans="2:15" s="139" customFormat="1">
      <c r="B93" s="87" t="s">
        <v>1123</v>
      </c>
      <c r="C93" s="84" t="s">
        <v>1124</v>
      </c>
      <c r="D93" s="97" t="s">
        <v>135</v>
      </c>
      <c r="E93" s="97" t="s">
        <v>328</v>
      </c>
      <c r="F93" s="84" t="s">
        <v>1125</v>
      </c>
      <c r="G93" s="97" t="s">
        <v>450</v>
      </c>
      <c r="H93" s="97" t="s">
        <v>177</v>
      </c>
      <c r="I93" s="94">
        <v>12193.454075</v>
      </c>
      <c r="J93" s="96">
        <v>170</v>
      </c>
      <c r="K93" s="84"/>
      <c r="L93" s="94">
        <v>20.728871927</v>
      </c>
      <c r="M93" s="95">
        <v>6.3167600020017263E-4</v>
      </c>
      <c r="N93" s="95">
        <f t="shared" si="2"/>
        <v>1.6976038335631807E-4</v>
      </c>
      <c r="O93" s="95">
        <f>L93/'סכום נכסי הקרן'!$C$42</f>
        <v>1.1651227385731117E-5</v>
      </c>
    </row>
    <row r="94" spans="2:15" s="139" customFormat="1">
      <c r="B94" s="87" t="s">
        <v>1126</v>
      </c>
      <c r="C94" s="84" t="s">
        <v>1127</v>
      </c>
      <c r="D94" s="97" t="s">
        <v>135</v>
      </c>
      <c r="E94" s="97" t="s">
        <v>328</v>
      </c>
      <c r="F94" s="84" t="s">
        <v>1128</v>
      </c>
      <c r="G94" s="97" t="s">
        <v>202</v>
      </c>
      <c r="H94" s="97" t="s">
        <v>177</v>
      </c>
      <c r="I94" s="94">
        <v>7318.4780770000016</v>
      </c>
      <c r="J94" s="96">
        <v>832.1</v>
      </c>
      <c r="K94" s="84"/>
      <c r="L94" s="94">
        <v>60.897056094999996</v>
      </c>
      <c r="M94" s="95">
        <v>2.4605081383941723E-4</v>
      </c>
      <c r="N94" s="95">
        <f t="shared" si="2"/>
        <v>4.9872022097319051E-4</v>
      </c>
      <c r="O94" s="95">
        <f>L94/'סכום נכסי הקרן'!$C$42</f>
        <v>3.422884999160466E-5</v>
      </c>
    </row>
    <row r="95" spans="2:15" s="139" customFormat="1">
      <c r="B95" s="87" t="s">
        <v>1129</v>
      </c>
      <c r="C95" s="84" t="s">
        <v>1130</v>
      </c>
      <c r="D95" s="97" t="s">
        <v>135</v>
      </c>
      <c r="E95" s="97" t="s">
        <v>328</v>
      </c>
      <c r="F95" s="84" t="s">
        <v>1131</v>
      </c>
      <c r="G95" s="97" t="s">
        <v>584</v>
      </c>
      <c r="H95" s="97" t="s">
        <v>177</v>
      </c>
      <c r="I95" s="94">
        <v>7671.9486229999993</v>
      </c>
      <c r="J95" s="96">
        <v>2253</v>
      </c>
      <c r="K95" s="84"/>
      <c r="L95" s="94">
        <v>172.84900247599998</v>
      </c>
      <c r="M95" s="95">
        <v>2.7405910410650597E-4</v>
      </c>
      <c r="N95" s="95">
        <f t="shared" si="2"/>
        <v>1.4155576350907389E-3</v>
      </c>
      <c r="O95" s="95">
        <f>L95/'סכום נכסי הקרן'!$C$42</f>
        <v>9.715449245559308E-5</v>
      </c>
    </row>
    <row r="96" spans="2:15" s="139" customFormat="1">
      <c r="B96" s="87" t="s">
        <v>1132</v>
      </c>
      <c r="C96" s="84" t="s">
        <v>1133</v>
      </c>
      <c r="D96" s="97" t="s">
        <v>135</v>
      </c>
      <c r="E96" s="97" t="s">
        <v>328</v>
      </c>
      <c r="F96" s="84" t="s">
        <v>1134</v>
      </c>
      <c r="G96" s="97" t="s">
        <v>595</v>
      </c>
      <c r="H96" s="97" t="s">
        <v>177</v>
      </c>
      <c r="I96" s="94">
        <v>4095.596751</v>
      </c>
      <c r="J96" s="96">
        <v>1943</v>
      </c>
      <c r="K96" s="84"/>
      <c r="L96" s="94">
        <v>79.577444886999999</v>
      </c>
      <c r="M96" s="95">
        <v>6.1565609320531956E-4</v>
      </c>
      <c r="N96" s="95">
        <f t="shared" si="2"/>
        <v>6.5170442453925208E-4</v>
      </c>
      <c r="O96" s="95">
        <f>L96/'סכום נכסי הקרן'!$C$42</f>
        <v>4.4728671604471102E-5</v>
      </c>
    </row>
    <row r="97" spans="2:15" s="139" customFormat="1">
      <c r="B97" s="87" t="s">
        <v>1135</v>
      </c>
      <c r="C97" s="84" t="s">
        <v>1136</v>
      </c>
      <c r="D97" s="97" t="s">
        <v>135</v>
      </c>
      <c r="E97" s="97" t="s">
        <v>328</v>
      </c>
      <c r="F97" s="84" t="s">
        <v>1137</v>
      </c>
      <c r="G97" s="97" t="s">
        <v>1006</v>
      </c>
      <c r="H97" s="97" t="s">
        <v>177</v>
      </c>
      <c r="I97" s="94">
        <v>680.69456300000002</v>
      </c>
      <c r="J97" s="96">
        <v>0</v>
      </c>
      <c r="K97" s="84"/>
      <c r="L97" s="94">
        <v>6.6899999999999997E-7</v>
      </c>
      <c r="M97" s="95">
        <v>4.3056563695695766E-4</v>
      </c>
      <c r="N97" s="95">
        <f t="shared" si="2"/>
        <v>5.4788170270591867E-12</v>
      </c>
      <c r="O97" s="95">
        <f>L97/'סכום נכסי הקרן'!$C$42</f>
        <v>3.7602968210254198E-13</v>
      </c>
    </row>
    <row r="98" spans="2:15" s="139" customFormat="1">
      <c r="B98" s="87" t="s">
        <v>1138</v>
      </c>
      <c r="C98" s="84" t="s">
        <v>1139</v>
      </c>
      <c r="D98" s="97" t="s">
        <v>135</v>
      </c>
      <c r="E98" s="97" t="s">
        <v>328</v>
      </c>
      <c r="F98" s="84" t="s">
        <v>1140</v>
      </c>
      <c r="G98" s="97" t="s">
        <v>1119</v>
      </c>
      <c r="H98" s="97" t="s">
        <v>177</v>
      </c>
      <c r="I98" s="94">
        <v>7625.9191279999995</v>
      </c>
      <c r="J98" s="96">
        <v>731.6</v>
      </c>
      <c r="K98" s="84"/>
      <c r="L98" s="94">
        <v>55.791224392000011</v>
      </c>
      <c r="M98" s="95">
        <v>2.8331137249394851E-4</v>
      </c>
      <c r="N98" s="95">
        <f t="shared" si="2"/>
        <v>4.5690569530548508E-4</v>
      </c>
      <c r="O98" s="95">
        <f>L98/'סכום נכסי הקרן'!$C$42</f>
        <v>3.1358978134880946E-5</v>
      </c>
    </row>
    <row r="99" spans="2:15" s="139" customFormat="1">
      <c r="B99" s="87" t="s">
        <v>1141</v>
      </c>
      <c r="C99" s="84" t="s">
        <v>1142</v>
      </c>
      <c r="D99" s="97" t="s">
        <v>135</v>
      </c>
      <c r="E99" s="97" t="s">
        <v>328</v>
      </c>
      <c r="F99" s="84" t="s">
        <v>1143</v>
      </c>
      <c r="G99" s="97" t="s">
        <v>200</v>
      </c>
      <c r="H99" s="97" t="s">
        <v>177</v>
      </c>
      <c r="I99" s="94">
        <v>4717.5722020000003</v>
      </c>
      <c r="J99" s="96">
        <v>656.8</v>
      </c>
      <c r="K99" s="84"/>
      <c r="L99" s="94">
        <v>30.985014224</v>
      </c>
      <c r="M99" s="95">
        <v>7.8202035525973788E-4</v>
      </c>
      <c r="N99" s="95">
        <f t="shared" si="2"/>
        <v>2.5375369733052661E-4</v>
      </c>
      <c r="O99" s="95">
        <f>L99/'סכום נכסי הקרן'!$C$42</f>
        <v>1.7415971672038059E-5</v>
      </c>
    </row>
    <row r="100" spans="2:15" s="139" customFormat="1">
      <c r="B100" s="87" t="s">
        <v>1144</v>
      </c>
      <c r="C100" s="84" t="s">
        <v>1145</v>
      </c>
      <c r="D100" s="97" t="s">
        <v>135</v>
      </c>
      <c r="E100" s="97" t="s">
        <v>328</v>
      </c>
      <c r="F100" s="84" t="s">
        <v>1146</v>
      </c>
      <c r="G100" s="97" t="s">
        <v>203</v>
      </c>
      <c r="H100" s="97" t="s">
        <v>177</v>
      </c>
      <c r="I100" s="94">
        <v>10779.575235999999</v>
      </c>
      <c r="J100" s="96">
        <v>393</v>
      </c>
      <c r="K100" s="84"/>
      <c r="L100" s="94">
        <v>42.363730691999997</v>
      </c>
      <c r="M100" s="95">
        <v>7.8995952917436222E-4</v>
      </c>
      <c r="N100" s="95">
        <f t="shared" si="2"/>
        <v>3.4694040216005901E-4</v>
      </c>
      <c r="O100" s="95">
        <f>L100/'סכום נכסי הקרן'!$C$42</f>
        <v>2.3811689364410255E-5</v>
      </c>
    </row>
    <row r="101" spans="2:15" s="139" customFormat="1">
      <c r="B101" s="87" t="s">
        <v>1147</v>
      </c>
      <c r="C101" s="84" t="s">
        <v>1148</v>
      </c>
      <c r="D101" s="97" t="s">
        <v>135</v>
      </c>
      <c r="E101" s="97" t="s">
        <v>328</v>
      </c>
      <c r="F101" s="84" t="s">
        <v>1149</v>
      </c>
      <c r="G101" s="97" t="s">
        <v>496</v>
      </c>
      <c r="H101" s="97" t="s">
        <v>177</v>
      </c>
      <c r="I101" s="94">
        <v>15090.592963999999</v>
      </c>
      <c r="J101" s="96">
        <v>662.9</v>
      </c>
      <c r="K101" s="84"/>
      <c r="L101" s="94">
        <v>100.03554080799999</v>
      </c>
      <c r="M101" s="95">
        <v>4.4083501925897169E-4</v>
      </c>
      <c r="N101" s="95">
        <f t="shared" si="2"/>
        <v>8.1924727098646411E-4</v>
      </c>
      <c r="O101" s="95">
        <f>L101/'סכום נכסי הקרן'!$C$42</f>
        <v>5.6227701956633942E-5</v>
      </c>
    </row>
    <row r="102" spans="2:15" s="139" customFormat="1">
      <c r="B102" s="87" t="s">
        <v>1150</v>
      </c>
      <c r="C102" s="84" t="s">
        <v>1151</v>
      </c>
      <c r="D102" s="97" t="s">
        <v>135</v>
      </c>
      <c r="E102" s="97" t="s">
        <v>328</v>
      </c>
      <c r="F102" s="84" t="s">
        <v>1152</v>
      </c>
      <c r="G102" s="97" t="s">
        <v>496</v>
      </c>
      <c r="H102" s="97" t="s">
        <v>177</v>
      </c>
      <c r="I102" s="94">
        <v>9421.4235790000002</v>
      </c>
      <c r="J102" s="96">
        <v>1946</v>
      </c>
      <c r="K102" s="84"/>
      <c r="L102" s="94">
        <v>183.340902847</v>
      </c>
      <c r="M102" s="95">
        <v>6.2065666613986899E-4</v>
      </c>
      <c r="N102" s="95">
        <f t="shared" si="2"/>
        <v>1.5014817044462598E-3</v>
      </c>
      <c r="O102" s="95">
        <f>L102/'סכום נכסי הקרן'!$C$42</f>
        <v>1.0305175099245209E-4</v>
      </c>
    </row>
    <row r="103" spans="2:15" s="139" customFormat="1">
      <c r="B103" s="87" t="s">
        <v>1153</v>
      </c>
      <c r="C103" s="84" t="s">
        <v>1154</v>
      </c>
      <c r="D103" s="97" t="s">
        <v>135</v>
      </c>
      <c r="E103" s="97" t="s">
        <v>328</v>
      </c>
      <c r="F103" s="84" t="s">
        <v>1155</v>
      </c>
      <c r="G103" s="97" t="s">
        <v>890</v>
      </c>
      <c r="H103" s="97" t="s">
        <v>177</v>
      </c>
      <c r="I103" s="94">
        <v>8867.5226029999994</v>
      </c>
      <c r="J103" s="96">
        <v>1032</v>
      </c>
      <c r="K103" s="84"/>
      <c r="L103" s="94">
        <v>91.512833258000001</v>
      </c>
      <c r="M103" s="95">
        <v>4.4335396245187737E-4</v>
      </c>
      <c r="N103" s="95">
        <f t="shared" si="2"/>
        <v>7.4945002847288293E-4</v>
      </c>
      <c r="O103" s="95">
        <f>L103/'סכום נכסי הקרן'!$C$42</f>
        <v>5.1437281910775298E-5</v>
      </c>
    </row>
    <row r="104" spans="2:15" s="139" customFormat="1">
      <c r="B104" s="87" t="s">
        <v>1156</v>
      </c>
      <c r="C104" s="84" t="s">
        <v>1157</v>
      </c>
      <c r="D104" s="97" t="s">
        <v>135</v>
      </c>
      <c r="E104" s="97" t="s">
        <v>328</v>
      </c>
      <c r="F104" s="84" t="s">
        <v>1158</v>
      </c>
      <c r="G104" s="97" t="s">
        <v>774</v>
      </c>
      <c r="H104" s="97" t="s">
        <v>177</v>
      </c>
      <c r="I104" s="94">
        <v>6535.6234089999998</v>
      </c>
      <c r="J104" s="96">
        <v>1464</v>
      </c>
      <c r="K104" s="84"/>
      <c r="L104" s="94">
        <v>95.681526718000001</v>
      </c>
      <c r="M104" s="95">
        <v>4.5231284280537873E-4</v>
      </c>
      <c r="N104" s="95">
        <f t="shared" si="2"/>
        <v>7.835898023282466E-4</v>
      </c>
      <c r="O104" s="95">
        <f>L104/'סכום נכסי הקרן'!$C$42</f>
        <v>5.37804096784087E-5</v>
      </c>
    </row>
    <row r="105" spans="2:15" s="139" customFormat="1">
      <c r="B105" s="87" t="s">
        <v>1159</v>
      </c>
      <c r="C105" s="84" t="s">
        <v>1160</v>
      </c>
      <c r="D105" s="97" t="s">
        <v>135</v>
      </c>
      <c r="E105" s="97" t="s">
        <v>328</v>
      </c>
      <c r="F105" s="84" t="s">
        <v>1161</v>
      </c>
      <c r="G105" s="97" t="s">
        <v>1006</v>
      </c>
      <c r="H105" s="97" t="s">
        <v>177</v>
      </c>
      <c r="I105" s="94">
        <v>4878.1688629999999</v>
      </c>
      <c r="J105" s="96">
        <v>1476</v>
      </c>
      <c r="K105" s="84"/>
      <c r="L105" s="94">
        <v>72.001772415000005</v>
      </c>
      <c r="M105" s="95">
        <v>3.9690564769537446E-4</v>
      </c>
      <c r="N105" s="95">
        <f t="shared" si="2"/>
        <v>5.8966298458257478E-4</v>
      </c>
      <c r="O105" s="95">
        <f>L105/'סכום נכסי הקרן'!$C$42</f>
        <v>4.047055843353069E-5</v>
      </c>
    </row>
    <row r="106" spans="2:15" s="139" customFormat="1">
      <c r="B106" s="87" t="s">
        <v>1162</v>
      </c>
      <c r="C106" s="84" t="s">
        <v>1163</v>
      </c>
      <c r="D106" s="97" t="s">
        <v>135</v>
      </c>
      <c r="E106" s="97" t="s">
        <v>328</v>
      </c>
      <c r="F106" s="84" t="s">
        <v>1164</v>
      </c>
      <c r="G106" s="97" t="s">
        <v>202</v>
      </c>
      <c r="H106" s="97" t="s">
        <v>177</v>
      </c>
      <c r="I106" s="94">
        <v>35462.434958999998</v>
      </c>
      <c r="J106" s="96">
        <v>269.5</v>
      </c>
      <c r="K106" s="84"/>
      <c r="L106" s="94">
        <v>95.571262239000006</v>
      </c>
      <c r="M106" s="95">
        <v>2.1994147166998868E-4</v>
      </c>
      <c r="N106" s="95">
        <f t="shared" si="2"/>
        <v>7.8268678453299249E-4</v>
      </c>
      <c r="O106" s="95">
        <f>L106/'סכום נכסי הקרן'!$C$42</f>
        <v>5.3718432522974362E-5</v>
      </c>
    </row>
    <row r="107" spans="2:15" s="139" customFormat="1">
      <c r="B107" s="87" t="s">
        <v>1165</v>
      </c>
      <c r="C107" s="84" t="s">
        <v>1166</v>
      </c>
      <c r="D107" s="97" t="s">
        <v>135</v>
      </c>
      <c r="E107" s="97" t="s">
        <v>328</v>
      </c>
      <c r="F107" s="84" t="s">
        <v>1167</v>
      </c>
      <c r="G107" s="97" t="s">
        <v>595</v>
      </c>
      <c r="H107" s="97" t="s">
        <v>177</v>
      </c>
      <c r="I107" s="94">
        <v>6541.042606</v>
      </c>
      <c r="J107" s="96">
        <v>353.9</v>
      </c>
      <c r="K107" s="84"/>
      <c r="L107" s="94">
        <v>23.148749766999995</v>
      </c>
      <c r="M107" s="95">
        <v>5.6756845971201277E-4</v>
      </c>
      <c r="N107" s="95">
        <f t="shared" si="2"/>
        <v>1.8957812313687887E-4</v>
      </c>
      <c r="O107" s="95">
        <f>L107/'סכום נכסי הקרן'!$C$42</f>
        <v>1.3011385674075189E-5</v>
      </c>
    </row>
    <row r="108" spans="2:15" s="139" customFormat="1">
      <c r="B108" s="87" t="s">
        <v>1168</v>
      </c>
      <c r="C108" s="84" t="s">
        <v>1169</v>
      </c>
      <c r="D108" s="97" t="s">
        <v>135</v>
      </c>
      <c r="E108" s="97" t="s">
        <v>328</v>
      </c>
      <c r="F108" s="84" t="s">
        <v>1170</v>
      </c>
      <c r="G108" s="97" t="s">
        <v>379</v>
      </c>
      <c r="H108" s="97" t="s">
        <v>177</v>
      </c>
      <c r="I108" s="94">
        <v>2743.7748500000002</v>
      </c>
      <c r="J108" s="96">
        <v>10840</v>
      </c>
      <c r="K108" s="84"/>
      <c r="L108" s="94">
        <v>297.42519370199994</v>
      </c>
      <c r="M108" s="95">
        <v>7.5167959658012514E-4</v>
      </c>
      <c r="N108" s="95">
        <f t="shared" si="2"/>
        <v>2.4357820859953576E-3</v>
      </c>
      <c r="O108" s="95">
        <f>L108/'סכום נכסי הקרן'!$C$42</f>
        <v>1.6717593578034382E-4</v>
      </c>
    </row>
    <row r="109" spans="2:15" s="139" customFormat="1">
      <c r="B109" s="87" t="s">
        <v>1171</v>
      </c>
      <c r="C109" s="84" t="s">
        <v>1172</v>
      </c>
      <c r="D109" s="97" t="s">
        <v>135</v>
      </c>
      <c r="E109" s="97" t="s">
        <v>328</v>
      </c>
      <c r="F109" s="84" t="s">
        <v>1173</v>
      </c>
      <c r="G109" s="97" t="s">
        <v>166</v>
      </c>
      <c r="H109" s="97" t="s">
        <v>177</v>
      </c>
      <c r="I109" s="94">
        <v>6782.0518909999992</v>
      </c>
      <c r="J109" s="96">
        <v>1368</v>
      </c>
      <c r="K109" s="84"/>
      <c r="L109" s="94">
        <v>92.778469865000005</v>
      </c>
      <c r="M109" s="95">
        <v>4.7114543812161263E-4</v>
      </c>
      <c r="N109" s="95">
        <f t="shared" si="2"/>
        <v>7.598150380281909E-4</v>
      </c>
      <c r="O109" s="95">
        <f>L109/'סכום נכסי הקרן'!$C$42</f>
        <v>5.2148667457841888E-5</v>
      </c>
    </row>
    <row r="110" spans="2:15" s="139" customFormat="1">
      <c r="B110" s="87" t="s">
        <v>1174</v>
      </c>
      <c r="C110" s="84" t="s">
        <v>1175</v>
      </c>
      <c r="D110" s="97" t="s">
        <v>135</v>
      </c>
      <c r="E110" s="97" t="s">
        <v>328</v>
      </c>
      <c r="F110" s="84" t="s">
        <v>1176</v>
      </c>
      <c r="G110" s="97" t="s">
        <v>1080</v>
      </c>
      <c r="H110" s="97" t="s">
        <v>177</v>
      </c>
      <c r="I110" s="94">
        <v>0.64</v>
      </c>
      <c r="J110" s="96">
        <v>48</v>
      </c>
      <c r="K110" s="84"/>
      <c r="L110" s="94">
        <v>3.1E-4</v>
      </c>
      <c r="M110" s="95">
        <v>8.4285875670589629E-9</v>
      </c>
      <c r="N110" s="95">
        <f t="shared" si="2"/>
        <v>2.5387642427329567E-9</v>
      </c>
      <c r="O110" s="95">
        <f>L110/'סכום נכסי הקרן'!$C$42</f>
        <v>1.7424394835842753E-10</v>
      </c>
    </row>
    <row r="111" spans="2:15" s="139" customFormat="1">
      <c r="B111" s="87" t="s">
        <v>1177</v>
      </c>
      <c r="C111" s="84" t="s">
        <v>1178</v>
      </c>
      <c r="D111" s="97" t="s">
        <v>135</v>
      </c>
      <c r="E111" s="97" t="s">
        <v>328</v>
      </c>
      <c r="F111" s="84" t="s">
        <v>1179</v>
      </c>
      <c r="G111" s="97" t="s">
        <v>1119</v>
      </c>
      <c r="H111" s="97" t="s">
        <v>177</v>
      </c>
      <c r="I111" s="94">
        <v>8.0000000000000004E-4</v>
      </c>
      <c r="J111" s="96">
        <v>1952</v>
      </c>
      <c r="K111" s="84"/>
      <c r="L111" s="94">
        <v>7.0000000000000007E-5</v>
      </c>
      <c r="M111" s="95">
        <v>0</v>
      </c>
      <c r="N111" s="95">
        <f t="shared" si="2"/>
        <v>5.7326934513324836E-10</v>
      </c>
      <c r="O111" s="95">
        <f>L111/'סכום נכסי הקרן'!$C$42</f>
        <v>3.9345407693838481E-11</v>
      </c>
    </row>
    <row r="112" spans="2:15" s="139" customFormat="1">
      <c r="B112" s="87" t="s">
        <v>1180</v>
      </c>
      <c r="C112" s="84" t="s">
        <v>1181</v>
      </c>
      <c r="D112" s="97" t="s">
        <v>135</v>
      </c>
      <c r="E112" s="97" t="s">
        <v>328</v>
      </c>
      <c r="F112" s="84" t="s">
        <v>1182</v>
      </c>
      <c r="G112" s="97" t="s">
        <v>166</v>
      </c>
      <c r="H112" s="97" t="s">
        <v>177</v>
      </c>
      <c r="I112" s="94">
        <v>17725.3609</v>
      </c>
      <c r="J112" s="96">
        <v>764.2</v>
      </c>
      <c r="K112" s="84"/>
      <c r="L112" s="94">
        <v>135.457208022</v>
      </c>
      <c r="M112" s="95">
        <v>4.4738296390769462E-4</v>
      </c>
      <c r="N112" s="95">
        <f t="shared" si="2"/>
        <v>1.1093352133764304E-3</v>
      </c>
      <c r="O112" s="95">
        <f>L112/'סכום נכסי הקרן'!$C$42</f>
        <v>7.6137415352781106E-5</v>
      </c>
    </row>
    <row r="113" spans="2:15" s="139" customFormat="1">
      <c r="B113" s="87" t="s">
        <v>1183</v>
      </c>
      <c r="C113" s="84" t="s">
        <v>1184</v>
      </c>
      <c r="D113" s="97" t="s">
        <v>135</v>
      </c>
      <c r="E113" s="97" t="s">
        <v>328</v>
      </c>
      <c r="F113" s="84" t="s">
        <v>1185</v>
      </c>
      <c r="G113" s="97" t="s">
        <v>166</v>
      </c>
      <c r="H113" s="97" t="s">
        <v>177</v>
      </c>
      <c r="I113" s="94">
        <v>28995.834382000001</v>
      </c>
      <c r="J113" s="96">
        <v>73.2</v>
      </c>
      <c r="K113" s="84"/>
      <c r="L113" s="94">
        <v>21.224950745000001</v>
      </c>
      <c r="M113" s="95">
        <v>1.6583757632248201E-4</v>
      </c>
      <c r="N113" s="95">
        <f t="shared" si="2"/>
        <v>1.738230516295943E-4</v>
      </c>
      <c r="O113" s="95">
        <f>L113/'סכום נכסי הקרן'!$C$42</f>
        <v>1.193006200490951E-5</v>
      </c>
    </row>
    <row r="114" spans="2:15" s="139" customFormat="1">
      <c r="B114" s="87" t="s">
        <v>1186</v>
      </c>
      <c r="C114" s="84" t="s">
        <v>1187</v>
      </c>
      <c r="D114" s="97" t="s">
        <v>135</v>
      </c>
      <c r="E114" s="97" t="s">
        <v>328</v>
      </c>
      <c r="F114" s="84" t="s">
        <v>1188</v>
      </c>
      <c r="G114" s="97" t="s">
        <v>166</v>
      </c>
      <c r="H114" s="97" t="s">
        <v>177</v>
      </c>
      <c r="I114" s="94">
        <v>68511.778672999993</v>
      </c>
      <c r="J114" s="96">
        <v>111.8</v>
      </c>
      <c r="K114" s="84"/>
      <c r="L114" s="94">
        <v>76.59616856800001</v>
      </c>
      <c r="M114" s="95">
        <v>1.9574793906571426E-4</v>
      </c>
      <c r="N114" s="95">
        <f t="shared" si="2"/>
        <v>6.272890770670466E-4</v>
      </c>
      <c r="O114" s="95">
        <f>L114/'סכום נכסי הקרן'!$C$42</f>
        <v>4.3052964001341948E-5</v>
      </c>
    </row>
    <row r="115" spans="2:15" s="139" customFormat="1">
      <c r="B115" s="87" t="s">
        <v>1189</v>
      </c>
      <c r="C115" s="84" t="s">
        <v>1190</v>
      </c>
      <c r="D115" s="97" t="s">
        <v>135</v>
      </c>
      <c r="E115" s="97" t="s">
        <v>328</v>
      </c>
      <c r="F115" s="84" t="s">
        <v>1191</v>
      </c>
      <c r="G115" s="97" t="s">
        <v>996</v>
      </c>
      <c r="H115" s="97" t="s">
        <v>177</v>
      </c>
      <c r="I115" s="94">
        <v>3255.825691</v>
      </c>
      <c r="J115" s="96">
        <v>3016</v>
      </c>
      <c r="K115" s="84"/>
      <c r="L115" s="94">
        <v>98.195702870000005</v>
      </c>
      <c r="M115" s="95">
        <v>3.0917337758851605E-4</v>
      </c>
      <c r="N115" s="95">
        <f t="shared" si="2"/>
        <v>8.0417980398834186E-4</v>
      </c>
      <c r="O115" s="95">
        <f>L115/'סכום נכסי הקרן'!$C$42</f>
        <v>5.5193570902902499E-5</v>
      </c>
    </row>
    <row r="116" spans="2:15" s="139" customFormat="1">
      <c r="B116" s="87" t="s">
        <v>1192</v>
      </c>
      <c r="C116" s="84" t="s">
        <v>1193</v>
      </c>
      <c r="D116" s="97" t="s">
        <v>135</v>
      </c>
      <c r="E116" s="97" t="s">
        <v>328</v>
      </c>
      <c r="F116" s="84" t="s">
        <v>1194</v>
      </c>
      <c r="G116" s="97" t="s">
        <v>379</v>
      </c>
      <c r="H116" s="97" t="s">
        <v>177</v>
      </c>
      <c r="I116" s="94">
        <v>85.263306</v>
      </c>
      <c r="J116" s="96">
        <v>35.6</v>
      </c>
      <c r="K116" s="84"/>
      <c r="L116" s="94">
        <v>3.0353743999999995E-2</v>
      </c>
      <c r="M116" s="95">
        <v>1.2437025014429802E-5</v>
      </c>
      <c r="N116" s="95">
        <f t="shared" si="2"/>
        <v>2.4858387064603232E-7</v>
      </c>
      <c r="O116" s="95">
        <f>L116/'סכום נכסי הקרן'!$C$42</f>
        <v>1.7061149038777189E-8</v>
      </c>
    </row>
    <row r="117" spans="2:15" s="139" customFormat="1">
      <c r="B117" s="87" t="s">
        <v>1195</v>
      </c>
      <c r="C117" s="84" t="s">
        <v>1196</v>
      </c>
      <c r="D117" s="97" t="s">
        <v>135</v>
      </c>
      <c r="E117" s="97" t="s">
        <v>328</v>
      </c>
      <c r="F117" s="84" t="s">
        <v>1197</v>
      </c>
      <c r="G117" s="97" t="s">
        <v>496</v>
      </c>
      <c r="H117" s="97" t="s">
        <v>177</v>
      </c>
      <c r="I117" s="94">
        <v>4116.286709</v>
      </c>
      <c r="J117" s="96">
        <v>562.5</v>
      </c>
      <c r="K117" s="84"/>
      <c r="L117" s="94">
        <v>23.154112763999997</v>
      </c>
      <c r="M117" s="95">
        <v>3.1361293191439207E-4</v>
      </c>
      <c r="N117" s="95">
        <f t="shared" si="2"/>
        <v>1.8962204373370949E-4</v>
      </c>
      <c r="O117" s="95">
        <f>L117/'סכום נכסי הקרן'!$C$42</f>
        <v>1.3014400092695559E-5</v>
      </c>
    </row>
    <row r="118" spans="2:15" s="139" customFormat="1">
      <c r="B118" s="87" t="s">
        <v>1198</v>
      </c>
      <c r="C118" s="84" t="s">
        <v>1199</v>
      </c>
      <c r="D118" s="97" t="s">
        <v>135</v>
      </c>
      <c r="E118" s="97" t="s">
        <v>328</v>
      </c>
      <c r="F118" s="84" t="s">
        <v>1200</v>
      </c>
      <c r="G118" s="97" t="s">
        <v>496</v>
      </c>
      <c r="H118" s="97" t="s">
        <v>177</v>
      </c>
      <c r="I118" s="94">
        <v>9030.9738189999989</v>
      </c>
      <c r="J118" s="96">
        <v>1795</v>
      </c>
      <c r="K118" s="84"/>
      <c r="L118" s="94">
        <v>162.10598005399999</v>
      </c>
      <c r="M118" s="95">
        <v>3.5105161737074205E-4</v>
      </c>
      <c r="N118" s="95">
        <f t="shared" si="2"/>
        <v>1.327576986110571E-3</v>
      </c>
      <c r="O118" s="95">
        <f>L118/'סכום נכסי הקרן'!$C$42</f>
        <v>9.1116083926198253E-5</v>
      </c>
    </row>
    <row r="119" spans="2:15" s="139" customFormat="1">
      <c r="B119" s="87" t="s">
        <v>1201</v>
      </c>
      <c r="C119" s="84" t="s">
        <v>1202</v>
      </c>
      <c r="D119" s="97" t="s">
        <v>135</v>
      </c>
      <c r="E119" s="97" t="s">
        <v>328</v>
      </c>
      <c r="F119" s="84" t="s">
        <v>1203</v>
      </c>
      <c r="G119" s="97" t="s">
        <v>1204</v>
      </c>
      <c r="H119" s="97" t="s">
        <v>177</v>
      </c>
      <c r="I119" s="94">
        <v>69388.545562000014</v>
      </c>
      <c r="J119" s="96">
        <v>163.1</v>
      </c>
      <c r="K119" s="84"/>
      <c r="L119" s="94">
        <v>113.17271784</v>
      </c>
      <c r="M119" s="95">
        <v>4.8242267415183959E-4</v>
      </c>
      <c r="N119" s="95">
        <f t="shared" si="2"/>
        <v>9.268349977583812E-4</v>
      </c>
      <c r="O119" s="95">
        <f>L119/'סכום נכסי הקרן'!$C$42</f>
        <v>6.3611810331922099E-5</v>
      </c>
    </row>
    <row r="120" spans="2:15" s="139" customFormat="1">
      <c r="B120" s="87" t="s">
        <v>1205</v>
      </c>
      <c r="C120" s="84" t="s">
        <v>1206</v>
      </c>
      <c r="D120" s="97" t="s">
        <v>135</v>
      </c>
      <c r="E120" s="97" t="s">
        <v>328</v>
      </c>
      <c r="F120" s="84" t="s">
        <v>1207</v>
      </c>
      <c r="G120" s="97" t="s">
        <v>411</v>
      </c>
      <c r="H120" s="97" t="s">
        <v>177</v>
      </c>
      <c r="I120" s="94">
        <v>4004.7415810000002</v>
      </c>
      <c r="J120" s="96">
        <v>1462</v>
      </c>
      <c r="K120" s="84"/>
      <c r="L120" s="94">
        <v>58.549321921000001</v>
      </c>
      <c r="M120" s="95">
        <v>4.5276749019138322E-4</v>
      </c>
      <c r="N120" s="95">
        <f t="shared" si="2"/>
        <v>4.7949330622353443E-4</v>
      </c>
      <c r="O120" s="95">
        <f>L120/'סכום נכסי הקרן'!$C$42</f>
        <v>3.2909242016850556E-5</v>
      </c>
    </row>
    <row r="121" spans="2:15" s="139" customFormat="1">
      <c r="B121" s="87" t="s">
        <v>1208</v>
      </c>
      <c r="C121" s="84" t="s">
        <v>1209</v>
      </c>
      <c r="D121" s="97" t="s">
        <v>135</v>
      </c>
      <c r="E121" s="97" t="s">
        <v>328</v>
      </c>
      <c r="F121" s="84" t="s">
        <v>1210</v>
      </c>
      <c r="G121" s="97" t="s">
        <v>200</v>
      </c>
      <c r="H121" s="97" t="s">
        <v>177</v>
      </c>
      <c r="I121" s="94">
        <v>2096.4149239999997</v>
      </c>
      <c r="J121" s="96">
        <v>7473</v>
      </c>
      <c r="K121" s="84"/>
      <c r="L121" s="94">
        <v>156.66508729500001</v>
      </c>
      <c r="M121" s="95">
        <v>2.5418391998671127E-4</v>
      </c>
      <c r="N121" s="95">
        <f t="shared" si="2"/>
        <v>1.2830184571263976E-3</v>
      </c>
      <c r="O121" s="95">
        <f>L121/'סכום נכסי הקרן'!$C$42</f>
        <v>8.8057881871608142E-5</v>
      </c>
    </row>
    <row r="122" spans="2:15" s="139" customFormat="1">
      <c r="B122" s="87" t="s">
        <v>1211</v>
      </c>
      <c r="C122" s="84" t="s">
        <v>1212</v>
      </c>
      <c r="D122" s="97" t="s">
        <v>135</v>
      </c>
      <c r="E122" s="97" t="s">
        <v>328</v>
      </c>
      <c r="F122" s="84" t="s">
        <v>1213</v>
      </c>
      <c r="G122" s="97" t="s">
        <v>496</v>
      </c>
      <c r="H122" s="97" t="s">
        <v>177</v>
      </c>
      <c r="I122" s="94">
        <v>46162.08697199999</v>
      </c>
      <c r="J122" s="96">
        <v>585.5</v>
      </c>
      <c r="K122" s="84"/>
      <c r="L122" s="94">
        <v>270.27901921699998</v>
      </c>
      <c r="M122" s="95">
        <v>5.9161834626540678E-4</v>
      </c>
      <c r="N122" s="95">
        <f t="shared" si="2"/>
        <v>2.2134668049969457E-3</v>
      </c>
      <c r="O122" s="95">
        <f>L122/'סכום נכסי הקרן'!$C$42</f>
        <v>1.5191768860262384E-4</v>
      </c>
    </row>
    <row r="123" spans="2:15" s="139" customFormat="1">
      <c r="B123" s="87" t="s">
        <v>1214</v>
      </c>
      <c r="C123" s="84" t="s">
        <v>1215</v>
      </c>
      <c r="D123" s="97" t="s">
        <v>135</v>
      </c>
      <c r="E123" s="97" t="s">
        <v>328</v>
      </c>
      <c r="F123" s="84" t="s">
        <v>1216</v>
      </c>
      <c r="G123" s="97" t="s">
        <v>1080</v>
      </c>
      <c r="H123" s="97" t="s">
        <v>177</v>
      </c>
      <c r="I123" s="94">
        <v>27900.192168999998</v>
      </c>
      <c r="J123" s="96">
        <v>201.7</v>
      </c>
      <c r="K123" s="84"/>
      <c r="L123" s="94">
        <v>56.274687634000003</v>
      </c>
      <c r="M123" s="95">
        <v>9.8348536299038504E-5</v>
      </c>
      <c r="N123" s="95">
        <f t="shared" si="2"/>
        <v>4.6086504753601839E-4</v>
      </c>
      <c r="O123" s="95">
        <f>L123/'סכום נכסי הקרן'!$C$42</f>
        <v>3.1630721825759152E-5</v>
      </c>
    </row>
    <row r="124" spans="2:15" s="139" customFormat="1">
      <c r="B124" s="87" t="s">
        <v>1217</v>
      </c>
      <c r="C124" s="84" t="s">
        <v>1218</v>
      </c>
      <c r="D124" s="97" t="s">
        <v>135</v>
      </c>
      <c r="E124" s="97" t="s">
        <v>328</v>
      </c>
      <c r="F124" s="84" t="s">
        <v>1219</v>
      </c>
      <c r="G124" s="97" t="s">
        <v>496</v>
      </c>
      <c r="H124" s="97" t="s">
        <v>177</v>
      </c>
      <c r="I124" s="94">
        <v>10930.898380000001</v>
      </c>
      <c r="J124" s="96">
        <v>1134</v>
      </c>
      <c r="K124" s="84"/>
      <c r="L124" s="94">
        <v>123.95638763500001</v>
      </c>
      <c r="M124" s="95">
        <v>6.5077131376238442E-4</v>
      </c>
      <c r="N124" s="95">
        <f t="shared" si="2"/>
        <v>1.0151485309228504E-3</v>
      </c>
      <c r="O124" s="95">
        <f>L124/'סכום נכסי הקרן'!$C$42</f>
        <v>6.9673065825065053E-5</v>
      </c>
    </row>
    <row r="125" spans="2:15" s="139" customFormat="1">
      <c r="B125" s="87" t="s">
        <v>1220</v>
      </c>
      <c r="C125" s="84" t="s">
        <v>1221</v>
      </c>
      <c r="D125" s="97" t="s">
        <v>135</v>
      </c>
      <c r="E125" s="97" t="s">
        <v>328</v>
      </c>
      <c r="F125" s="84" t="s">
        <v>1222</v>
      </c>
      <c r="G125" s="97" t="s">
        <v>1006</v>
      </c>
      <c r="H125" s="97" t="s">
        <v>177</v>
      </c>
      <c r="I125" s="94">
        <v>56497.035424999995</v>
      </c>
      <c r="J125" s="96">
        <v>10.1</v>
      </c>
      <c r="K125" s="84"/>
      <c r="L125" s="94">
        <v>5.7062005620000003</v>
      </c>
      <c r="M125" s="95">
        <v>1.3721051754957773E-4</v>
      </c>
      <c r="N125" s="95">
        <f t="shared" si="2"/>
        <v>4.6731283705381619E-5</v>
      </c>
      <c r="O125" s="95">
        <f>L125/'סכום נכסי הקרן'!$C$42</f>
        <v>3.2073255356385749E-6</v>
      </c>
    </row>
    <row r="126" spans="2:15" s="139" customFormat="1">
      <c r="B126" s="83"/>
      <c r="C126" s="84"/>
      <c r="D126" s="84"/>
      <c r="E126" s="84"/>
      <c r="F126" s="84"/>
      <c r="G126" s="84"/>
      <c r="H126" s="84"/>
      <c r="I126" s="94"/>
      <c r="J126" s="96"/>
      <c r="K126" s="84"/>
      <c r="L126" s="84"/>
      <c r="M126" s="84"/>
      <c r="N126" s="95"/>
      <c r="O126" s="84"/>
    </row>
    <row r="127" spans="2:15" s="139" customFormat="1">
      <c r="B127" s="81" t="s">
        <v>245</v>
      </c>
      <c r="C127" s="82"/>
      <c r="D127" s="82"/>
      <c r="E127" s="82"/>
      <c r="F127" s="82"/>
      <c r="G127" s="82"/>
      <c r="H127" s="82"/>
      <c r="I127" s="91"/>
      <c r="J127" s="93"/>
      <c r="K127" s="91">
        <v>12.727678721</v>
      </c>
      <c r="L127" s="91">
        <v>28711.399586850988</v>
      </c>
      <c r="M127" s="82"/>
      <c r="N127" s="92">
        <f t="shared" ref="N127:N148" si="3">L127/$L$11</f>
        <v>0.23513378912875829</v>
      </c>
      <c r="O127" s="92">
        <f>L127/'סכום נכסי הקרן'!$C$42</f>
        <v>1.6138024602933683E-2</v>
      </c>
    </row>
    <row r="128" spans="2:15" s="139" customFormat="1">
      <c r="B128" s="103" t="s">
        <v>71</v>
      </c>
      <c r="C128" s="82"/>
      <c r="D128" s="82"/>
      <c r="E128" s="82"/>
      <c r="F128" s="82"/>
      <c r="G128" s="82"/>
      <c r="H128" s="82"/>
      <c r="I128" s="91"/>
      <c r="J128" s="93"/>
      <c r="K128" s="91">
        <v>3.8119687210000004</v>
      </c>
      <c r="L128" s="91">
        <f>SUM(L129:L148)</f>
        <v>7679.5632156650008</v>
      </c>
      <c r="M128" s="82"/>
      <c r="N128" s="92">
        <f t="shared" si="3"/>
        <v>6.289225965076653E-2</v>
      </c>
      <c r="O128" s="92">
        <f>L128/'סכום נכסי הקרן'!$C$42</f>
        <v>4.3165077947277808E-3</v>
      </c>
    </row>
    <row r="129" spans="2:15" s="139" customFormat="1">
      <c r="B129" s="87" t="s">
        <v>1223</v>
      </c>
      <c r="C129" s="84" t="s">
        <v>1224</v>
      </c>
      <c r="D129" s="97" t="s">
        <v>1225</v>
      </c>
      <c r="E129" s="97" t="s">
        <v>1226</v>
      </c>
      <c r="F129" s="84" t="s">
        <v>1122</v>
      </c>
      <c r="G129" s="97" t="s">
        <v>205</v>
      </c>
      <c r="H129" s="97" t="s">
        <v>176</v>
      </c>
      <c r="I129" s="94">
        <v>11236.597929</v>
      </c>
      <c r="J129" s="96">
        <v>607</v>
      </c>
      <c r="K129" s="84"/>
      <c r="L129" s="94">
        <v>255.63664810300003</v>
      </c>
      <c r="M129" s="95">
        <v>3.3354461041993602E-4</v>
      </c>
      <c r="N129" s="95">
        <f t="shared" si="3"/>
        <v>2.0935521978580778E-3</v>
      </c>
      <c r="O129" s="95">
        <f>L129/'סכום נכסי הקרן'!$C$42</f>
        <v>1.4368754487284081E-4</v>
      </c>
    </row>
    <row r="130" spans="2:15" s="139" customFormat="1">
      <c r="B130" s="87" t="s">
        <v>1227</v>
      </c>
      <c r="C130" s="84" t="s">
        <v>1228</v>
      </c>
      <c r="D130" s="97" t="s">
        <v>1229</v>
      </c>
      <c r="E130" s="97" t="s">
        <v>1226</v>
      </c>
      <c r="F130" s="84" t="s">
        <v>1230</v>
      </c>
      <c r="G130" s="97" t="s">
        <v>1231</v>
      </c>
      <c r="H130" s="97" t="s">
        <v>176</v>
      </c>
      <c r="I130" s="94">
        <v>2180.2174449999998</v>
      </c>
      <c r="J130" s="96">
        <v>5858</v>
      </c>
      <c r="K130" s="94">
        <v>2.042863729</v>
      </c>
      <c r="L130" s="94">
        <v>480.72669664799997</v>
      </c>
      <c r="M130" s="95">
        <v>1.5620335354496274E-5</v>
      </c>
      <c r="N130" s="95">
        <f t="shared" si="3"/>
        <v>3.9369411225066951E-3</v>
      </c>
      <c r="O130" s="95">
        <f>L130/'סכום נכסי הקרן'!$C$42</f>
        <v>2.7020554098468249E-4</v>
      </c>
    </row>
    <row r="131" spans="2:15" s="139" customFormat="1">
      <c r="B131" s="87" t="s">
        <v>1232</v>
      </c>
      <c r="C131" s="84" t="s">
        <v>1233</v>
      </c>
      <c r="D131" s="97" t="s">
        <v>1225</v>
      </c>
      <c r="E131" s="97" t="s">
        <v>1226</v>
      </c>
      <c r="F131" s="84" t="s">
        <v>1234</v>
      </c>
      <c r="G131" s="97" t="s">
        <v>1231</v>
      </c>
      <c r="H131" s="97" t="s">
        <v>176</v>
      </c>
      <c r="I131" s="94">
        <v>1531.3076960000001</v>
      </c>
      <c r="J131" s="96">
        <v>10265</v>
      </c>
      <c r="K131" s="84"/>
      <c r="L131" s="94">
        <v>589.14337875799993</v>
      </c>
      <c r="M131" s="95">
        <v>9.8026482367990409E-6</v>
      </c>
      <c r="N131" s="95">
        <f t="shared" si="3"/>
        <v>4.8248262704312555E-3</v>
      </c>
      <c r="O131" s="95">
        <f>L131/'סכום נכסי הקרן'!$C$42</f>
        <v>3.3114409181941439E-4</v>
      </c>
    </row>
    <row r="132" spans="2:15" s="139" customFormat="1">
      <c r="B132" s="87" t="s">
        <v>1235</v>
      </c>
      <c r="C132" s="84" t="s">
        <v>1236</v>
      </c>
      <c r="D132" s="97" t="s">
        <v>1225</v>
      </c>
      <c r="E132" s="97" t="s">
        <v>1226</v>
      </c>
      <c r="F132" s="84">
        <v>512291642</v>
      </c>
      <c r="G132" s="97" t="s">
        <v>1231</v>
      </c>
      <c r="H132" s="97" t="s">
        <v>176</v>
      </c>
      <c r="I132" s="94">
        <v>529.65397500000006</v>
      </c>
      <c r="J132" s="96">
        <v>7414</v>
      </c>
      <c r="K132" s="84"/>
      <c r="L132" s="94">
        <v>147.178509308</v>
      </c>
      <c r="M132" s="95">
        <v>1.4687559152580925E-5</v>
      </c>
      <c r="N132" s="95">
        <f t="shared" si="3"/>
        <v>1.205327537838355E-3</v>
      </c>
      <c r="O132" s="95">
        <f>L132/'סכום נכסי הקרן'!$C$42</f>
        <v>8.2725692178495163E-5</v>
      </c>
    </row>
    <row r="133" spans="2:15" s="139" customFormat="1">
      <c r="B133" s="87" t="s">
        <v>1237</v>
      </c>
      <c r="C133" s="84" t="s">
        <v>1238</v>
      </c>
      <c r="D133" s="97" t="s">
        <v>1225</v>
      </c>
      <c r="E133" s="97" t="s">
        <v>1226</v>
      </c>
      <c r="F133" s="84" t="s">
        <v>1239</v>
      </c>
      <c r="G133" s="97" t="s">
        <v>1080</v>
      </c>
      <c r="H133" s="97" t="s">
        <v>176</v>
      </c>
      <c r="I133" s="94">
        <v>3229.1776290000003</v>
      </c>
      <c r="J133" s="96">
        <v>754</v>
      </c>
      <c r="K133" s="84"/>
      <c r="L133" s="94">
        <v>91.256301433000004</v>
      </c>
      <c r="M133" s="95">
        <v>9.7188310216689432E-5</v>
      </c>
      <c r="N133" s="95">
        <f t="shared" si="3"/>
        <v>7.4734914516826024E-4</v>
      </c>
      <c r="O133" s="95">
        <f>L133/'סכום נכסי הקרן'!$C$42</f>
        <v>5.1293091207331447E-5</v>
      </c>
    </row>
    <row r="134" spans="2:15" s="139" customFormat="1">
      <c r="B134" s="87" t="s">
        <v>1240</v>
      </c>
      <c r="C134" s="84" t="s">
        <v>1241</v>
      </c>
      <c r="D134" s="97" t="s">
        <v>1225</v>
      </c>
      <c r="E134" s="97" t="s">
        <v>1226</v>
      </c>
      <c r="F134" s="84" t="s">
        <v>1242</v>
      </c>
      <c r="G134" s="97" t="s">
        <v>595</v>
      </c>
      <c r="H134" s="97" t="s">
        <v>176</v>
      </c>
      <c r="I134" s="94">
        <v>2052.230744</v>
      </c>
      <c r="J134" s="96">
        <v>3206</v>
      </c>
      <c r="K134" s="94">
        <v>1.7691049919999997</v>
      </c>
      <c r="L134" s="94">
        <v>248.36695712299999</v>
      </c>
      <c r="M134" s="95">
        <v>9.616102668187202E-5</v>
      </c>
      <c r="N134" s="95">
        <f t="shared" si="3"/>
        <v>2.0340166123234251E-3</v>
      </c>
      <c r="O134" s="95">
        <f>L134/'סכום נכסי הקרן'!$C$42</f>
        <v>1.3960141693832191E-4</v>
      </c>
    </row>
    <row r="135" spans="2:15" s="139" customFormat="1">
      <c r="B135" s="87" t="s">
        <v>1243</v>
      </c>
      <c r="C135" s="84" t="s">
        <v>1244</v>
      </c>
      <c r="D135" s="97" t="s">
        <v>1225</v>
      </c>
      <c r="E135" s="97" t="s">
        <v>1226</v>
      </c>
      <c r="F135" s="84" t="s">
        <v>1079</v>
      </c>
      <c r="G135" s="97" t="s">
        <v>1080</v>
      </c>
      <c r="H135" s="97" t="s">
        <v>176</v>
      </c>
      <c r="I135" s="94">
        <v>2573.97336</v>
      </c>
      <c r="J135" s="96">
        <v>500</v>
      </c>
      <c r="K135" s="84"/>
      <c r="L135" s="94">
        <v>48.236260777000005</v>
      </c>
      <c r="M135" s="95">
        <v>6.3921813723499837E-5</v>
      </c>
      <c r="N135" s="95">
        <f t="shared" si="3"/>
        <v>3.9503385181867688E-4</v>
      </c>
      <c r="O135" s="95">
        <f>L135/'סכום נכסי הקרן'!$C$42</f>
        <v>2.7112504941391072E-5</v>
      </c>
    </row>
    <row r="136" spans="2:15" s="139" customFormat="1">
      <c r="B136" s="87" t="s">
        <v>1245</v>
      </c>
      <c r="C136" s="84" t="s">
        <v>1246</v>
      </c>
      <c r="D136" s="97" t="s">
        <v>1225</v>
      </c>
      <c r="E136" s="97" t="s">
        <v>1226</v>
      </c>
      <c r="F136" s="84" t="s">
        <v>1247</v>
      </c>
      <c r="G136" s="97" t="s">
        <v>28</v>
      </c>
      <c r="H136" s="97" t="s">
        <v>176</v>
      </c>
      <c r="I136" s="94">
        <v>4063.059272</v>
      </c>
      <c r="J136" s="96">
        <v>1872</v>
      </c>
      <c r="K136" s="84"/>
      <c r="L136" s="94">
        <v>285.07463996600001</v>
      </c>
      <c r="M136" s="95">
        <v>1.1662751311688754E-4</v>
      </c>
      <c r="N136" s="95">
        <f t="shared" si="3"/>
        <v>2.3346364595343621E-3</v>
      </c>
      <c r="O136" s="95">
        <f>L136/'סכום נכסי הקרן'!$C$42</f>
        <v>1.6023397046623558E-4</v>
      </c>
    </row>
    <row r="137" spans="2:15" s="139" customFormat="1">
      <c r="B137" s="87" t="s">
        <v>1248</v>
      </c>
      <c r="C137" s="84" t="s">
        <v>1249</v>
      </c>
      <c r="D137" s="97" t="s">
        <v>1225</v>
      </c>
      <c r="E137" s="97" t="s">
        <v>1226</v>
      </c>
      <c r="F137" s="84" t="s">
        <v>1250</v>
      </c>
      <c r="G137" s="97" t="s">
        <v>1251</v>
      </c>
      <c r="H137" s="97" t="s">
        <v>176</v>
      </c>
      <c r="I137" s="94">
        <v>10643.881679</v>
      </c>
      <c r="J137" s="96">
        <v>406</v>
      </c>
      <c r="K137" s="84"/>
      <c r="L137" s="94">
        <v>161.96667029800003</v>
      </c>
      <c r="M137" s="95">
        <v>3.9162385409472421E-4</v>
      </c>
      <c r="N137" s="95">
        <f t="shared" si="3"/>
        <v>1.3264361002163886E-3</v>
      </c>
      <c r="O137" s="95">
        <f>L137/'סכום נכסי הקרן'!$C$42</f>
        <v>9.103778108126186E-5</v>
      </c>
    </row>
    <row r="138" spans="2:15" s="139" customFormat="1">
      <c r="B138" s="87" t="s">
        <v>1252</v>
      </c>
      <c r="C138" s="84" t="s">
        <v>1253</v>
      </c>
      <c r="D138" s="97" t="s">
        <v>1225</v>
      </c>
      <c r="E138" s="97" t="s">
        <v>1226</v>
      </c>
      <c r="F138" s="84" t="s">
        <v>1254</v>
      </c>
      <c r="G138" s="97" t="s">
        <v>958</v>
      </c>
      <c r="H138" s="97" t="s">
        <v>176</v>
      </c>
      <c r="I138" s="94">
        <v>1332.21913</v>
      </c>
      <c r="J138" s="96">
        <v>9238</v>
      </c>
      <c r="K138" s="84"/>
      <c r="L138" s="94">
        <v>461.26787122799999</v>
      </c>
      <c r="M138" s="95">
        <v>2.4891642101890927E-5</v>
      </c>
      <c r="N138" s="95">
        <f t="shared" si="3"/>
        <v>3.7775818638554723E-3</v>
      </c>
      <c r="O138" s="95">
        <f>L138/'סכום נכסי הקרן'!$C$42</f>
        <v>2.5926817785049496E-4</v>
      </c>
    </row>
    <row r="139" spans="2:15" s="139" customFormat="1">
      <c r="B139" s="87" t="s">
        <v>1255</v>
      </c>
      <c r="C139" s="84" t="s">
        <v>1256</v>
      </c>
      <c r="D139" s="97" t="s">
        <v>1225</v>
      </c>
      <c r="E139" s="97" t="s">
        <v>1226</v>
      </c>
      <c r="F139" s="84" t="s">
        <v>974</v>
      </c>
      <c r="G139" s="97" t="s">
        <v>205</v>
      </c>
      <c r="H139" s="97" t="s">
        <v>176</v>
      </c>
      <c r="I139" s="94">
        <v>6489.4877610000003</v>
      </c>
      <c r="J139" s="96">
        <v>10821</v>
      </c>
      <c r="K139" s="84"/>
      <c r="L139" s="94">
        <v>2631.9485598280003</v>
      </c>
      <c r="M139" s="95">
        <v>1.0492938569683092E-4</v>
      </c>
      <c r="N139" s="95">
        <f t="shared" si="3"/>
        <v>2.1554506104528481E-2</v>
      </c>
      <c r="O139" s="95">
        <f>L139/'סכום נכסי הקרן'!$C$42</f>
        <v>1.4793584159377671E-3</v>
      </c>
    </row>
    <row r="140" spans="2:15" s="139" customFormat="1">
      <c r="B140" s="87" t="s">
        <v>1257</v>
      </c>
      <c r="C140" s="84" t="s">
        <v>1258</v>
      </c>
      <c r="D140" s="97" t="s">
        <v>1225</v>
      </c>
      <c r="E140" s="97" t="s">
        <v>1226</v>
      </c>
      <c r="F140" s="84" t="s">
        <v>1061</v>
      </c>
      <c r="G140" s="97" t="s">
        <v>958</v>
      </c>
      <c r="H140" s="97" t="s">
        <v>176</v>
      </c>
      <c r="I140" s="94">
        <v>4757.5304130000004</v>
      </c>
      <c r="J140" s="96">
        <v>2278</v>
      </c>
      <c r="K140" s="84"/>
      <c r="L140" s="94">
        <v>406.195282464</v>
      </c>
      <c r="M140" s="95">
        <v>1.6948902220475471E-4</v>
      </c>
      <c r="N140" s="95">
        <f t="shared" si="3"/>
        <v>3.3265614796336011E-3</v>
      </c>
      <c r="O140" s="95">
        <f>L140/'סכום נכסי הקרן'!$C$42</f>
        <v>2.2831312845514226E-4</v>
      </c>
    </row>
    <row r="141" spans="2:15" s="139" customFormat="1">
      <c r="B141" s="87" t="s">
        <v>1261</v>
      </c>
      <c r="C141" s="84" t="s">
        <v>1262</v>
      </c>
      <c r="D141" s="97" t="s">
        <v>1225</v>
      </c>
      <c r="E141" s="97" t="s">
        <v>1226</v>
      </c>
      <c r="F141" s="84" t="s">
        <v>867</v>
      </c>
      <c r="G141" s="97" t="s">
        <v>411</v>
      </c>
      <c r="H141" s="97" t="s">
        <v>176</v>
      </c>
      <c r="I141" s="94">
        <v>412.332831</v>
      </c>
      <c r="J141" s="96">
        <v>472</v>
      </c>
      <c r="K141" s="84"/>
      <c r="L141" s="94">
        <v>7.2943987250000006</v>
      </c>
      <c r="M141" s="95">
        <v>2.5249901209896315E-6</v>
      </c>
      <c r="N141" s="95">
        <f t="shared" si="3"/>
        <v>5.9737931146022166E-5</v>
      </c>
      <c r="O141" s="95">
        <f>L141/'סכום נכסי הקרן'!$C$42</f>
        <v>4.1000155959505798E-6</v>
      </c>
    </row>
    <row r="142" spans="2:15" s="139" customFormat="1">
      <c r="B142" s="87" t="s">
        <v>1265</v>
      </c>
      <c r="C142" s="84" t="s">
        <v>1266</v>
      </c>
      <c r="D142" s="97" t="s">
        <v>138</v>
      </c>
      <c r="E142" s="97" t="s">
        <v>1226</v>
      </c>
      <c r="F142" s="84" t="s">
        <v>1194</v>
      </c>
      <c r="G142" s="97" t="s">
        <v>379</v>
      </c>
      <c r="H142" s="97" t="s">
        <v>179</v>
      </c>
      <c r="I142" s="94">
        <v>104.57599599999999</v>
      </c>
      <c r="J142" s="96">
        <v>35</v>
      </c>
      <c r="K142" s="84"/>
      <c r="L142" s="94">
        <v>0.175446095</v>
      </c>
      <c r="M142" s="95">
        <v>1.5254091580273828E-5</v>
      </c>
      <c r="N142" s="95">
        <f t="shared" si="3"/>
        <v>1.4368266855262237E-6</v>
      </c>
      <c r="O142" s="95">
        <f>L142/'סכום נכסי הקרן'!$C$42</f>
        <v>9.8614259086670223E-8</v>
      </c>
    </row>
    <row r="143" spans="2:15" s="139" customFormat="1">
      <c r="B143" s="87" t="s">
        <v>1267</v>
      </c>
      <c r="C143" s="84" t="s">
        <v>1268</v>
      </c>
      <c r="D143" s="97" t="s">
        <v>1225</v>
      </c>
      <c r="E143" s="97" t="s">
        <v>1226</v>
      </c>
      <c r="F143" s="84" t="s">
        <v>1216</v>
      </c>
      <c r="G143" s="97" t="s">
        <v>1080</v>
      </c>
      <c r="H143" s="97" t="s">
        <v>176</v>
      </c>
      <c r="I143" s="94">
        <v>2173.8894740000001</v>
      </c>
      <c r="J143" s="96">
        <v>555</v>
      </c>
      <c r="K143" s="84"/>
      <c r="L143" s="94">
        <v>45.219944502000004</v>
      </c>
      <c r="M143" s="95">
        <v>7.6629883063691589E-5</v>
      </c>
      <c r="N143" s="95">
        <f t="shared" si="3"/>
        <v>3.7033154245176249E-4</v>
      </c>
      <c r="O143" s="95">
        <f>L143/'סכום נכסי הקרן'!$C$42</f>
        <v>2.5417102176056282E-5</v>
      </c>
    </row>
    <row r="144" spans="2:15" s="139" customFormat="1">
      <c r="B144" s="87" t="s">
        <v>1271</v>
      </c>
      <c r="C144" s="84" t="s">
        <v>1272</v>
      </c>
      <c r="D144" s="97" t="s">
        <v>1225</v>
      </c>
      <c r="E144" s="97" t="s">
        <v>1226</v>
      </c>
      <c r="F144" s="84" t="s">
        <v>1273</v>
      </c>
      <c r="G144" s="97" t="s">
        <v>1274</v>
      </c>
      <c r="H144" s="97" t="s">
        <v>176</v>
      </c>
      <c r="I144" s="94">
        <v>2740.714007</v>
      </c>
      <c r="J144" s="96">
        <v>3510</v>
      </c>
      <c r="K144" s="84"/>
      <c r="L144" s="94">
        <v>360.55408308200003</v>
      </c>
      <c r="M144" s="95">
        <v>5.9904267908649686E-5</v>
      </c>
      <c r="N144" s="95">
        <f t="shared" si="3"/>
        <v>2.952780044193385E-3</v>
      </c>
      <c r="O144" s="95">
        <f>L144/'סכום נכסי הקרן'!$C$42</f>
        <v>2.0265924849342001E-4</v>
      </c>
    </row>
    <row r="145" spans="2:15" s="139" customFormat="1">
      <c r="B145" s="87" t="s">
        <v>1275</v>
      </c>
      <c r="C145" s="84" t="s">
        <v>1276</v>
      </c>
      <c r="D145" s="97" t="s">
        <v>1225</v>
      </c>
      <c r="E145" s="97" t="s">
        <v>1226</v>
      </c>
      <c r="F145" s="84" t="s">
        <v>961</v>
      </c>
      <c r="G145" s="97" t="s">
        <v>496</v>
      </c>
      <c r="H145" s="97" t="s">
        <v>176</v>
      </c>
      <c r="I145" s="94">
        <v>15905.230104</v>
      </c>
      <c r="J145" s="96">
        <v>1542</v>
      </c>
      <c r="K145" s="84"/>
      <c r="L145" s="94">
        <v>919.2294134780002</v>
      </c>
      <c r="M145" s="95">
        <v>1.5613086721751882E-5</v>
      </c>
      <c r="N145" s="95">
        <f t="shared" si="3"/>
        <v>7.5280863413107581E-3</v>
      </c>
      <c r="O145" s="95">
        <f>L145/'סכום נכסי הקרן'!$C$42</f>
        <v>5.1667794339228486E-4</v>
      </c>
    </row>
    <row r="146" spans="2:15" s="139" customFormat="1">
      <c r="B146" s="87" t="s">
        <v>1277</v>
      </c>
      <c r="C146" s="84" t="s">
        <v>1278</v>
      </c>
      <c r="D146" s="97" t="s">
        <v>1225</v>
      </c>
      <c r="E146" s="97" t="s">
        <v>1226</v>
      </c>
      <c r="F146" s="84" t="s">
        <v>957</v>
      </c>
      <c r="G146" s="97" t="s">
        <v>958</v>
      </c>
      <c r="H146" s="97" t="s">
        <v>176</v>
      </c>
      <c r="I146" s="94">
        <v>3947.7619639999994</v>
      </c>
      <c r="J146" s="96">
        <v>1474</v>
      </c>
      <c r="K146" s="84"/>
      <c r="L146" s="94">
        <v>218.09616255000003</v>
      </c>
      <c r="M146" s="95">
        <v>3.7605108247563253E-5</v>
      </c>
      <c r="N146" s="95">
        <f t="shared" si="3"/>
        <v>1.786112061158757E-3</v>
      </c>
      <c r="O146" s="95">
        <f>L146/'סכום נכסי הקרן'!$C$42</f>
        <v>1.2258689188559169E-4</v>
      </c>
    </row>
    <row r="147" spans="2:15" s="139" customFormat="1">
      <c r="B147" s="87" t="s">
        <v>1279</v>
      </c>
      <c r="C147" s="84" t="s">
        <v>1280</v>
      </c>
      <c r="D147" s="97" t="s">
        <v>1225</v>
      </c>
      <c r="E147" s="97" t="s">
        <v>1226</v>
      </c>
      <c r="F147" s="84" t="s">
        <v>1281</v>
      </c>
      <c r="G147" s="97" t="s">
        <v>1231</v>
      </c>
      <c r="H147" s="97" t="s">
        <v>176</v>
      </c>
      <c r="I147" s="94">
        <v>3.3452000000000003E-2</v>
      </c>
      <c r="J147" s="96">
        <v>4231</v>
      </c>
      <c r="K147" s="84"/>
      <c r="L147" s="94">
        <v>5.3047349999999988E-3</v>
      </c>
      <c r="M147" s="95">
        <v>5.1250429589275892E-10</v>
      </c>
      <c r="N147" s="95">
        <f t="shared" si="3"/>
        <v>4.3443456565077444E-8</v>
      </c>
      <c r="O147" s="95">
        <f>L147/'סכום נכסי הקרן'!$C$42</f>
        <v>2.9816708754682028E-9</v>
      </c>
    </row>
    <row r="148" spans="2:15" s="139" customFormat="1">
      <c r="B148" s="87" t="s">
        <v>1282</v>
      </c>
      <c r="C148" s="84" t="s">
        <v>1283</v>
      </c>
      <c r="D148" s="97" t="s">
        <v>1225</v>
      </c>
      <c r="E148" s="97" t="s">
        <v>1226</v>
      </c>
      <c r="F148" s="84" t="s">
        <v>1284</v>
      </c>
      <c r="G148" s="97" t="s">
        <v>1231</v>
      </c>
      <c r="H148" s="97" t="s">
        <v>176</v>
      </c>
      <c r="I148" s="94">
        <v>950.96304800000007</v>
      </c>
      <c r="J148" s="96">
        <v>9034</v>
      </c>
      <c r="K148" s="84"/>
      <c r="L148" s="94">
        <v>321.99068656399999</v>
      </c>
      <c r="M148" s="95">
        <v>1.966848255938639E-5</v>
      </c>
      <c r="N148" s="95">
        <f t="shared" si="3"/>
        <v>2.6369627146507041E-3</v>
      </c>
      <c r="O148" s="95">
        <f>L148/'סכום נכסי הקרן'!$C$42</f>
        <v>1.8098364052113625E-4</v>
      </c>
    </row>
    <row r="149" spans="2:15" s="139" customFormat="1">
      <c r="B149" s="83"/>
      <c r="C149" s="84"/>
      <c r="D149" s="84"/>
      <c r="E149" s="84"/>
      <c r="F149" s="84"/>
      <c r="G149" s="84"/>
      <c r="H149" s="84"/>
      <c r="I149" s="94"/>
      <c r="J149" s="96"/>
      <c r="K149" s="84"/>
      <c r="L149" s="84"/>
      <c r="M149" s="84"/>
      <c r="N149" s="95"/>
      <c r="O149" s="84"/>
    </row>
    <row r="150" spans="2:15" s="139" customFormat="1">
      <c r="B150" s="103" t="s">
        <v>70</v>
      </c>
      <c r="C150" s="82"/>
      <c r="D150" s="82"/>
      <c r="E150" s="82"/>
      <c r="F150" s="82"/>
      <c r="G150" s="82"/>
      <c r="H150" s="82"/>
      <c r="I150" s="91"/>
      <c r="J150" s="93"/>
      <c r="K150" s="91">
        <v>8.9157100000000007</v>
      </c>
      <c r="L150" s="91">
        <f>SUM(L151:L221)</f>
        <v>21031.836371186</v>
      </c>
      <c r="M150" s="82"/>
      <c r="N150" s="92">
        <f t="shared" ref="N150:N213" si="4">L150/$L$11</f>
        <v>0.17224152947799187</v>
      </c>
      <c r="O150" s="92">
        <f>L150/'סכום נכסי הקרן'!$C$42</f>
        <v>1.1821516808205907E-2</v>
      </c>
    </row>
    <row r="151" spans="2:15" s="139" customFormat="1">
      <c r="B151" s="87" t="s">
        <v>1285</v>
      </c>
      <c r="C151" s="84" t="s">
        <v>1286</v>
      </c>
      <c r="D151" s="97" t="s">
        <v>154</v>
      </c>
      <c r="E151" s="97" t="s">
        <v>1226</v>
      </c>
      <c r="F151" s="84"/>
      <c r="G151" s="97" t="s">
        <v>1287</v>
      </c>
      <c r="H151" s="97" t="s">
        <v>1288</v>
      </c>
      <c r="I151" s="94">
        <v>2309</v>
      </c>
      <c r="J151" s="96">
        <v>1869.5</v>
      </c>
      <c r="K151" s="84"/>
      <c r="L151" s="94">
        <v>164.34448999999998</v>
      </c>
      <c r="M151" s="95">
        <v>1.0649640701877756E-6</v>
      </c>
      <c r="N151" s="95">
        <f t="shared" si="4"/>
        <v>1.3459094022651094E-3</v>
      </c>
      <c r="O151" s="95">
        <f>L151/'סכום נכסי הקרן'!$C$42</f>
        <v>9.2374299446942279E-5</v>
      </c>
    </row>
    <row r="152" spans="2:15" s="139" customFormat="1">
      <c r="B152" s="87" t="s">
        <v>1289</v>
      </c>
      <c r="C152" s="84" t="s">
        <v>1290</v>
      </c>
      <c r="D152" s="97" t="s">
        <v>28</v>
      </c>
      <c r="E152" s="97" t="s">
        <v>1226</v>
      </c>
      <c r="F152" s="84"/>
      <c r="G152" s="97" t="s">
        <v>1291</v>
      </c>
      <c r="H152" s="97" t="s">
        <v>178</v>
      </c>
      <c r="I152" s="94">
        <v>497</v>
      </c>
      <c r="J152" s="96">
        <v>18240</v>
      </c>
      <c r="K152" s="84"/>
      <c r="L152" s="94">
        <v>389.04556000000002</v>
      </c>
      <c r="M152" s="95">
        <v>2.4798396273243122E-6</v>
      </c>
      <c r="N152" s="95">
        <f t="shared" si="4"/>
        <v>3.186112762974255E-3</v>
      </c>
      <c r="O152" s="95">
        <f>L152/'סכום נכסי הקרן'!$C$42</f>
        <v>2.1867365956682426E-4</v>
      </c>
    </row>
    <row r="153" spans="2:15" s="139" customFormat="1">
      <c r="B153" s="87" t="s">
        <v>1292</v>
      </c>
      <c r="C153" s="84" t="s">
        <v>1293</v>
      </c>
      <c r="D153" s="97" t="s">
        <v>28</v>
      </c>
      <c r="E153" s="97" t="s">
        <v>1226</v>
      </c>
      <c r="F153" s="84"/>
      <c r="G153" s="97" t="s">
        <v>1287</v>
      </c>
      <c r="H153" s="97" t="s">
        <v>178</v>
      </c>
      <c r="I153" s="94">
        <v>725</v>
      </c>
      <c r="J153" s="96">
        <v>8396</v>
      </c>
      <c r="K153" s="84"/>
      <c r="L153" s="94">
        <v>261.23398000000003</v>
      </c>
      <c r="M153" s="95">
        <v>9.3383564382669248E-7</v>
      </c>
      <c r="N153" s="95">
        <f t="shared" si="4"/>
        <v>2.1393918948736015E-3</v>
      </c>
      <c r="O153" s="95">
        <f>L153/'סכום נכסי הקרן'!$C$42</f>
        <v>1.4683367780834355E-4</v>
      </c>
    </row>
    <row r="154" spans="2:15" s="139" customFormat="1">
      <c r="B154" s="87" t="s">
        <v>1294</v>
      </c>
      <c r="C154" s="84" t="s">
        <v>1295</v>
      </c>
      <c r="D154" s="97" t="s">
        <v>1229</v>
      </c>
      <c r="E154" s="97" t="s">
        <v>1226</v>
      </c>
      <c r="F154" s="84"/>
      <c r="G154" s="97" t="s">
        <v>1296</v>
      </c>
      <c r="H154" s="97" t="s">
        <v>176</v>
      </c>
      <c r="I154" s="94">
        <v>358</v>
      </c>
      <c r="J154" s="96">
        <v>11524</v>
      </c>
      <c r="K154" s="94">
        <v>1.3015300000000001</v>
      </c>
      <c r="L154" s="94">
        <v>155.92872</v>
      </c>
      <c r="M154" s="95">
        <v>3.3294086920872724E-6</v>
      </c>
      <c r="N154" s="95">
        <f t="shared" si="4"/>
        <v>1.2769879314552233E-3</v>
      </c>
      <c r="O154" s="95">
        <f>L154/'סכום נכסי הקרן'!$C$42</f>
        <v>8.7643986565405502E-5</v>
      </c>
    </row>
    <row r="155" spans="2:15" s="139" customFormat="1">
      <c r="B155" s="87" t="s">
        <v>1297</v>
      </c>
      <c r="C155" s="84" t="s">
        <v>1298</v>
      </c>
      <c r="D155" s="97" t="s">
        <v>1229</v>
      </c>
      <c r="E155" s="97" t="s">
        <v>1226</v>
      </c>
      <c r="F155" s="84"/>
      <c r="G155" s="97" t="s">
        <v>1299</v>
      </c>
      <c r="H155" s="97" t="s">
        <v>176</v>
      </c>
      <c r="I155" s="94">
        <v>456</v>
      </c>
      <c r="J155" s="96">
        <v>13707</v>
      </c>
      <c r="K155" s="84"/>
      <c r="L155" s="94">
        <v>234.26469</v>
      </c>
      <c r="M155" s="95">
        <v>1.759134207349237E-7</v>
      </c>
      <c r="N155" s="95">
        <f t="shared" si="4"/>
        <v>1.9185252203449059E-3</v>
      </c>
      <c r="O155" s="95">
        <f>L155/'סכום נכסי הקרן'!$C$42</f>
        <v>1.316748533760098E-4</v>
      </c>
    </row>
    <row r="156" spans="2:15" s="139" customFormat="1">
      <c r="B156" s="87" t="s">
        <v>1300</v>
      </c>
      <c r="C156" s="84" t="s">
        <v>1301</v>
      </c>
      <c r="D156" s="97" t="s">
        <v>1225</v>
      </c>
      <c r="E156" s="97" t="s">
        <v>1226</v>
      </c>
      <c r="F156" s="84"/>
      <c r="G156" s="97" t="s">
        <v>1231</v>
      </c>
      <c r="H156" s="97" t="s">
        <v>176</v>
      </c>
      <c r="I156" s="94">
        <v>281</v>
      </c>
      <c r="J156" s="96">
        <v>103561</v>
      </c>
      <c r="K156" s="84"/>
      <c r="L156" s="94">
        <v>1090.69202</v>
      </c>
      <c r="M156" s="95">
        <v>8.0374115478926257E-7</v>
      </c>
      <c r="N156" s="95">
        <f t="shared" si="4"/>
        <v>8.9322900006779966E-3</v>
      </c>
      <c r="O156" s="95">
        <f>L156/'סכום נכסי הקרן'!$C$42</f>
        <v>6.1305317421880324E-4</v>
      </c>
    </row>
    <row r="157" spans="2:15" s="139" customFormat="1">
      <c r="B157" s="87" t="s">
        <v>1302</v>
      </c>
      <c r="C157" s="84" t="s">
        <v>1303</v>
      </c>
      <c r="D157" s="97" t="s">
        <v>1225</v>
      </c>
      <c r="E157" s="97" t="s">
        <v>1226</v>
      </c>
      <c r="F157" s="84"/>
      <c r="G157" s="97" t="s">
        <v>1299</v>
      </c>
      <c r="H157" s="97" t="s">
        <v>176</v>
      </c>
      <c r="I157" s="94">
        <v>184</v>
      </c>
      <c r="J157" s="96">
        <v>150197</v>
      </c>
      <c r="K157" s="84"/>
      <c r="L157" s="94">
        <v>1035.80657</v>
      </c>
      <c r="M157" s="95">
        <v>3.7630226043867995E-7</v>
      </c>
      <c r="N157" s="95">
        <f t="shared" si="4"/>
        <v>8.4828022009802301E-3</v>
      </c>
      <c r="O157" s="95">
        <f>L157/'סכום נכסי הקרן'!$C$42</f>
        <v>5.8220331126580631E-4</v>
      </c>
    </row>
    <row r="158" spans="2:15" s="139" customFormat="1">
      <c r="B158" s="87" t="s">
        <v>1304</v>
      </c>
      <c r="C158" s="84" t="s">
        <v>1305</v>
      </c>
      <c r="D158" s="97" t="s">
        <v>1225</v>
      </c>
      <c r="E158" s="97" t="s">
        <v>1226</v>
      </c>
      <c r="F158" s="84"/>
      <c r="G158" s="97" t="s">
        <v>1306</v>
      </c>
      <c r="H158" s="97" t="s">
        <v>176</v>
      </c>
      <c r="I158" s="94">
        <v>660</v>
      </c>
      <c r="J158" s="96">
        <v>15774</v>
      </c>
      <c r="K158" s="84"/>
      <c r="L158" s="94">
        <v>390.19828000000001</v>
      </c>
      <c r="M158" s="95">
        <v>1.3908211703212248E-7</v>
      </c>
      <c r="N158" s="95">
        <f t="shared" si="4"/>
        <v>3.1955530349674264E-3</v>
      </c>
      <c r="O158" s="95">
        <f>L158/'סכום נכסי הקרן'!$C$42</f>
        <v>2.193215772576363E-4</v>
      </c>
    </row>
    <row r="159" spans="2:15" s="139" customFormat="1">
      <c r="B159" s="87" t="s">
        <v>1307</v>
      </c>
      <c r="C159" s="84" t="s">
        <v>1308</v>
      </c>
      <c r="D159" s="97" t="s">
        <v>1229</v>
      </c>
      <c r="E159" s="97" t="s">
        <v>1226</v>
      </c>
      <c r="F159" s="84"/>
      <c r="G159" s="97" t="s">
        <v>1309</v>
      </c>
      <c r="H159" s="97" t="s">
        <v>176</v>
      </c>
      <c r="I159" s="94">
        <v>1379</v>
      </c>
      <c r="J159" s="96">
        <v>6157</v>
      </c>
      <c r="K159" s="84"/>
      <c r="L159" s="94">
        <v>318.22406000000001</v>
      </c>
      <c r="M159" s="95">
        <v>5.2339469731942323E-6</v>
      </c>
      <c r="N159" s="95">
        <f t="shared" si="4"/>
        <v>2.6061156925977643E-3</v>
      </c>
      <c r="O159" s="95">
        <f>L159/'סכום נכסי הקרן'!$C$42</f>
        <v>1.7886650540983596E-4</v>
      </c>
    </row>
    <row r="160" spans="2:15" s="139" customFormat="1">
      <c r="B160" s="87" t="s">
        <v>1310</v>
      </c>
      <c r="C160" s="84" t="s">
        <v>1311</v>
      </c>
      <c r="D160" s="97" t="s">
        <v>28</v>
      </c>
      <c r="E160" s="97" t="s">
        <v>1226</v>
      </c>
      <c r="F160" s="84"/>
      <c r="G160" s="97" t="s">
        <v>1274</v>
      </c>
      <c r="H160" s="97" t="s">
        <v>178</v>
      </c>
      <c r="I160" s="94">
        <v>272</v>
      </c>
      <c r="J160" s="96">
        <v>13716</v>
      </c>
      <c r="K160" s="84"/>
      <c r="L160" s="94">
        <v>160.10895000000002</v>
      </c>
      <c r="M160" s="95">
        <v>6.3040922549018817E-7</v>
      </c>
      <c r="N160" s="95">
        <f t="shared" si="4"/>
        <v>1.3112221845210286E-3</v>
      </c>
      <c r="O160" s="95">
        <f>L160/'סכום נכסי הקרן'!$C$42</f>
        <v>8.9993598759748587E-5</v>
      </c>
    </row>
    <row r="161" spans="2:15" s="139" customFormat="1">
      <c r="B161" s="87" t="s">
        <v>1312</v>
      </c>
      <c r="C161" s="84" t="s">
        <v>1313</v>
      </c>
      <c r="D161" s="97" t="s">
        <v>138</v>
      </c>
      <c r="E161" s="97" t="s">
        <v>1226</v>
      </c>
      <c r="F161" s="84"/>
      <c r="G161" s="97" t="s">
        <v>1287</v>
      </c>
      <c r="H161" s="97" t="s">
        <v>179</v>
      </c>
      <c r="I161" s="94">
        <v>5746</v>
      </c>
      <c r="J161" s="96">
        <v>459.2</v>
      </c>
      <c r="K161" s="84"/>
      <c r="L161" s="94">
        <v>126.47688000000001</v>
      </c>
      <c r="M161" s="95">
        <v>1.7979905335498013E-6</v>
      </c>
      <c r="N161" s="95">
        <f t="shared" si="4"/>
        <v>1.0357902596013777E-3</v>
      </c>
      <c r="O161" s="95">
        <f>L161/'סכום נכסי הקרן'!$C$42</f>
        <v>7.1089777249209801E-5</v>
      </c>
    </row>
    <row r="162" spans="2:15" s="139" customFormat="1">
      <c r="B162" s="87" t="s">
        <v>1314</v>
      </c>
      <c r="C162" s="84" t="s">
        <v>1315</v>
      </c>
      <c r="D162" s="97" t="s">
        <v>1229</v>
      </c>
      <c r="E162" s="97" t="s">
        <v>1226</v>
      </c>
      <c r="F162" s="84"/>
      <c r="G162" s="97" t="s">
        <v>1316</v>
      </c>
      <c r="H162" s="97" t="s">
        <v>176</v>
      </c>
      <c r="I162" s="94">
        <v>6338</v>
      </c>
      <c r="J162" s="96">
        <v>2464</v>
      </c>
      <c r="K162" s="84"/>
      <c r="L162" s="94">
        <v>585.31886999999995</v>
      </c>
      <c r="M162" s="95">
        <v>6.4579915074342654E-7</v>
      </c>
      <c r="N162" s="95">
        <f t="shared" si="4"/>
        <v>4.7935052185576121E-3</v>
      </c>
      <c r="O162" s="95">
        <f>L162/'סכום נכסי הקרן'!$C$42</f>
        <v>3.2899442244352627E-4</v>
      </c>
    </row>
    <row r="163" spans="2:15" s="139" customFormat="1">
      <c r="B163" s="87" t="s">
        <v>1317</v>
      </c>
      <c r="C163" s="84" t="s">
        <v>1318</v>
      </c>
      <c r="D163" s="97" t="s">
        <v>1229</v>
      </c>
      <c r="E163" s="97" t="s">
        <v>1226</v>
      </c>
      <c r="F163" s="84"/>
      <c r="G163" s="97" t="s">
        <v>1251</v>
      </c>
      <c r="H163" s="97" t="s">
        <v>176</v>
      </c>
      <c r="I163" s="94">
        <v>270</v>
      </c>
      <c r="J163" s="96">
        <v>22532</v>
      </c>
      <c r="K163" s="84"/>
      <c r="L163" s="94">
        <v>228.01482999999999</v>
      </c>
      <c r="M163" s="95">
        <v>1.0020331103359366E-6</v>
      </c>
      <c r="N163" s="95">
        <f t="shared" si="4"/>
        <v>1.8673416039252705E-3</v>
      </c>
      <c r="O163" s="95">
        <f>L163/'סכום נכסי הקרן'!$C$42</f>
        <v>1.2816194923701818E-4</v>
      </c>
    </row>
    <row r="164" spans="2:15" s="139" customFormat="1">
      <c r="B164" s="87" t="s">
        <v>1319</v>
      </c>
      <c r="C164" s="84" t="s">
        <v>1320</v>
      </c>
      <c r="D164" s="97" t="s">
        <v>138</v>
      </c>
      <c r="E164" s="97" t="s">
        <v>1226</v>
      </c>
      <c r="F164" s="84"/>
      <c r="G164" s="97" t="s">
        <v>1321</v>
      </c>
      <c r="H164" s="97" t="s">
        <v>179</v>
      </c>
      <c r="I164" s="94">
        <v>1296</v>
      </c>
      <c r="J164" s="96">
        <v>1651.6</v>
      </c>
      <c r="K164" s="84"/>
      <c r="L164" s="94">
        <v>102.60148</v>
      </c>
      <c r="M164" s="95">
        <v>6.1361550419567272E-7</v>
      </c>
      <c r="N164" s="95">
        <f t="shared" si="4"/>
        <v>8.4026118927574387E-4</v>
      </c>
      <c r="O164" s="95">
        <f>L164/'סכום נכסי הקרן'!$C$42</f>
        <v>5.7669958008445922E-5</v>
      </c>
    </row>
    <row r="165" spans="2:15" s="139" customFormat="1">
      <c r="B165" s="87" t="s">
        <v>1322</v>
      </c>
      <c r="C165" s="84" t="s">
        <v>1323</v>
      </c>
      <c r="D165" s="97" t="s">
        <v>1229</v>
      </c>
      <c r="E165" s="97" t="s">
        <v>1226</v>
      </c>
      <c r="F165" s="84"/>
      <c r="G165" s="97" t="s">
        <v>1324</v>
      </c>
      <c r="H165" s="97" t="s">
        <v>176</v>
      </c>
      <c r="I165" s="94">
        <v>84</v>
      </c>
      <c r="J165" s="96">
        <v>39282</v>
      </c>
      <c r="K165" s="84"/>
      <c r="L165" s="94">
        <v>123.67231</v>
      </c>
      <c r="M165" s="95">
        <v>5.326154454915742E-7</v>
      </c>
      <c r="N165" s="95">
        <f t="shared" si="4"/>
        <v>1.0128220594973723E-3</v>
      </c>
      <c r="O165" s="95">
        <f>L165/'סכום נכסי הקרן'!$C$42</f>
        <v>6.9513392248411103E-5</v>
      </c>
    </row>
    <row r="166" spans="2:15" s="139" customFormat="1">
      <c r="B166" s="87" t="s">
        <v>1325</v>
      </c>
      <c r="C166" s="84" t="s">
        <v>1326</v>
      </c>
      <c r="D166" s="97" t="s">
        <v>1225</v>
      </c>
      <c r="E166" s="97" t="s">
        <v>1226</v>
      </c>
      <c r="F166" s="84"/>
      <c r="G166" s="97" t="s">
        <v>1299</v>
      </c>
      <c r="H166" s="97" t="s">
        <v>176</v>
      </c>
      <c r="I166" s="94">
        <v>28</v>
      </c>
      <c r="J166" s="96">
        <v>172242</v>
      </c>
      <c r="K166" s="84"/>
      <c r="L166" s="94">
        <v>180.75764000000001</v>
      </c>
      <c r="M166" s="95">
        <v>6.0436542644693612E-7</v>
      </c>
      <c r="N166" s="95">
        <f t="shared" si="4"/>
        <v>1.4803259130090208E-3</v>
      </c>
      <c r="O166" s="95">
        <f>L166/'סכום נכסי הקרן'!$C$42</f>
        <v>1.0159975770822979E-4</v>
      </c>
    </row>
    <row r="167" spans="2:15" s="139" customFormat="1">
      <c r="B167" s="87" t="s">
        <v>1327</v>
      </c>
      <c r="C167" s="84" t="s">
        <v>1328</v>
      </c>
      <c r="D167" s="97" t="s">
        <v>1229</v>
      </c>
      <c r="E167" s="97" t="s">
        <v>1226</v>
      </c>
      <c r="F167" s="84"/>
      <c r="G167" s="97" t="s">
        <v>1296</v>
      </c>
      <c r="H167" s="97" t="s">
        <v>176</v>
      </c>
      <c r="I167" s="94">
        <v>355</v>
      </c>
      <c r="J167" s="96">
        <v>11255</v>
      </c>
      <c r="K167" s="94">
        <v>1.2640100000000001</v>
      </c>
      <c r="L167" s="94">
        <v>151.01629</v>
      </c>
      <c r="M167" s="95">
        <v>2.2986198568380704E-6</v>
      </c>
      <c r="N167" s="95">
        <f t="shared" si="4"/>
        <v>1.2367572810393244E-3</v>
      </c>
      <c r="O167" s="95">
        <f>L167/'סכום נכסי הקרן'!$C$42</f>
        <v>8.4882821406584885E-5</v>
      </c>
    </row>
    <row r="168" spans="2:15" s="139" customFormat="1">
      <c r="B168" s="87" t="s">
        <v>1329</v>
      </c>
      <c r="C168" s="84" t="s">
        <v>1330</v>
      </c>
      <c r="D168" s="97" t="s">
        <v>138</v>
      </c>
      <c r="E168" s="97" t="s">
        <v>1226</v>
      </c>
      <c r="F168" s="84"/>
      <c r="G168" s="97" t="s">
        <v>1321</v>
      </c>
      <c r="H168" s="97" t="s">
        <v>179</v>
      </c>
      <c r="I168" s="94">
        <v>8048</v>
      </c>
      <c r="J168" s="96">
        <v>495.95</v>
      </c>
      <c r="K168" s="84"/>
      <c r="L168" s="94">
        <v>191.32405</v>
      </c>
      <c r="M168" s="95">
        <v>4.0030680546171143E-7</v>
      </c>
      <c r="N168" s="95">
        <f t="shared" si="4"/>
        <v>1.5668601835962979E-3</v>
      </c>
      <c r="O168" s="95">
        <f>L168/'סכום נכסי הקרן'!$C$42</f>
        <v>1.0753889641266197E-4</v>
      </c>
    </row>
    <row r="169" spans="2:15" s="139" customFormat="1">
      <c r="B169" s="87" t="s">
        <v>1331</v>
      </c>
      <c r="C169" s="84" t="s">
        <v>1332</v>
      </c>
      <c r="D169" s="97" t="s">
        <v>138</v>
      </c>
      <c r="E169" s="97" t="s">
        <v>1226</v>
      </c>
      <c r="F169" s="84"/>
      <c r="G169" s="97" t="s">
        <v>1296</v>
      </c>
      <c r="H169" s="97" t="s">
        <v>179</v>
      </c>
      <c r="I169" s="94">
        <v>5249</v>
      </c>
      <c r="J169" s="96">
        <v>533.20000000000005</v>
      </c>
      <c r="K169" s="84"/>
      <c r="L169" s="94">
        <v>134.15610000000001</v>
      </c>
      <c r="M169" s="95">
        <v>5.4641837526734001E-6</v>
      </c>
      <c r="N169" s="95">
        <f t="shared" si="4"/>
        <v>1.0986797084661512E-3</v>
      </c>
      <c r="O169" s="95">
        <f>L169/'סכום נכסי הקרן'!$C$42</f>
        <v>7.5406092130219485E-5</v>
      </c>
    </row>
    <row r="170" spans="2:15" s="139" customFormat="1">
      <c r="B170" s="87" t="s">
        <v>1333</v>
      </c>
      <c r="C170" s="84" t="s">
        <v>1334</v>
      </c>
      <c r="D170" s="97" t="s">
        <v>1229</v>
      </c>
      <c r="E170" s="97" t="s">
        <v>1226</v>
      </c>
      <c r="F170" s="84"/>
      <c r="G170" s="97" t="s">
        <v>930</v>
      </c>
      <c r="H170" s="97" t="s">
        <v>176</v>
      </c>
      <c r="I170" s="94">
        <v>671</v>
      </c>
      <c r="J170" s="96">
        <v>4351</v>
      </c>
      <c r="K170" s="84"/>
      <c r="L170" s="94">
        <v>109.42364999999999</v>
      </c>
      <c r="M170" s="95">
        <v>2.9073865952085637E-6</v>
      </c>
      <c r="N170" s="95">
        <f t="shared" si="4"/>
        <v>8.9613177396556806E-4</v>
      </c>
      <c r="O170" s="95">
        <f>L170/'סכום נכסי הקרן'!$C$42</f>
        <v>6.1504544579969836E-5</v>
      </c>
    </row>
    <row r="171" spans="2:15" s="139" customFormat="1">
      <c r="B171" s="87" t="s">
        <v>1335</v>
      </c>
      <c r="C171" s="84" t="s">
        <v>1336</v>
      </c>
      <c r="D171" s="97" t="s">
        <v>1229</v>
      </c>
      <c r="E171" s="97" t="s">
        <v>1226</v>
      </c>
      <c r="F171" s="84"/>
      <c r="G171" s="97" t="s">
        <v>1321</v>
      </c>
      <c r="H171" s="97" t="s">
        <v>176</v>
      </c>
      <c r="I171" s="94">
        <v>714</v>
      </c>
      <c r="J171" s="96">
        <v>5919</v>
      </c>
      <c r="K171" s="84"/>
      <c r="L171" s="94">
        <v>158.39670000000001</v>
      </c>
      <c r="M171" s="95">
        <v>2.7794531054642692E-6</v>
      </c>
      <c r="N171" s="95">
        <f t="shared" si="4"/>
        <v>1.2971996068609655E-3</v>
      </c>
      <c r="O171" s="95">
        <f>L171/'סכום נכסי הקרן'!$C$42</f>
        <v>8.9031181983694643E-5</v>
      </c>
    </row>
    <row r="172" spans="2:15" s="139" customFormat="1">
      <c r="B172" s="87" t="s">
        <v>1337</v>
      </c>
      <c r="C172" s="84" t="s">
        <v>1338</v>
      </c>
      <c r="D172" s="97" t="s">
        <v>1225</v>
      </c>
      <c r="E172" s="97" t="s">
        <v>1226</v>
      </c>
      <c r="F172" s="84"/>
      <c r="G172" s="97" t="s">
        <v>1306</v>
      </c>
      <c r="H172" s="97" t="s">
        <v>176</v>
      </c>
      <c r="I172" s="94">
        <v>1835</v>
      </c>
      <c r="J172" s="96">
        <v>4333</v>
      </c>
      <c r="K172" s="84"/>
      <c r="L172" s="94">
        <v>298.00554999999997</v>
      </c>
      <c r="M172" s="95">
        <v>4.0814404352147367E-7</v>
      </c>
      <c r="N172" s="95">
        <f t="shared" si="4"/>
        <v>2.4405349499224782E-3</v>
      </c>
      <c r="O172" s="95">
        <f>L172/'סכום נכסי הקרן'!$C$42</f>
        <v>1.6750214085395094E-4</v>
      </c>
    </row>
    <row r="173" spans="2:15" s="139" customFormat="1">
      <c r="B173" s="87" t="s">
        <v>1339</v>
      </c>
      <c r="C173" s="84" t="s">
        <v>1340</v>
      </c>
      <c r="D173" s="97" t="s">
        <v>1229</v>
      </c>
      <c r="E173" s="97" t="s">
        <v>1226</v>
      </c>
      <c r="F173" s="84"/>
      <c r="G173" s="97" t="s">
        <v>1316</v>
      </c>
      <c r="H173" s="97" t="s">
        <v>176</v>
      </c>
      <c r="I173" s="94">
        <v>1627</v>
      </c>
      <c r="J173" s="96">
        <v>5206</v>
      </c>
      <c r="K173" s="84"/>
      <c r="L173" s="94">
        <v>317.46166999999997</v>
      </c>
      <c r="M173" s="95">
        <v>6.6621984130419806E-7</v>
      </c>
      <c r="N173" s="95">
        <f t="shared" si="4"/>
        <v>2.5998720523686763E-3</v>
      </c>
      <c r="O173" s="95">
        <f>L173/'סכום נכסי הקרן'!$C$42</f>
        <v>1.7843798333309728E-4</v>
      </c>
    </row>
    <row r="174" spans="2:15" s="139" customFormat="1">
      <c r="B174" s="87" t="s">
        <v>1341</v>
      </c>
      <c r="C174" s="84" t="s">
        <v>1342</v>
      </c>
      <c r="D174" s="97" t="s">
        <v>1225</v>
      </c>
      <c r="E174" s="97" t="s">
        <v>1226</v>
      </c>
      <c r="F174" s="84"/>
      <c r="G174" s="97" t="s">
        <v>1343</v>
      </c>
      <c r="H174" s="97" t="s">
        <v>176</v>
      </c>
      <c r="I174" s="94">
        <v>611</v>
      </c>
      <c r="J174" s="96">
        <v>2706</v>
      </c>
      <c r="K174" s="84"/>
      <c r="L174" s="94">
        <v>61.968160000000005</v>
      </c>
      <c r="M174" s="95">
        <v>1.1206524097181509E-6</v>
      </c>
      <c r="N174" s="95">
        <f t="shared" si="4"/>
        <v>5.0749209289017647E-4</v>
      </c>
      <c r="O174" s="95">
        <f>L174/'סכום נכסי הקרן'!$C$42</f>
        <v>3.4830893131957338E-5</v>
      </c>
    </row>
    <row r="175" spans="2:15" s="139" customFormat="1">
      <c r="B175" s="87" t="s">
        <v>1344</v>
      </c>
      <c r="C175" s="84" t="s">
        <v>1345</v>
      </c>
      <c r="D175" s="97" t="s">
        <v>28</v>
      </c>
      <c r="E175" s="97" t="s">
        <v>1226</v>
      </c>
      <c r="F175" s="84"/>
      <c r="G175" s="97" t="s">
        <v>1346</v>
      </c>
      <c r="H175" s="97" t="s">
        <v>178</v>
      </c>
      <c r="I175" s="94">
        <v>1418</v>
      </c>
      <c r="J175" s="96">
        <v>2391</v>
      </c>
      <c r="K175" s="84"/>
      <c r="L175" s="94">
        <v>145.50404</v>
      </c>
      <c r="M175" s="95">
        <v>1.146779012471213E-6</v>
      </c>
      <c r="N175" s="95">
        <f t="shared" si="4"/>
        <v>1.1916143675005995E-3</v>
      </c>
      <c r="O175" s="95">
        <f>L175/'סכום נכסי הקרן'!$C$42</f>
        <v>8.1784511070008309E-5</v>
      </c>
    </row>
    <row r="176" spans="2:15" s="139" customFormat="1">
      <c r="B176" s="87" t="s">
        <v>1347</v>
      </c>
      <c r="C176" s="84" t="s">
        <v>1348</v>
      </c>
      <c r="D176" s="97" t="s">
        <v>28</v>
      </c>
      <c r="E176" s="97" t="s">
        <v>1226</v>
      </c>
      <c r="F176" s="84"/>
      <c r="G176" s="97" t="s">
        <v>1296</v>
      </c>
      <c r="H176" s="97" t="s">
        <v>178</v>
      </c>
      <c r="I176" s="94">
        <v>1169</v>
      </c>
      <c r="J176" s="96">
        <v>4000</v>
      </c>
      <c r="K176" s="84"/>
      <c r="L176" s="94">
        <v>200.67520999999999</v>
      </c>
      <c r="M176" s="95">
        <v>3.2750413789151297E-6</v>
      </c>
      <c r="N176" s="95">
        <f t="shared" si="4"/>
        <v>1.6434420888739583E-3</v>
      </c>
      <c r="O176" s="95">
        <f>L176/'סכום נכסי הקרן'!$C$42</f>
        <v>1.1279497073566646E-4</v>
      </c>
    </row>
    <row r="177" spans="2:15" s="139" customFormat="1">
      <c r="B177" s="87" t="s">
        <v>1349</v>
      </c>
      <c r="C177" s="84" t="s">
        <v>1350</v>
      </c>
      <c r="D177" s="97" t="s">
        <v>28</v>
      </c>
      <c r="E177" s="97" t="s">
        <v>1226</v>
      </c>
      <c r="F177" s="84"/>
      <c r="G177" s="97" t="s">
        <v>1287</v>
      </c>
      <c r="H177" s="97" t="s">
        <v>178</v>
      </c>
      <c r="I177" s="94">
        <v>649</v>
      </c>
      <c r="J177" s="96">
        <v>7296</v>
      </c>
      <c r="K177" s="84"/>
      <c r="L177" s="94">
        <v>203.21173000000002</v>
      </c>
      <c r="M177" s="95">
        <v>6.6224489795918365E-6</v>
      </c>
      <c r="N177" s="95">
        <f t="shared" si="4"/>
        <v>1.6642150768642068E-3</v>
      </c>
      <c r="O177" s="95">
        <f>L177/'סכום נכסי הקרן'!$C$42</f>
        <v>1.1422069092886039E-4</v>
      </c>
    </row>
    <row r="178" spans="2:15" s="139" customFormat="1">
      <c r="B178" s="87" t="s">
        <v>1351</v>
      </c>
      <c r="C178" s="84" t="s">
        <v>1352</v>
      </c>
      <c r="D178" s="97" t="s">
        <v>138</v>
      </c>
      <c r="E178" s="97" t="s">
        <v>1226</v>
      </c>
      <c r="F178" s="84"/>
      <c r="G178" s="97" t="s">
        <v>1321</v>
      </c>
      <c r="H178" s="97" t="s">
        <v>179</v>
      </c>
      <c r="I178" s="94">
        <v>11708.140500000001</v>
      </c>
      <c r="J178" s="96">
        <v>628.29999999999995</v>
      </c>
      <c r="K178" s="84"/>
      <c r="L178" s="94">
        <v>352.61327362700001</v>
      </c>
      <c r="M178" s="95">
        <v>7.6447465071198236E-5</v>
      </c>
      <c r="N178" s="95">
        <f t="shared" si="4"/>
        <v>2.8877482922491596E-3</v>
      </c>
      <c r="O178" s="95">
        <f>L178/'סכום נכסי הקרן'!$C$42</f>
        <v>1.9819590013019054E-4</v>
      </c>
    </row>
    <row r="179" spans="2:15" s="139" customFormat="1">
      <c r="B179" s="87" t="s">
        <v>1353</v>
      </c>
      <c r="C179" s="84" t="s">
        <v>1354</v>
      </c>
      <c r="D179" s="97" t="s">
        <v>28</v>
      </c>
      <c r="E179" s="97" t="s">
        <v>1226</v>
      </c>
      <c r="F179" s="84"/>
      <c r="G179" s="97" t="s">
        <v>1306</v>
      </c>
      <c r="H179" s="97" t="s">
        <v>183</v>
      </c>
      <c r="I179" s="94">
        <v>11217</v>
      </c>
      <c r="J179" s="96">
        <v>7792</v>
      </c>
      <c r="K179" s="84"/>
      <c r="L179" s="94">
        <v>366.13059999999996</v>
      </c>
      <c r="M179" s="95">
        <v>3.6508968588106549E-6</v>
      </c>
      <c r="N179" s="95">
        <f t="shared" si="4"/>
        <v>2.998449275646332E-3</v>
      </c>
      <c r="O179" s="95">
        <f>L179/'סכום נכסי הקרן'!$C$42</f>
        <v>2.0579368180270995E-4</v>
      </c>
    </row>
    <row r="180" spans="2:15" s="139" customFormat="1">
      <c r="B180" s="87" t="s">
        <v>1355</v>
      </c>
      <c r="C180" s="84" t="s">
        <v>1356</v>
      </c>
      <c r="D180" s="97" t="s">
        <v>1225</v>
      </c>
      <c r="E180" s="97" t="s">
        <v>1226</v>
      </c>
      <c r="F180" s="84"/>
      <c r="G180" s="97" t="s">
        <v>1299</v>
      </c>
      <c r="H180" s="97" t="s">
        <v>176</v>
      </c>
      <c r="I180" s="94">
        <v>381</v>
      </c>
      <c r="J180" s="96">
        <v>11265</v>
      </c>
      <c r="K180" s="84"/>
      <c r="L180" s="94">
        <v>160.86285000000001</v>
      </c>
      <c r="M180" s="95">
        <v>2.7978820370781349E-6</v>
      </c>
      <c r="N180" s="95">
        <f t="shared" si="4"/>
        <v>1.3173962953681136E-3</v>
      </c>
      <c r="O180" s="95">
        <f>L180/'סכום נכסי הקרן'!$C$42</f>
        <v>9.0417348800611209E-5</v>
      </c>
    </row>
    <row r="181" spans="2:15" s="139" customFormat="1">
      <c r="B181" s="87" t="s">
        <v>1357</v>
      </c>
      <c r="C181" s="84" t="s">
        <v>1358</v>
      </c>
      <c r="D181" s="97" t="s">
        <v>1225</v>
      </c>
      <c r="E181" s="97" t="s">
        <v>1226</v>
      </c>
      <c r="F181" s="84"/>
      <c r="G181" s="97" t="s">
        <v>1306</v>
      </c>
      <c r="H181" s="97" t="s">
        <v>176</v>
      </c>
      <c r="I181" s="94">
        <v>2095</v>
      </c>
      <c r="J181" s="96">
        <v>13109</v>
      </c>
      <c r="K181" s="84"/>
      <c r="L181" s="94">
        <v>1029.32654</v>
      </c>
      <c r="M181" s="95">
        <v>8.7202058884648345E-7</v>
      </c>
      <c r="N181" s="95">
        <f t="shared" si="4"/>
        <v>8.4297335930581755E-3</v>
      </c>
      <c r="O181" s="95">
        <f>L181/'סכום נכסי הקרן'!$C$42</f>
        <v>5.7856103380554485E-4</v>
      </c>
    </row>
    <row r="182" spans="2:15" s="139" customFormat="1">
      <c r="B182" s="87" t="s">
        <v>1359</v>
      </c>
      <c r="C182" s="84" t="s">
        <v>1360</v>
      </c>
      <c r="D182" s="97" t="s">
        <v>28</v>
      </c>
      <c r="E182" s="97" t="s">
        <v>1226</v>
      </c>
      <c r="F182" s="84"/>
      <c r="G182" s="97" t="s">
        <v>1296</v>
      </c>
      <c r="H182" s="97" t="s">
        <v>178</v>
      </c>
      <c r="I182" s="94">
        <v>263</v>
      </c>
      <c r="J182" s="96">
        <v>11300</v>
      </c>
      <c r="K182" s="84"/>
      <c r="L182" s="94">
        <v>127.54205999999999</v>
      </c>
      <c r="M182" s="95">
        <v>3.4484796872483299E-6</v>
      </c>
      <c r="N182" s="95">
        <f t="shared" si="4"/>
        <v>1.0445136173306494E-3</v>
      </c>
      <c r="O182" s="95">
        <f>L182/'סכום נכסי הקרן'!$C$42</f>
        <v>7.1688490697314401E-5</v>
      </c>
    </row>
    <row r="183" spans="2:15" s="139" customFormat="1">
      <c r="B183" s="87" t="s">
        <v>1361</v>
      </c>
      <c r="C183" s="84" t="s">
        <v>1362</v>
      </c>
      <c r="D183" s="97" t="s">
        <v>1229</v>
      </c>
      <c r="E183" s="97" t="s">
        <v>1226</v>
      </c>
      <c r="F183" s="84"/>
      <c r="G183" s="97" t="s">
        <v>1324</v>
      </c>
      <c r="H183" s="97" t="s">
        <v>176</v>
      </c>
      <c r="I183" s="94">
        <v>547</v>
      </c>
      <c r="J183" s="96">
        <v>16705</v>
      </c>
      <c r="K183" s="84"/>
      <c r="L183" s="94">
        <v>342.47856000000002</v>
      </c>
      <c r="M183" s="95">
        <v>1.4705339145714964E-6</v>
      </c>
      <c r="N183" s="95">
        <f t="shared" si="4"/>
        <v>2.8047494259053982E-3</v>
      </c>
      <c r="O183" s="95">
        <f>L183/'סכום נכסי הקרן'!$C$42</f>
        <v>1.924994081371246E-4</v>
      </c>
    </row>
    <row r="184" spans="2:15" s="139" customFormat="1">
      <c r="B184" s="87" t="s">
        <v>1363</v>
      </c>
      <c r="C184" s="84" t="s">
        <v>1364</v>
      </c>
      <c r="D184" s="97" t="s">
        <v>139</v>
      </c>
      <c r="E184" s="97" t="s">
        <v>1226</v>
      </c>
      <c r="F184" s="84"/>
      <c r="G184" s="97" t="s">
        <v>1321</v>
      </c>
      <c r="H184" s="97" t="s">
        <v>186</v>
      </c>
      <c r="I184" s="94">
        <v>4489</v>
      </c>
      <c r="J184" s="96">
        <v>981.7</v>
      </c>
      <c r="K184" s="84"/>
      <c r="L184" s="94">
        <v>150.33091000000002</v>
      </c>
      <c r="M184" s="95">
        <v>3.0697719711286888E-6</v>
      </c>
      <c r="N184" s="95">
        <f t="shared" si="4"/>
        <v>1.2311443189855042E-3</v>
      </c>
      <c r="O184" s="95">
        <f>L184/'סכום נכסי הקרן'!$C$42</f>
        <v>8.4497584899081995E-5</v>
      </c>
    </row>
    <row r="185" spans="2:15" s="139" customFormat="1">
      <c r="B185" s="87" t="s">
        <v>1365</v>
      </c>
      <c r="C185" s="84" t="s">
        <v>1366</v>
      </c>
      <c r="D185" s="97" t="s">
        <v>1229</v>
      </c>
      <c r="E185" s="97" t="s">
        <v>1226</v>
      </c>
      <c r="F185" s="84"/>
      <c r="G185" s="97" t="s">
        <v>1316</v>
      </c>
      <c r="H185" s="97" t="s">
        <v>176</v>
      </c>
      <c r="I185" s="94">
        <v>2131</v>
      </c>
      <c r="J185" s="96">
        <v>9762</v>
      </c>
      <c r="K185" s="84"/>
      <c r="L185" s="94">
        <v>779.68977000000007</v>
      </c>
      <c r="M185" s="95">
        <v>6.4082309712283735E-7</v>
      </c>
      <c r="N185" s="95">
        <f t="shared" si="4"/>
        <v>6.3853177693570431E-3</v>
      </c>
      <c r="O185" s="95">
        <f>L185/'סכום נכסי הקרן'!$C$42</f>
        <v>4.382458839337879E-4</v>
      </c>
    </row>
    <row r="186" spans="2:15" s="139" customFormat="1">
      <c r="B186" s="87" t="s">
        <v>1367</v>
      </c>
      <c r="C186" s="84" t="s">
        <v>1368</v>
      </c>
      <c r="D186" s="97" t="s">
        <v>28</v>
      </c>
      <c r="E186" s="97" t="s">
        <v>1226</v>
      </c>
      <c r="F186" s="84"/>
      <c r="G186" s="97" t="s">
        <v>930</v>
      </c>
      <c r="H186" s="97" t="s">
        <v>178</v>
      </c>
      <c r="I186" s="94">
        <v>1208</v>
      </c>
      <c r="J186" s="96">
        <v>1572</v>
      </c>
      <c r="K186" s="84"/>
      <c r="L186" s="94">
        <v>81.496449999999996</v>
      </c>
      <c r="M186" s="95">
        <v>6.3113897596656214E-6</v>
      </c>
      <c r="N186" s="95">
        <f t="shared" si="4"/>
        <v>6.6742023603120722E-4</v>
      </c>
      <c r="O186" s="95">
        <f>L186/'סכום נכסי הקרן'!$C$42</f>
        <v>4.5807300726436033E-5</v>
      </c>
    </row>
    <row r="187" spans="2:15" s="139" customFormat="1">
      <c r="B187" s="87" t="s">
        <v>1369</v>
      </c>
      <c r="C187" s="84" t="s">
        <v>1370</v>
      </c>
      <c r="D187" s="97" t="s">
        <v>1229</v>
      </c>
      <c r="E187" s="97" t="s">
        <v>1226</v>
      </c>
      <c r="F187" s="84"/>
      <c r="G187" s="97" t="s">
        <v>1231</v>
      </c>
      <c r="H187" s="97" t="s">
        <v>176</v>
      </c>
      <c r="I187" s="94">
        <v>482</v>
      </c>
      <c r="J187" s="96">
        <v>18865</v>
      </c>
      <c r="K187" s="84"/>
      <c r="L187" s="94">
        <v>340.80302</v>
      </c>
      <c r="M187" s="95">
        <v>4.7211786629793829E-7</v>
      </c>
      <c r="N187" s="95">
        <f t="shared" si="4"/>
        <v>2.7910274870690476E-3</v>
      </c>
      <c r="O187" s="95">
        <f>L187/'סכום נכסי הקרן'!$C$42</f>
        <v>1.9155762521701983E-4</v>
      </c>
    </row>
    <row r="188" spans="2:15" s="139" customFormat="1">
      <c r="B188" s="87" t="s">
        <v>1371</v>
      </c>
      <c r="C188" s="84" t="s">
        <v>1372</v>
      </c>
      <c r="D188" s="97" t="s">
        <v>1229</v>
      </c>
      <c r="E188" s="97" t="s">
        <v>1226</v>
      </c>
      <c r="F188" s="84"/>
      <c r="G188" s="97" t="s">
        <v>1251</v>
      </c>
      <c r="H188" s="97" t="s">
        <v>176</v>
      </c>
      <c r="I188" s="94">
        <v>468</v>
      </c>
      <c r="J188" s="96">
        <v>7641</v>
      </c>
      <c r="K188" s="94">
        <v>0.96474000000000004</v>
      </c>
      <c r="L188" s="94">
        <v>134.99276999999998</v>
      </c>
      <c r="M188" s="95">
        <v>1.7997393838930633E-7</v>
      </c>
      <c r="N188" s="95">
        <f t="shared" si="4"/>
        <v>1.1055316693660455E-3</v>
      </c>
      <c r="O188" s="95">
        <f>L188/'סכום נכסי הקרן'!$C$42</f>
        <v>7.5876365305293817E-5</v>
      </c>
    </row>
    <row r="189" spans="2:15" s="139" customFormat="1">
      <c r="B189" s="87" t="s">
        <v>1373</v>
      </c>
      <c r="C189" s="84" t="s">
        <v>1374</v>
      </c>
      <c r="D189" s="97" t="s">
        <v>1225</v>
      </c>
      <c r="E189" s="97" t="s">
        <v>1226</v>
      </c>
      <c r="F189" s="84"/>
      <c r="G189" s="97" t="s">
        <v>1375</v>
      </c>
      <c r="H189" s="97" t="s">
        <v>176</v>
      </c>
      <c r="I189" s="94">
        <v>2481</v>
      </c>
      <c r="J189" s="96">
        <v>10157</v>
      </c>
      <c r="K189" s="84"/>
      <c r="L189" s="94">
        <v>944.47789</v>
      </c>
      <c r="M189" s="95">
        <v>3.2100238443948092E-7</v>
      </c>
      <c r="N189" s="95">
        <f t="shared" si="4"/>
        <v>7.7348603070447443E-3</v>
      </c>
      <c r="O189" s="95">
        <f>L189/'סכום נכסי הקרן'!$C$42</f>
        <v>5.3086953771237615E-4</v>
      </c>
    </row>
    <row r="190" spans="2:15" s="139" customFormat="1">
      <c r="B190" s="87" t="s">
        <v>1376</v>
      </c>
      <c r="C190" s="84" t="s">
        <v>1377</v>
      </c>
      <c r="D190" s="97" t="s">
        <v>1229</v>
      </c>
      <c r="E190" s="97" t="s">
        <v>1226</v>
      </c>
      <c r="F190" s="84"/>
      <c r="G190" s="97" t="s">
        <v>1324</v>
      </c>
      <c r="H190" s="97" t="s">
        <v>176</v>
      </c>
      <c r="I190" s="94">
        <v>178</v>
      </c>
      <c r="J190" s="96">
        <v>14004</v>
      </c>
      <c r="K190" s="84"/>
      <c r="L190" s="94">
        <v>93.426850000000002</v>
      </c>
      <c r="M190" s="95">
        <v>9.2901878914405012E-7</v>
      </c>
      <c r="N190" s="95">
        <f t="shared" si="4"/>
        <v>7.6512498739088883E-4</v>
      </c>
      <c r="O190" s="95">
        <f>L190/'סכום נכסי הקרן'!$C$42</f>
        <v>5.2513107182872763E-5</v>
      </c>
    </row>
    <row r="191" spans="2:15" s="139" customFormat="1">
      <c r="B191" s="87" t="s">
        <v>1378</v>
      </c>
      <c r="C191" s="84" t="s">
        <v>1379</v>
      </c>
      <c r="D191" s="97" t="s">
        <v>1229</v>
      </c>
      <c r="E191" s="97" t="s">
        <v>1226</v>
      </c>
      <c r="F191" s="84"/>
      <c r="G191" s="97" t="s">
        <v>930</v>
      </c>
      <c r="H191" s="97" t="s">
        <v>176</v>
      </c>
      <c r="I191" s="94">
        <v>985</v>
      </c>
      <c r="J191" s="96">
        <v>2921</v>
      </c>
      <c r="K191" s="84"/>
      <c r="L191" s="94">
        <v>107.8369</v>
      </c>
      <c r="M191" s="95">
        <v>2.555321510876778E-6</v>
      </c>
      <c r="N191" s="95">
        <f t="shared" si="4"/>
        <v>8.8313698634570831E-4</v>
      </c>
      <c r="O191" s="95">
        <f>L191/'סכום נכסי הקרן'!$C$42</f>
        <v>6.0612668499138432E-5</v>
      </c>
    </row>
    <row r="192" spans="2:15" s="139" customFormat="1">
      <c r="B192" s="87" t="s">
        <v>1380</v>
      </c>
      <c r="C192" s="84" t="s">
        <v>1381</v>
      </c>
      <c r="D192" s="97" t="s">
        <v>1225</v>
      </c>
      <c r="E192" s="97" t="s">
        <v>1226</v>
      </c>
      <c r="F192" s="84"/>
      <c r="G192" s="97" t="s">
        <v>1382</v>
      </c>
      <c r="H192" s="97" t="s">
        <v>176</v>
      </c>
      <c r="I192" s="94">
        <v>7470.9087</v>
      </c>
      <c r="J192" s="96">
        <v>2740</v>
      </c>
      <c r="K192" s="84"/>
      <c r="L192" s="94">
        <v>767.22646312900008</v>
      </c>
      <c r="M192" s="95">
        <v>1.4488852660087046E-5</v>
      </c>
      <c r="N192" s="95">
        <f t="shared" si="4"/>
        <v>6.2832487440980019E-3</v>
      </c>
      <c r="O192" s="95">
        <f>L192/'סכום נכסי הקרן'!$C$42</f>
        <v>4.3124054264731776E-4</v>
      </c>
    </row>
    <row r="193" spans="2:15" s="139" customFormat="1">
      <c r="B193" s="87" t="s">
        <v>1383</v>
      </c>
      <c r="C193" s="84" t="s">
        <v>1384</v>
      </c>
      <c r="D193" s="97" t="s">
        <v>1225</v>
      </c>
      <c r="E193" s="97" t="s">
        <v>1226</v>
      </c>
      <c r="F193" s="84"/>
      <c r="G193" s="97" t="s">
        <v>1375</v>
      </c>
      <c r="H193" s="97" t="s">
        <v>176</v>
      </c>
      <c r="I193" s="94">
        <v>264</v>
      </c>
      <c r="J193" s="96">
        <v>26766</v>
      </c>
      <c r="K193" s="84"/>
      <c r="L193" s="94">
        <v>264.84208000000001</v>
      </c>
      <c r="M193" s="95">
        <v>6.0538657148705607E-7</v>
      </c>
      <c r="N193" s="95">
        <f t="shared" si="4"/>
        <v>2.168940653790391E-3</v>
      </c>
      <c r="O193" s="95">
        <f>L193/'סכום נכסי הקרן'!$C$42</f>
        <v>1.488617087440598E-4</v>
      </c>
    </row>
    <row r="194" spans="2:15" s="139" customFormat="1">
      <c r="B194" s="87" t="s">
        <v>1385</v>
      </c>
      <c r="C194" s="84" t="s">
        <v>1386</v>
      </c>
      <c r="D194" s="97" t="s">
        <v>1229</v>
      </c>
      <c r="E194" s="97" t="s">
        <v>1226</v>
      </c>
      <c r="F194" s="84"/>
      <c r="G194" s="97" t="s">
        <v>1291</v>
      </c>
      <c r="H194" s="97" t="s">
        <v>176</v>
      </c>
      <c r="I194" s="94">
        <v>764</v>
      </c>
      <c r="J194" s="96">
        <v>7414</v>
      </c>
      <c r="K194" s="94">
        <v>0.30920999999999998</v>
      </c>
      <c r="L194" s="94">
        <v>212.60703000000001</v>
      </c>
      <c r="M194" s="95">
        <v>6.0012571219761795E-7</v>
      </c>
      <c r="N194" s="95">
        <f t="shared" si="4"/>
        <v>1.741158469411784E-3</v>
      </c>
      <c r="O194" s="95">
        <f>L194/'סכום נכסי הקרן'!$C$42</f>
        <v>1.1950157534180212E-4</v>
      </c>
    </row>
    <row r="195" spans="2:15" s="139" customFormat="1">
      <c r="B195" s="87" t="s">
        <v>1387</v>
      </c>
      <c r="C195" s="84" t="s">
        <v>1388</v>
      </c>
      <c r="D195" s="97" t="s">
        <v>28</v>
      </c>
      <c r="E195" s="97" t="s">
        <v>1226</v>
      </c>
      <c r="F195" s="84"/>
      <c r="G195" s="97" t="s">
        <v>1306</v>
      </c>
      <c r="H195" s="97" t="s">
        <v>178</v>
      </c>
      <c r="I195" s="94">
        <v>6624</v>
      </c>
      <c r="J195" s="96">
        <v>503</v>
      </c>
      <c r="K195" s="84"/>
      <c r="L195" s="94">
        <v>142.99062000000001</v>
      </c>
      <c r="M195" s="95">
        <v>1.1753178651380305E-6</v>
      </c>
      <c r="N195" s="95">
        <f t="shared" si="4"/>
        <v>1.1710305583942451E-3</v>
      </c>
      <c r="O195" s="95">
        <f>L195/'סכום נכסי הקרן'!$C$42</f>
        <v>8.0371774861353351E-5</v>
      </c>
    </row>
    <row r="196" spans="2:15" s="139" customFormat="1">
      <c r="B196" s="87" t="s">
        <v>1389</v>
      </c>
      <c r="C196" s="84" t="s">
        <v>1390</v>
      </c>
      <c r="D196" s="97" t="s">
        <v>1229</v>
      </c>
      <c r="E196" s="97" t="s">
        <v>1226</v>
      </c>
      <c r="F196" s="84"/>
      <c r="G196" s="97" t="s">
        <v>930</v>
      </c>
      <c r="H196" s="97" t="s">
        <v>176</v>
      </c>
      <c r="I196" s="94">
        <v>1274</v>
      </c>
      <c r="J196" s="96">
        <v>4700</v>
      </c>
      <c r="K196" s="94">
        <v>2.0532300000000001</v>
      </c>
      <c r="L196" s="94">
        <v>226.47598000000002</v>
      </c>
      <c r="M196" s="95">
        <v>2.0794644284195141E-6</v>
      </c>
      <c r="N196" s="95">
        <f t="shared" si="4"/>
        <v>1.8547390963287234E-3</v>
      </c>
      <c r="O196" s="95">
        <f>L196/'סכום נכסי הקרן'!$C$42</f>
        <v>1.2729699665659444E-4</v>
      </c>
    </row>
    <row r="197" spans="2:15" s="139" customFormat="1">
      <c r="B197" s="87" t="s">
        <v>1259</v>
      </c>
      <c r="C197" s="84" t="s">
        <v>1260</v>
      </c>
      <c r="D197" s="97" t="s">
        <v>1229</v>
      </c>
      <c r="E197" s="97" t="s">
        <v>1226</v>
      </c>
      <c r="F197" s="84"/>
      <c r="G197" s="97" t="s">
        <v>203</v>
      </c>
      <c r="H197" s="97" t="s">
        <v>176</v>
      </c>
      <c r="I197" s="94">
        <v>5683.2293569999993</v>
      </c>
      <c r="J197" s="96">
        <v>5230</v>
      </c>
      <c r="K197" s="84"/>
      <c r="L197" s="94">
        <v>1114.028891789</v>
      </c>
      <c r="M197" s="95">
        <v>1.1215604349260702E-4</v>
      </c>
      <c r="N197" s="95">
        <f t="shared" si="4"/>
        <v>9.1234087607914051E-3</v>
      </c>
      <c r="O197" s="95">
        <f>L197/'סכום נכסי הקרן'!$C$42</f>
        <v>6.2617029900218955E-4</v>
      </c>
    </row>
    <row r="198" spans="2:15" s="139" customFormat="1">
      <c r="B198" s="87" t="s">
        <v>1391</v>
      </c>
      <c r="C198" s="84" t="s">
        <v>1392</v>
      </c>
      <c r="D198" s="97" t="s">
        <v>1229</v>
      </c>
      <c r="E198" s="97" t="s">
        <v>1226</v>
      </c>
      <c r="F198" s="84"/>
      <c r="G198" s="97" t="s">
        <v>1306</v>
      </c>
      <c r="H198" s="97" t="s">
        <v>176</v>
      </c>
      <c r="I198" s="94">
        <v>349.014093</v>
      </c>
      <c r="J198" s="96">
        <v>18835</v>
      </c>
      <c r="K198" s="84"/>
      <c r="L198" s="94">
        <v>246.38154295300001</v>
      </c>
      <c r="M198" s="95">
        <v>3.6784453283364706E-6</v>
      </c>
      <c r="N198" s="95">
        <f t="shared" si="4"/>
        <v>2.017756939736937E-3</v>
      </c>
      <c r="O198" s="95">
        <f>L198/'סכום נכסי הקרן'!$C$42</f>
        <v>1.3848546079603944E-4</v>
      </c>
    </row>
    <row r="199" spans="2:15" s="139" customFormat="1">
      <c r="B199" s="87" t="s">
        <v>1393</v>
      </c>
      <c r="C199" s="84" t="s">
        <v>1394</v>
      </c>
      <c r="D199" s="97" t="s">
        <v>1225</v>
      </c>
      <c r="E199" s="97" t="s">
        <v>1226</v>
      </c>
      <c r="F199" s="84"/>
      <c r="G199" s="97" t="s">
        <v>1306</v>
      </c>
      <c r="H199" s="97" t="s">
        <v>176</v>
      </c>
      <c r="I199" s="94">
        <v>528</v>
      </c>
      <c r="J199" s="96">
        <v>8409</v>
      </c>
      <c r="K199" s="84"/>
      <c r="L199" s="94">
        <v>166.40940000000001</v>
      </c>
      <c r="M199" s="95">
        <v>4.4821731748726654E-7</v>
      </c>
      <c r="N199" s="95">
        <f t="shared" si="4"/>
        <v>1.3628201108859539E-3</v>
      </c>
      <c r="O199" s="95">
        <f>L199/'סכום נכסי הקרן'!$C$42</f>
        <v>9.3534938386957781E-5</v>
      </c>
    </row>
    <row r="200" spans="2:15" s="139" customFormat="1">
      <c r="B200" s="87" t="s">
        <v>1263</v>
      </c>
      <c r="C200" s="84" t="s">
        <v>1264</v>
      </c>
      <c r="D200" s="97" t="s">
        <v>1225</v>
      </c>
      <c r="E200" s="97" t="s">
        <v>1226</v>
      </c>
      <c r="F200" s="84"/>
      <c r="G200" s="97" t="s">
        <v>496</v>
      </c>
      <c r="H200" s="97" t="s">
        <v>176</v>
      </c>
      <c r="I200" s="94">
        <v>4215.3152759999994</v>
      </c>
      <c r="J200" s="96">
        <v>3875</v>
      </c>
      <c r="K200" s="84"/>
      <c r="L200" s="94">
        <v>612.21131408899998</v>
      </c>
      <c r="M200" s="95">
        <v>3.1027694006407226E-5</v>
      </c>
      <c r="N200" s="95">
        <f t="shared" si="4"/>
        <v>5.0137425587280914E-3</v>
      </c>
      <c r="O200" s="95">
        <f>L200/'סכום נכסי הקרן'!$C$42</f>
        <v>3.4411005353731863E-4</v>
      </c>
    </row>
    <row r="201" spans="2:15" s="139" customFormat="1">
      <c r="B201" s="87" t="s">
        <v>1395</v>
      </c>
      <c r="C201" s="84" t="s">
        <v>1396</v>
      </c>
      <c r="D201" s="97" t="s">
        <v>1229</v>
      </c>
      <c r="E201" s="97" t="s">
        <v>1226</v>
      </c>
      <c r="F201" s="84"/>
      <c r="G201" s="97" t="s">
        <v>1251</v>
      </c>
      <c r="H201" s="97" t="s">
        <v>176</v>
      </c>
      <c r="I201" s="94">
        <v>2008</v>
      </c>
      <c r="J201" s="96">
        <v>4365</v>
      </c>
      <c r="K201" s="84"/>
      <c r="L201" s="94">
        <v>328.50920000000002</v>
      </c>
      <c r="M201" s="95">
        <v>3.4737632229060899E-7</v>
      </c>
      <c r="N201" s="95">
        <f t="shared" si="4"/>
        <v>2.6903464850606758E-3</v>
      </c>
      <c r="O201" s="95">
        <f>L201/'סכום נכסי הקרן'!$C$42</f>
        <v>1.8464754864538175E-4</v>
      </c>
    </row>
    <row r="202" spans="2:15" s="139" customFormat="1">
      <c r="B202" s="87" t="s">
        <v>1397</v>
      </c>
      <c r="C202" s="84" t="s">
        <v>1398</v>
      </c>
      <c r="D202" s="97" t="s">
        <v>1229</v>
      </c>
      <c r="E202" s="97" t="s">
        <v>1226</v>
      </c>
      <c r="F202" s="84"/>
      <c r="G202" s="97" t="s">
        <v>1296</v>
      </c>
      <c r="H202" s="97" t="s">
        <v>176</v>
      </c>
      <c r="I202" s="94">
        <v>2137</v>
      </c>
      <c r="J202" s="96">
        <v>5872</v>
      </c>
      <c r="K202" s="84"/>
      <c r="L202" s="94">
        <v>470.31642999999997</v>
      </c>
      <c r="M202" s="95">
        <v>3.3946790923041122E-6</v>
      </c>
      <c r="N202" s="95">
        <f t="shared" si="4"/>
        <v>3.85168559759296E-3</v>
      </c>
      <c r="O202" s="95">
        <f>L202/'סכום נכסי הקרן'!$C$42</f>
        <v>2.6435416690658064E-4</v>
      </c>
    </row>
    <row r="203" spans="2:15" s="139" customFormat="1">
      <c r="B203" s="87" t="s">
        <v>1399</v>
      </c>
      <c r="C203" s="84" t="s">
        <v>1400</v>
      </c>
      <c r="D203" s="97" t="s">
        <v>138</v>
      </c>
      <c r="E203" s="97" t="s">
        <v>1226</v>
      </c>
      <c r="F203" s="84"/>
      <c r="G203" s="97" t="s">
        <v>930</v>
      </c>
      <c r="H203" s="97" t="s">
        <v>179</v>
      </c>
      <c r="I203" s="94">
        <v>537</v>
      </c>
      <c r="J203" s="96">
        <v>3730</v>
      </c>
      <c r="K203" s="84"/>
      <c r="L203" s="94">
        <v>96.012280000000004</v>
      </c>
      <c r="M203" s="95">
        <v>4.2014753060389627E-7</v>
      </c>
      <c r="N203" s="95">
        <f t="shared" si="4"/>
        <v>7.8629852686214392E-4</v>
      </c>
      <c r="O203" s="95">
        <f>L203/'סכום נכסי הקרן'!$C$42</f>
        <v>5.396631857449963E-5</v>
      </c>
    </row>
    <row r="204" spans="2:15" s="139" customFormat="1">
      <c r="B204" s="87" t="s">
        <v>1401</v>
      </c>
      <c r="C204" s="84" t="s">
        <v>1402</v>
      </c>
      <c r="D204" s="97" t="s">
        <v>138</v>
      </c>
      <c r="E204" s="97" t="s">
        <v>1226</v>
      </c>
      <c r="F204" s="84"/>
      <c r="G204" s="97" t="s">
        <v>1321</v>
      </c>
      <c r="H204" s="97" t="s">
        <v>179</v>
      </c>
      <c r="I204" s="94">
        <v>1816</v>
      </c>
      <c r="J204" s="96">
        <v>2307.5</v>
      </c>
      <c r="K204" s="84"/>
      <c r="L204" s="94">
        <v>200.86358999999999</v>
      </c>
      <c r="M204" s="95">
        <v>4.0609279155168994E-7</v>
      </c>
      <c r="N204" s="95">
        <f t="shared" si="4"/>
        <v>1.6449848385773325E-3</v>
      </c>
      <c r="O204" s="95">
        <f>L204/'סכום נכסי הקרן'!$C$42</f>
        <v>1.129008548485431E-4</v>
      </c>
    </row>
    <row r="205" spans="2:15" s="139" customFormat="1">
      <c r="B205" s="87" t="s">
        <v>1403</v>
      </c>
      <c r="C205" s="84" t="s">
        <v>1404</v>
      </c>
      <c r="D205" s="97" t="s">
        <v>1229</v>
      </c>
      <c r="E205" s="97" t="s">
        <v>1226</v>
      </c>
      <c r="F205" s="84"/>
      <c r="G205" s="97" t="s">
        <v>1324</v>
      </c>
      <c r="H205" s="97" t="s">
        <v>176</v>
      </c>
      <c r="I205" s="94">
        <v>151</v>
      </c>
      <c r="J205" s="96">
        <v>16994</v>
      </c>
      <c r="K205" s="84"/>
      <c r="L205" s="94">
        <v>96.177199999999999</v>
      </c>
      <c r="M205" s="95">
        <v>6.0183339976086093E-7</v>
      </c>
      <c r="N205" s="95">
        <f t="shared" si="4"/>
        <v>7.8764914943927776E-4</v>
      </c>
      <c r="O205" s="95">
        <f>L205/'סכום נכסי הקרן'!$C$42</f>
        <v>5.4059016355026314E-5</v>
      </c>
    </row>
    <row r="206" spans="2:15" s="139" customFormat="1">
      <c r="B206" s="87" t="s">
        <v>1405</v>
      </c>
      <c r="C206" s="84" t="s">
        <v>1406</v>
      </c>
      <c r="D206" s="97" t="s">
        <v>28</v>
      </c>
      <c r="E206" s="97" t="s">
        <v>1226</v>
      </c>
      <c r="F206" s="84"/>
      <c r="G206" s="97" t="s">
        <v>1287</v>
      </c>
      <c r="H206" s="97" t="s">
        <v>183</v>
      </c>
      <c r="I206" s="94">
        <v>646</v>
      </c>
      <c r="J206" s="96">
        <v>30780</v>
      </c>
      <c r="K206" s="84"/>
      <c r="L206" s="94">
        <v>83.293580000000006</v>
      </c>
      <c r="M206" s="95">
        <v>4.8466489875016403E-6</v>
      </c>
      <c r="N206" s="95">
        <f t="shared" si="4"/>
        <v>6.8213794372005466E-4</v>
      </c>
      <c r="O206" s="95">
        <f>L206/'סכום נכסי הקרן'!$C$42</f>
        <v>4.6817426619705013E-5</v>
      </c>
    </row>
    <row r="207" spans="2:15" s="139" customFormat="1">
      <c r="B207" s="87" t="s">
        <v>1407</v>
      </c>
      <c r="C207" s="84" t="s">
        <v>1408</v>
      </c>
      <c r="D207" s="97" t="s">
        <v>28</v>
      </c>
      <c r="E207" s="97" t="s">
        <v>1226</v>
      </c>
      <c r="F207" s="84"/>
      <c r="G207" s="97" t="s">
        <v>1287</v>
      </c>
      <c r="H207" s="97" t="s">
        <v>183</v>
      </c>
      <c r="I207" s="94">
        <v>161</v>
      </c>
      <c r="J207" s="96">
        <v>30540</v>
      </c>
      <c r="K207" s="84"/>
      <c r="L207" s="94">
        <v>20.597060000000003</v>
      </c>
      <c r="M207" s="84"/>
      <c r="N207" s="95">
        <f t="shared" si="4"/>
        <v>1.6868090139814606E-4</v>
      </c>
      <c r="O207" s="95">
        <f>L207/'סכום נכסי הקרן'!$C$42</f>
        <v>1.1577138899920755E-5</v>
      </c>
    </row>
    <row r="208" spans="2:15" s="139" customFormat="1">
      <c r="B208" s="87" t="s">
        <v>1269</v>
      </c>
      <c r="C208" s="84" t="s">
        <v>1270</v>
      </c>
      <c r="D208" s="97" t="s">
        <v>1225</v>
      </c>
      <c r="E208" s="97" t="s">
        <v>1226</v>
      </c>
      <c r="F208" s="84"/>
      <c r="G208" s="97" t="s">
        <v>205</v>
      </c>
      <c r="H208" s="97" t="s">
        <v>176</v>
      </c>
      <c r="I208" s="94">
        <v>5691.6225880000011</v>
      </c>
      <c r="J208" s="96">
        <v>1103</v>
      </c>
      <c r="K208" s="84"/>
      <c r="L208" s="94">
        <v>235.29418211199999</v>
      </c>
      <c r="M208" s="95">
        <v>1.1429806779879197E-4</v>
      </c>
      <c r="N208" s="95">
        <f t="shared" si="4"/>
        <v>1.9269563099001356E-3</v>
      </c>
      <c r="O208" s="95">
        <f>L208/'סכום נכסי הקרן'!$C$42</f>
        <v>1.3225350747407024E-4</v>
      </c>
    </row>
    <row r="209" spans="2:15" s="139" customFormat="1">
      <c r="B209" s="87" t="s">
        <v>1409</v>
      </c>
      <c r="C209" s="84" t="s">
        <v>1410</v>
      </c>
      <c r="D209" s="97" t="s">
        <v>138</v>
      </c>
      <c r="E209" s="97" t="s">
        <v>1226</v>
      </c>
      <c r="F209" s="84"/>
      <c r="G209" s="97" t="s">
        <v>1296</v>
      </c>
      <c r="H209" s="97" t="s">
        <v>179</v>
      </c>
      <c r="I209" s="94">
        <v>5075</v>
      </c>
      <c r="J209" s="96">
        <v>588.6</v>
      </c>
      <c r="K209" s="84"/>
      <c r="L209" s="94">
        <v>143.18581</v>
      </c>
      <c r="M209" s="95">
        <v>5.0073864524900036E-6</v>
      </c>
      <c r="N209" s="95">
        <f t="shared" si="4"/>
        <v>1.1726290790153389E-3</v>
      </c>
      <c r="O209" s="95">
        <f>L209/'סכום נכסי הקרן'!$C$42</f>
        <v>8.0481486720321345E-5</v>
      </c>
    </row>
    <row r="210" spans="2:15" s="139" customFormat="1">
      <c r="B210" s="87" t="s">
        <v>1411</v>
      </c>
      <c r="C210" s="84" t="s">
        <v>1412</v>
      </c>
      <c r="D210" s="97" t="s">
        <v>28</v>
      </c>
      <c r="E210" s="97" t="s">
        <v>1226</v>
      </c>
      <c r="F210" s="84"/>
      <c r="G210" s="97" t="s">
        <v>1287</v>
      </c>
      <c r="H210" s="97" t="s">
        <v>178</v>
      </c>
      <c r="I210" s="94">
        <v>360</v>
      </c>
      <c r="J210" s="96">
        <v>9738</v>
      </c>
      <c r="K210" s="84"/>
      <c r="L210" s="94">
        <v>150.44976</v>
      </c>
      <c r="M210" s="95">
        <v>4.2352941176470586E-7</v>
      </c>
      <c r="N210" s="95">
        <f t="shared" si="4"/>
        <v>1.2321176484379195E-3</v>
      </c>
      <c r="O210" s="95">
        <f>L210/'סכום נכסי הקרן'!$C$42</f>
        <v>8.4564387780573601E-5</v>
      </c>
    </row>
    <row r="211" spans="2:15" s="139" customFormat="1">
      <c r="B211" s="87" t="s">
        <v>1413</v>
      </c>
      <c r="C211" s="84" t="s">
        <v>1414</v>
      </c>
      <c r="D211" s="97" t="s">
        <v>1229</v>
      </c>
      <c r="E211" s="97" t="s">
        <v>1226</v>
      </c>
      <c r="F211" s="84"/>
      <c r="G211" s="97" t="s">
        <v>1296</v>
      </c>
      <c r="H211" s="97" t="s">
        <v>176</v>
      </c>
      <c r="I211" s="94">
        <v>605</v>
      </c>
      <c r="J211" s="96">
        <v>16799</v>
      </c>
      <c r="K211" s="84"/>
      <c r="L211" s="94">
        <v>380.92403999999999</v>
      </c>
      <c r="M211" s="95">
        <v>1.9560524165790931E-6</v>
      </c>
      <c r="N211" s="95">
        <f t="shared" si="4"/>
        <v>3.1196010708044466E-3</v>
      </c>
      <c r="O211" s="95">
        <f>L211/'סכום נכסי הקרן'!$C$42</f>
        <v>2.1410873791691479E-4</v>
      </c>
    </row>
    <row r="212" spans="2:15" s="139" customFormat="1">
      <c r="B212" s="87" t="s">
        <v>1415</v>
      </c>
      <c r="C212" s="84" t="s">
        <v>1416</v>
      </c>
      <c r="D212" s="97" t="s">
        <v>1229</v>
      </c>
      <c r="E212" s="97" t="s">
        <v>1226</v>
      </c>
      <c r="F212" s="84"/>
      <c r="G212" s="97" t="s">
        <v>1296</v>
      </c>
      <c r="H212" s="97" t="s">
        <v>176</v>
      </c>
      <c r="I212" s="94">
        <v>484</v>
      </c>
      <c r="J212" s="96">
        <v>7908</v>
      </c>
      <c r="K212" s="94">
        <v>1.54193</v>
      </c>
      <c r="L212" s="94">
        <v>144.99557999999999</v>
      </c>
      <c r="M212" s="95">
        <v>5.6760393948094212E-6</v>
      </c>
      <c r="N212" s="95">
        <f t="shared" si="4"/>
        <v>1.1874503027687929E-3</v>
      </c>
      <c r="O212" s="95">
        <f>L212/'סכום נכסי הקרן'!$C$42</f>
        <v>8.1498717270065308E-5</v>
      </c>
    </row>
    <row r="213" spans="2:15" s="139" customFormat="1">
      <c r="B213" s="87" t="s">
        <v>1417</v>
      </c>
      <c r="C213" s="84" t="s">
        <v>1418</v>
      </c>
      <c r="D213" s="97" t="s">
        <v>28</v>
      </c>
      <c r="E213" s="97" t="s">
        <v>1226</v>
      </c>
      <c r="F213" s="84"/>
      <c r="G213" s="97" t="s">
        <v>1287</v>
      </c>
      <c r="H213" s="97" t="s">
        <v>178</v>
      </c>
      <c r="I213" s="94">
        <v>430</v>
      </c>
      <c r="J213" s="96">
        <v>10200</v>
      </c>
      <c r="K213" s="84"/>
      <c r="L213" s="94">
        <v>188.22957</v>
      </c>
      <c r="M213" s="95">
        <v>2.0178604015173351E-6</v>
      </c>
      <c r="N213" s="95">
        <f t="shared" si="4"/>
        <v>1.5415177475516131E-3</v>
      </c>
      <c r="O213" s="95">
        <f>L213/'סכום נכסי הקרן'!$C$42</f>
        <v>1.0579955959551296E-4</v>
      </c>
    </row>
    <row r="214" spans="2:15" s="139" customFormat="1">
      <c r="B214" s="87" t="s">
        <v>1419</v>
      </c>
      <c r="C214" s="84" t="s">
        <v>1420</v>
      </c>
      <c r="D214" s="97" t="s">
        <v>1225</v>
      </c>
      <c r="E214" s="97" t="s">
        <v>1226</v>
      </c>
      <c r="F214" s="84"/>
      <c r="G214" s="97" t="s">
        <v>1299</v>
      </c>
      <c r="H214" s="97" t="s">
        <v>176</v>
      </c>
      <c r="I214" s="94">
        <v>851</v>
      </c>
      <c r="J214" s="96">
        <v>5394</v>
      </c>
      <c r="K214" s="84"/>
      <c r="L214" s="94">
        <v>172.04422</v>
      </c>
      <c r="M214" s="95">
        <v>6.8152851035974992E-6</v>
      </c>
      <c r="N214" s="95">
        <f t="shared" ref="N214:N221" si="5">L214/$L$11</f>
        <v>1.4089668190480071E-3</v>
      </c>
      <c r="O214" s="95">
        <f>L214/'סכום נכסי הקרן'!$C$42</f>
        <v>9.6702142532406271E-5</v>
      </c>
    </row>
    <row r="215" spans="2:15" s="139" customFormat="1">
      <c r="B215" s="87" t="s">
        <v>1421</v>
      </c>
      <c r="C215" s="84" t="s">
        <v>1422</v>
      </c>
      <c r="D215" s="97" t="s">
        <v>1229</v>
      </c>
      <c r="E215" s="97" t="s">
        <v>1226</v>
      </c>
      <c r="F215" s="84"/>
      <c r="G215" s="97" t="s">
        <v>1316</v>
      </c>
      <c r="H215" s="97" t="s">
        <v>176</v>
      </c>
      <c r="I215" s="94">
        <v>1068</v>
      </c>
      <c r="J215" s="96">
        <v>4570</v>
      </c>
      <c r="K215" s="94">
        <v>1.48106</v>
      </c>
      <c r="L215" s="94">
        <v>184.41194000000002</v>
      </c>
      <c r="M215" s="95">
        <v>6.6085309414543502E-7</v>
      </c>
      <c r="N215" s="95">
        <f t="shared" si="5"/>
        <v>1.5102530296935983E-3</v>
      </c>
      <c r="O215" s="95">
        <f>L215/'סכום נכסי הקרן'!$C$42</f>
        <v>1.03653756613024E-4</v>
      </c>
    </row>
    <row r="216" spans="2:15" s="139" customFormat="1">
      <c r="B216" s="87" t="s">
        <v>1423</v>
      </c>
      <c r="C216" s="84" t="s">
        <v>1424</v>
      </c>
      <c r="D216" s="97" t="s">
        <v>1225</v>
      </c>
      <c r="E216" s="97" t="s">
        <v>1226</v>
      </c>
      <c r="F216" s="84"/>
      <c r="G216" s="97" t="s">
        <v>1231</v>
      </c>
      <c r="H216" s="97" t="s">
        <v>176</v>
      </c>
      <c r="I216" s="94">
        <v>1605.6878400000001</v>
      </c>
      <c r="J216" s="96">
        <v>5290</v>
      </c>
      <c r="K216" s="84"/>
      <c r="L216" s="94">
        <v>318.35844348699999</v>
      </c>
      <c r="M216" s="95">
        <v>5.449528186478518E-5</v>
      </c>
      <c r="N216" s="95">
        <f t="shared" si="5"/>
        <v>2.6072162345061817E-3</v>
      </c>
      <c r="O216" s="95">
        <f>L216/'סכום נכסי הקרן'!$C$42</f>
        <v>1.7894203931102643E-4</v>
      </c>
    </row>
    <row r="217" spans="2:15" s="139" customFormat="1">
      <c r="B217" s="87" t="s">
        <v>1425</v>
      </c>
      <c r="C217" s="84" t="s">
        <v>1426</v>
      </c>
      <c r="D217" s="97" t="s">
        <v>28</v>
      </c>
      <c r="E217" s="97" t="s">
        <v>1226</v>
      </c>
      <c r="F217" s="84"/>
      <c r="G217" s="97" t="s">
        <v>1287</v>
      </c>
      <c r="H217" s="97" t="s">
        <v>178</v>
      </c>
      <c r="I217" s="94">
        <v>1438</v>
      </c>
      <c r="J217" s="96">
        <v>7202</v>
      </c>
      <c r="K217" s="84"/>
      <c r="L217" s="94">
        <v>444.45853000000005</v>
      </c>
      <c r="M217" s="95">
        <v>2.4067372857947958E-6</v>
      </c>
      <c r="N217" s="95">
        <f t="shared" si="5"/>
        <v>3.6399207204569459E-3</v>
      </c>
      <c r="O217" s="95">
        <f>L217/'סכום נכסי הקרן'!$C$42</f>
        <v>2.4982002951220203E-4</v>
      </c>
    </row>
    <row r="218" spans="2:15" s="139" customFormat="1">
      <c r="B218" s="87" t="s">
        <v>1427</v>
      </c>
      <c r="C218" s="84" t="s">
        <v>1428</v>
      </c>
      <c r="D218" s="97" t="s">
        <v>1229</v>
      </c>
      <c r="E218" s="97" t="s">
        <v>1226</v>
      </c>
      <c r="F218" s="84"/>
      <c r="G218" s="97" t="s">
        <v>1231</v>
      </c>
      <c r="H218" s="97" t="s">
        <v>176</v>
      </c>
      <c r="I218" s="94">
        <v>706</v>
      </c>
      <c r="J218" s="96">
        <v>13194</v>
      </c>
      <c r="K218" s="84"/>
      <c r="L218" s="94">
        <v>349.12484999999998</v>
      </c>
      <c r="M218" s="95">
        <v>4.0176584579803902E-7</v>
      </c>
      <c r="N218" s="95">
        <f t="shared" si="5"/>
        <v>2.8591796304177648E-3</v>
      </c>
      <c r="O218" s="95">
        <f>L218/'סכום נכסי הקרן'!$C$42</f>
        <v>1.9623513656143147E-4</v>
      </c>
    </row>
    <row r="219" spans="2:15" s="139" customFormat="1">
      <c r="B219" s="87" t="s">
        <v>1429</v>
      </c>
      <c r="C219" s="84" t="s">
        <v>1430</v>
      </c>
      <c r="D219" s="97" t="s">
        <v>28</v>
      </c>
      <c r="E219" s="97" t="s">
        <v>1226</v>
      </c>
      <c r="F219" s="84"/>
      <c r="G219" s="97" t="s">
        <v>1296</v>
      </c>
      <c r="H219" s="97" t="s">
        <v>178</v>
      </c>
      <c r="I219" s="94">
        <v>1237</v>
      </c>
      <c r="J219" s="96">
        <v>3959</v>
      </c>
      <c r="K219" s="84"/>
      <c r="L219" s="94">
        <v>210.17179000000002</v>
      </c>
      <c r="M219" s="95">
        <v>2.3876716586813752E-6</v>
      </c>
      <c r="N219" s="95">
        <f t="shared" si="5"/>
        <v>1.7212149202683227E-3</v>
      </c>
      <c r="O219" s="95">
        <f>L219/'סכום נכסי הקרן'!$C$42</f>
        <v>1.1813278233276865E-4</v>
      </c>
    </row>
    <row r="220" spans="2:15" s="139" customFormat="1">
      <c r="B220" s="87" t="s">
        <v>1431</v>
      </c>
      <c r="C220" s="84" t="s">
        <v>1432</v>
      </c>
      <c r="D220" s="97" t="s">
        <v>1229</v>
      </c>
      <c r="E220" s="97" t="s">
        <v>1226</v>
      </c>
      <c r="F220" s="84"/>
      <c r="G220" s="97" t="s">
        <v>1316</v>
      </c>
      <c r="H220" s="97" t="s">
        <v>176</v>
      </c>
      <c r="I220" s="94">
        <v>2212</v>
      </c>
      <c r="J220" s="96">
        <v>4608</v>
      </c>
      <c r="K220" s="84"/>
      <c r="L220" s="94">
        <v>382.02974</v>
      </c>
      <c r="M220" s="95">
        <v>4.6991401360423334E-7</v>
      </c>
      <c r="N220" s="95">
        <f t="shared" si="5"/>
        <v>3.1286562695889302E-3</v>
      </c>
      <c r="O220" s="95">
        <f>L220/'סכום נכסי הקרן'!$C$42</f>
        <v>2.1473022673530162E-4</v>
      </c>
    </row>
    <row r="221" spans="2:15" s="139" customFormat="1">
      <c r="B221" s="87" t="s">
        <v>1433</v>
      </c>
      <c r="C221" s="84" t="s">
        <v>1434</v>
      </c>
      <c r="D221" s="97" t="s">
        <v>150</v>
      </c>
      <c r="E221" s="97" t="s">
        <v>1226</v>
      </c>
      <c r="F221" s="84"/>
      <c r="G221" s="97" t="s">
        <v>1321</v>
      </c>
      <c r="H221" s="97" t="s">
        <v>180</v>
      </c>
      <c r="I221" s="94">
        <v>1803</v>
      </c>
      <c r="J221" s="96">
        <v>3132</v>
      </c>
      <c r="K221" s="84"/>
      <c r="L221" s="94">
        <v>149.37432999999999</v>
      </c>
      <c r="M221" s="95">
        <v>1.925970214893059E-6</v>
      </c>
      <c r="N221" s="95">
        <f t="shared" si="5"/>
        <v>1.2233103476973959E-3</v>
      </c>
      <c r="O221" s="95">
        <f>L221/'סכום נכסי הקרן'!$C$42</f>
        <v>8.3959913040628103E-5</v>
      </c>
    </row>
    <row r="222" spans="2:15" s="139" customFormat="1">
      <c r="B222" s="141"/>
      <c r="C222" s="141"/>
      <c r="D222" s="141"/>
    </row>
    <row r="223" spans="2:15" s="139" customFormat="1">
      <c r="B223" s="141"/>
      <c r="C223" s="141"/>
      <c r="D223" s="141"/>
    </row>
    <row r="224" spans="2:15" s="139" customFormat="1">
      <c r="B224" s="141"/>
      <c r="C224" s="141"/>
      <c r="D224" s="141"/>
    </row>
    <row r="225" spans="2:4" s="139" customFormat="1">
      <c r="B225" s="145" t="s">
        <v>267</v>
      </c>
      <c r="C225" s="141"/>
      <c r="D225" s="141"/>
    </row>
    <row r="226" spans="2:4" s="139" customFormat="1">
      <c r="B226" s="145" t="s">
        <v>127</v>
      </c>
      <c r="C226" s="141"/>
      <c r="D226" s="141"/>
    </row>
    <row r="227" spans="2:4" s="139" customFormat="1">
      <c r="B227" s="145" t="s">
        <v>250</v>
      </c>
      <c r="C227" s="141"/>
      <c r="D227" s="141"/>
    </row>
    <row r="228" spans="2:4" s="139" customFormat="1">
      <c r="B228" s="145" t="s">
        <v>258</v>
      </c>
      <c r="C228" s="141"/>
      <c r="D228" s="141"/>
    </row>
    <row r="229" spans="2:4" s="139" customFormat="1">
      <c r="B229" s="145" t="s">
        <v>264</v>
      </c>
      <c r="C229" s="141"/>
      <c r="D229" s="141"/>
    </row>
    <row r="230" spans="2:4" s="139" customFormat="1">
      <c r="B230" s="141"/>
      <c r="C230" s="141"/>
      <c r="D230" s="141"/>
    </row>
    <row r="231" spans="2:4" s="139" customFormat="1">
      <c r="B231" s="141"/>
      <c r="C231" s="141"/>
      <c r="D231" s="141"/>
    </row>
    <row r="232" spans="2:4" s="139" customFormat="1">
      <c r="B232" s="141"/>
      <c r="C232" s="141"/>
      <c r="D232" s="141"/>
    </row>
    <row r="233" spans="2:4" s="139" customFormat="1">
      <c r="B233" s="141"/>
      <c r="C233" s="141"/>
      <c r="D233" s="141"/>
    </row>
    <row r="234" spans="2:4" s="139" customFormat="1">
      <c r="B234" s="141"/>
      <c r="C234" s="141"/>
      <c r="D234" s="141"/>
    </row>
    <row r="235" spans="2:4" s="139" customFormat="1">
      <c r="B235" s="141"/>
      <c r="C235" s="141"/>
      <c r="D235" s="141"/>
    </row>
    <row r="236" spans="2:4" s="139" customFormat="1">
      <c r="B236" s="141"/>
      <c r="C236" s="141"/>
      <c r="D236" s="141"/>
    </row>
    <row r="237" spans="2:4" s="139" customFormat="1">
      <c r="B237" s="141"/>
      <c r="C237" s="141"/>
      <c r="D237" s="141"/>
    </row>
    <row r="238" spans="2:4" s="139" customFormat="1">
      <c r="B238" s="141"/>
      <c r="C238" s="141"/>
      <c r="D238" s="141"/>
    </row>
    <row r="239" spans="2:4" s="139" customFormat="1">
      <c r="B239" s="141"/>
      <c r="C239" s="141"/>
      <c r="D239" s="141"/>
    </row>
    <row r="240" spans="2:4" s="139" customFormat="1">
      <c r="B240" s="141"/>
      <c r="C240" s="141"/>
      <c r="D240" s="141"/>
    </row>
    <row r="241" spans="2:4" s="139" customFormat="1">
      <c r="B241" s="141"/>
      <c r="C241" s="141"/>
      <c r="D241" s="141"/>
    </row>
    <row r="242" spans="2:4" s="139" customFormat="1">
      <c r="B242" s="141"/>
      <c r="C242" s="141"/>
      <c r="D242" s="141"/>
    </row>
    <row r="243" spans="2:4" s="139" customFormat="1">
      <c r="B243" s="141"/>
      <c r="C243" s="141"/>
      <c r="D243" s="141"/>
    </row>
    <row r="244" spans="2:4" s="139" customFormat="1">
      <c r="B244" s="141"/>
      <c r="C244" s="141"/>
      <c r="D244" s="141"/>
    </row>
    <row r="245" spans="2:4" s="139" customFormat="1">
      <c r="B245" s="141"/>
      <c r="C245" s="141"/>
      <c r="D245" s="141"/>
    </row>
    <row r="246" spans="2:4" s="139" customFormat="1">
      <c r="B246" s="141"/>
      <c r="C246" s="141"/>
      <c r="D246" s="141"/>
    </row>
    <row r="247" spans="2:4" s="139" customFormat="1">
      <c r="B247" s="141"/>
      <c r="C247" s="141"/>
      <c r="D247" s="141"/>
    </row>
    <row r="248" spans="2:4" s="139" customFormat="1">
      <c r="B248" s="141"/>
      <c r="C248" s="141"/>
      <c r="D248" s="141"/>
    </row>
    <row r="249" spans="2:4" s="139" customFormat="1">
      <c r="B249" s="141"/>
      <c r="C249" s="141"/>
      <c r="D249" s="141"/>
    </row>
    <row r="250" spans="2:4" s="139" customFormat="1">
      <c r="B250" s="141"/>
      <c r="C250" s="141"/>
      <c r="D250" s="141"/>
    </row>
    <row r="251" spans="2:4" s="139" customFormat="1">
      <c r="B251" s="141"/>
      <c r="C251" s="141"/>
      <c r="D251" s="141"/>
    </row>
    <row r="252" spans="2:4" s="139" customFormat="1">
      <c r="B252" s="141"/>
      <c r="C252" s="141"/>
      <c r="D252" s="141"/>
    </row>
    <row r="253" spans="2:4" s="139" customFormat="1">
      <c r="B253" s="141"/>
      <c r="C253" s="141"/>
      <c r="D253" s="141"/>
    </row>
    <row r="254" spans="2:4" s="139" customFormat="1">
      <c r="B254" s="141"/>
      <c r="C254" s="141"/>
      <c r="D254" s="141"/>
    </row>
    <row r="255" spans="2:4" s="139" customFormat="1">
      <c r="B255" s="141"/>
      <c r="C255" s="141"/>
      <c r="D255" s="141"/>
    </row>
    <row r="256" spans="2:4" s="139" customFormat="1">
      <c r="B256" s="141"/>
      <c r="C256" s="141"/>
      <c r="D256" s="141"/>
    </row>
    <row r="257" spans="2:4" s="139" customFormat="1">
      <c r="B257" s="141"/>
      <c r="C257" s="141"/>
      <c r="D257" s="141"/>
    </row>
    <row r="258" spans="2:4" s="139" customFormat="1">
      <c r="B258" s="141"/>
      <c r="C258" s="141"/>
      <c r="D258" s="141"/>
    </row>
    <row r="259" spans="2:4" s="139" customFormat="1">
      <c r="B259" s="141"/>
      <c r="C259" s="141"/>
      <c r="D259" s="141"/>
    </row>
    <row r="260" spans="2:4" s="139" customFormat="1">
      <c r="B260" s="141"/>
      <c r="C260" s="141"/>
      <c r="D260" s="141"/>
    </row>
    <row r="261" spans="2:4" s="139" customFormat="1">
      <c r="B261" s="141"/>
      <c r="C261" s="141"/>
      <c r="D261" s="141"/>
    </row>
    <row r="262" spans="2:4" s="139" customFormat="1">
      <c r="B262" s="141"/>
      <c r="C262" s="141"/>
      <c r="D262" s="141"/>
    </row>
    <row r="263" spans="2:4" s="139" customFormat="1">
      <c r="B263" s="141"/>
      <c r="C263" s="141"/>
      <c r="D263" s="141"/>
    </row>
    <row r="264" spans="2:4" s="139" customFormat="1">
      <c r="B264" s="141"/>
      <c r="C264" s="141"/>
      <c r="D264" s="141"/>
    </row>
    <row r="265" spans="2:4" s="139" customFormat="1">
      <c r="B265" s="141"/>
      <c r="C265" s="141"/>
      <c r="D265" s="141"/>
    </row>
    <row r="266" spans="2:4" s="139" customFormat="1">
      <c r="B266" s="141"/>
      <c r="C266" s="141"/>
      <c r="D266" s="141"/>
    </row>
    <row r="267" spans="2:4" s="139" customFormat="1">
      <c r="B267" s="141"/>
      <c r="C267" s="141"/>
      <c r="D267" s="141"/>
    </row>
    <row r="268" spans="2:4" s="139" customFormat="1">
      <c r="B268" s="141"/>
      <c r="C268" s="141"/>
      <c r="D268" s="141"/>
    </row>
    <row r="269" spans="2:4" s="139" customFormat="1">
      <c r="B269" s="141"/>
      <c r="C269" s="141"/>
      <c r="D269" s="141"/>
    </row>
    <row r="270" spans="2:4" s="139" customFormat="1">
      <c r="B270" s="141"/>
      <c r="C270" s="141"/>
      <c r="D270" s="141"/>
    </row>
    <row r="271" spans="2:4" s="139" customFormat="1">
      <c r="B271" s="141"/>
      <c r="C271" s="141"/>
      <c r="D271" s="141"/>
    </row>
    <row r="272" spans="2:4" s="139" customFormat="1">
      <c r="B272" s="141"/>
      <c r="C272" s="141"/>
      <c r="D272" s="141"/>
    </row>
    <row r="273" spans="2:4" s="139" customFormat="1">
      <c r="B273" s="146"/>
      <c r="C273" s="141"/>
      <c r="D273" s="141"/>
    </row>
    <row r="274" spans="2:4" s="139" customFormat="1">
      <c r="B274" s="146"/>
      <c r="C274" s="141"/>
      <c r="D274" s="141"/>
    </row>
    <row r="275" spans="2:4" s="139" customFormat="1">
      <c r="B275" s="143"/>
      <c r="C275" s="141"/>
      <c r="D275" s="141"/>
    </row>
    <row r="276" spans="2:4" s="139" customFormat="1">
      <c r="B276" s="141"/>
      <c r="C276" s="141"/>
      <c r="D276" s="141"/>
    </row>
    <row r="277" spans="2:4" s="139" customFormat="1">
      <c r="B277" s="141"/>
      <c r="C277" s="141"/>
      <c r="D277" s="141"/>
    </row>
    <row r="278" spans="2:4" s="139" customFormat="1">
      <c r="B278" s="141"/>
      <c r="C278" s="141"/>
      <c r="D278" s="141"/>
    </row>
    <row r="279" spans="2:4" s="139" customFormat="1">
      <c r="B279" s="141"/>
      <c r="C279" s="141"/>
      <c r="D279" s="141"/>
    </row>
    <row r="280" spans="2:4" s="139" customFormat="1">
      <c r="B280" s="141"/>
      <c r="C280" s="141"/>
      <c r="D280" s="141"/>
    </row>
    <row r="281" spans="2:4" s="139" customFormat="1">
      <c r="B281" s="141"/>
      <c r="C281" s="141"/>
      <c r="D281" s="141"/>
    </row>
    <row r="282" spans="2:4" s="139" customFormat="1">
      <c r="B282" s="141"/>
      <c r="C282" s="141"/>
      <c r="D282" s="141"/>
    </row>
    <row r="283" spans="2:4" s="139" customFormat="1">
      <c r="B283" s="141"/>
      <c r="C283" s="141"/>
      <c r="D283" s="141"/>
    </row>
    <row r="284" spans="2:4" s="139" customFormat="1">
      <c r="B284" s="141"/>
      <c r="C284" s="141"/>
      <c r="D284" s="141"/>
    </row>
    <row r="285" spans="2:4" s="139" customFormat="1">
      <c r="B285" s="141"/>
      <c r="C285" s="141"/>
      <c r="D285" s="141"/>
    </row>
    <row r="286" spans="2:4" s="139" customFormat="1">
      <c r="B286" s="141"/>
      <c r="C286" s="141"/>
      <c r="D286" s="141"/>
    </row>
    <row r="287" spans="2:4" s="139" customFormat="1">
      <c r="B287" s="141"/>
      <c r="C287" s="141"/>
      <c r="D287" s="141"/>
    </row>
    <row r="288" spans="2:4" s="139" customFormat="1">
      <c r="B288" s="141"/>
      <c r="C288" s="141"/>
      <c r="D288" s="141"/>
    </row>
    <row r="289" spans="2:4" s="139" customFormat="1">
      <c r="B289" s="141"/>
      <c r="C289" s="141"/>
      <c r="D289" s="141"/>
    </row>
    <row r="290" spans="2:4" s="139" customFormat="1">
      <c r="B290" s="141"/>
      <c r="C290" s="141"/>
      <c r="D290" s="141"/>
    </row>
    <row r="291" spans="2:4" s="139" customFormat="1">
      <c r="B291" s="141"/>
      <c r="C291" s="141"/>
      <c r="D291" s="141"/>
    </row>
    <row r="292" spans="2:4" s="139" customFormat="1">
      <c r="B292" s="141"/>
      <c r="C292" s="141"/>
      <c r="D292" s="141"/>
    </row>
    <row r="293" spans="2:4" s="139" customFormat="1">
      <c r="B293" s="141"/>
      <c r="C293" s="141"/>
      <c r="D293" s="141"/>
    </row>
    <row r="294" spans="2:4" s="139" customFormat="1">
      <c r="B294" s="146"/>
      <c r="C294" s="141"/>
      <c r="D294" s="141"/>
    </row>
    <row r="295" spans="2:4" s="139" customFormat="1">
      <c r="B295" s="146"/>
      <c r="C295" s="141"/>
      <c r="D295" s="141"/>
    </row>
    <row r="296" spans="2:4" s="139" customFormat="1">
      <c r="B296" s="143"/>
      <c r="C296" s="141"/>
      <c r="D296" s="141"/>
    </row>
    <row r="297" spans="2:4" s="139" customFormat="1">
      <c r="B297" s="141"/>
      <c r="C297" s="141"/>
      <c r="D297" s="141"/>
    </row>
    <row r="298" spans="2:4" s="139" customFormat="1">
      <c r="B298" s="141"/>
      <c r="C298" s="141"/>
      <c r="D298" s="141"/>
    </row>
    <row r="299" spans="2:4" s="139" customFormat="1">
      <c r="B299" s="141"/>
      <c r="C299" s="141"/>
      <c r="D299" s="141"/>
    </row>
    <row r="300" spans="2:4" s="139" customFormat="1">
      <c r="B300" s="141"/>
      <c r="C300" s="141"/>
      <c r="D300" s="141"/>
    </row>
    <row r="301" spans="2:4" s="139" customFormat="1">
      <c r="B301" s="141"/>
      <c r="C301" s="141"/>
      <c r="D301" s="141"/>
    </row>
    <row r="302" spans="2:4" s="139" customFormat="1">
      <c r="B302" s="141"/>
      <c r="C302" s="141"/>
      <c r="D302" s="141"/>
    </row>
    <row r="303" spans="2:4" s="139" customFormat="1">
      <c r="B303" s="141"/>
      <c r="C303" s="141"/>
      <c r="D303" s="141"/>
    </row>
    <row r="304" spans="2:4" s="139" customFormat="1">
      <c r="B304" s="141"/>
      <c r="C304" s="141"/>
      <c r="D304" s="141"/>
    </row>
    <row r="305" spans="2:4" s="139" customFormat="1">
      <c r="B305" s="141"/>
      <c r="C305" s="141"/>
      <c r="D305" s="141"/>
    </row>
    <row r="306" spans="2:4" s="139" customFormat="1">
      <c r="B306" s="141"/>
      <c r="C306" s="141"/>
      <c r="D306" s="141"/>
    </row>
    <row r="307" spans="2:4" s="139" customFormat="1">
      <c r="B307" s="141"/>
      <c r="C307" s="141"/>
      <c r="D307" s="141"/>
    </row>
    <row r="308" spans="2:4" s="139" customFormat="1">
      <c r="B308" s="141"/>
      <c r="C308" s="141"/>
      <c r="D308" s="141"/>
    </row>
    <row r="309" spans="2:4" s="139" customFormat="1">
      <c r="B309" s="141"/>
      <c r="C309" s="141"/>
      <c r="D309" s="141"/>
    </row>
    <row r="310" spans="2:4" s="139" customFormat="1">
      <c r="B310" s="141"/>
      <c r="C310" s="141"/>
      <c r="D310" s="141"/>
    </row>
    <row r="311" spans="2:4" s="139" customFormat="1">
      <c r="B311" s="141"/>
      <c r="C311" s="141"/>
      <c r="D311" s="141"/>
    </row>
    <row r="312" spans="2:4" s="139" customFormat="1">
      <c r="B312" s="141"/>
      <c r="C312" s="141"/>
      <c r="D312" s="141"/>
    </row>
    <row r="313" spans="2:4" s="139" customFormat="1">
      <c r="B313" s="141"/>
      <c r="C313" s="141"/>
      <c r="D313" s="141"/>
    </row>
    <row r="314" spans="2:4" s="139" customFormat="1">
      <c r="B314" s="141"/>
      <c r="C314" s="141"/>
      <c r="D314" s="141"/>
    </row>
    <row r="315" spans="2:4" s="139" customFormat="1">
      <c r="B315" s="141"/>
      <c r="C315" s="141"/>
      <c r="D315" s="141"/>
    </row>
    <row r="316" spans="2:4" s="139" customFormat="1">
      <c r="B316" s="141"/>
      <c r="C316" s="141"/>
      <c r="D316" s="141"/>
    </row>
    <row r="317" spans="2:4" s="139" customFormat="1">
      <c r="B317" s="141"/>
      <c r="C317" s="141"/>
      <c r="D317" s="141"/>
    </row>
    <row r="318" spans="2:4" s="139" customFormat="1">
      <c r="B318" s="141"/>
      <c r="C318" s="141"/>
      <c r="D318" s="141"/>
    </row>
    <row r="319" spans="2:4" s="139" customFormat="1">
      <c r="B319" s="141"/>
      <c r="C319" s="141"/>
      <c r="D319" s="141"/>
    </row>
    <row r="320" spans="2:4" s="139" customFormat="1">
      <c r="B320" s="141"/>
      <c r="C320" s="141"/>
      <c r="D320" s="141"/>
    </row>
    <row r="321" spans="2:4" s="139" customFormat="1">
      <c r="B321" s="141"/>
      <c r="C321" s="141"/>
      <c r="D321" s="141"/>
    </row>
    <row r="322" spans="2:4" s="139" customFormat="1">
      <c r="B322" s="141"/>
      <c r="C322" s="141"/>
      <c r="D322" s="141"/>
    </row>
    <row r="323" spans="2:4" s="139" customFormat="1">
      <c r="B323" s="141"/>
      <c r="C323" s="141"/>
      <c r="D323" s="141"/>
    </row>
    <row r="324" spans="2:4" s="139" customFormat="1">
      <c r="B324" s="141"/>
      <c r="C324" s="141"/>
      <c r="D324" s="141"/>
    </row>
    <row r="325" spans="2:4" s="139" customFormat="1">
      <c r="B325" s="141"/>
      <c r="C325" s="141"/>
      <c r="D325" s="141"/>
    </row>
    <row r="326" spans="2:4" s="139" customFormat="1">
      <c r="B326" s="141"/>
      <c r="C326" s="141"/>
      <c r="D326" s="141"/>
    </row>
    <row r="327" spans="2:4" s="139" customFormat="1">
      <c r="B327" s="141"/>
      <c r="C327" s="141"/>
      <c r="D327" s="141"/>
    </row>
    <row r="328" spans="2:4" s="139" customFormat="1">
      <c r="B328" s="141"/>
      <c r="C328" s="141"/>
      <c r="D328" s="141"/>
    </row>
    <row r="329" spans="2:4" s="139" customFormat="1">
      <c r="B329" s="141"/>
      <c r="C329" s="141"/>
      <c r="D329" s="141"/>
    </row>
    <row r="330" spans="2:4" s="139" customFormat="1">
      <c r="B330" s="141"/>
      <c r="C330" s="141"/>
      <c r="D330" s="141"/>
    </row>
    <row r="331" spans="2:4" s="139" customFormat="1">
      <c r="B331" s="141"/>
      <c r="C331" s="141"/>
      <c r="D331" s="141"/>
    </row>
    <row r="332" spans="2:4" s="139" customFormat="1">
      <c r="B332" s="141"/>
      <c r="C332" s="141"/>
      <c r="D332" s="141"/>
    </row>
    <row r="333" spans="2:4" s="139" customFormat="1">
      <c r="B333" s="141"/>
      <c r="C333" s="141"/>
      <c r="D333" s="141"/>
    </row>
    <row r="334" spans="2:4" s="139" customFormat="1">
      <c r="B334" s="141"/>
      <c r="C334" s="141"/>
      <c r="D334" s="141"/>
    </row>
    <row r="335" spans="2:4" s="139" customFormat="1">
      <c r="B335" s="141"/>
      <c r="C335" s="141"/>
      <c r="D335" s="141"/>
    </row>
    <row r="336" spans="2:4" s="139" customFormat="1">
      <c r="B336" s="141"/>
      <c r="C336" s="141"/>
      <c r="D336" s="141"/>
    </row>
    <row r="337" spans="2:7" s="139" customFormat="1">
      <c r="B337" s="141"/>
      <c r="C337" s="141"/>
      <c r="D337" s="141"/>
    </row>
    <row r="338" spans="2:7" s="139" customFormat="1">
      <c r="B338" s="141"/>
      <c r="C338" s="141"/>
      <c r="D338" s="141"/>
    </row>
    <row r="339" spans="2:7">
      <c r="E339" s="1"/>
      <c r="F339" s="1"/>
      <c r="G339" s="1"/>
    </row>
    <row r="340" spans="2:7">
      <c r="E340" s="1"/>
      <c r="F340" s="1"/>
      <c r="G340" s="1"/>
    </row>
    <row r="341" spans="2:7">
      <c r="E341" s="1"/>
      <c r="F341" s="1"/>
      <c r="G341" s="1"/>
    </row>
    <row r="342" spans="2:7">
      <c r="E342" s="1"/>
      <c r="F342" s="1"/>
      <c r="G342" s="1"/>
    </row>
    <row r="343" spans="2:7">
      <c r="E343" s="1"/>
      <c r="F343" s="1"/>
      <c r="G343" s="1"/>
    </row>
    <row r="344" spans="2:7">
      <c r="E344" s="1"/>
      <c r="F344" s="1"/>
      <c r="G344" s="1"/>
    </row>
    <row r="345" spans="2:7">
      <c r="E345" s="1"/>
      <c r="F345" s="1"/>
      <c r="G345" s="1"/>
    </row>
    <row r="346" spans="2:7">
      <c r="E346" s="1"/>
      <c r="F346" s="1"/>
      <c r="G346" s="1"/>
    </row>
    <row r="347" spans="2:7">
      <c r="E347" s="1"/>
      <c r="F347" s="1"/>
      <c r="G347" s="1"/>
    </row>
    <row r="348" spans="2:7">
      <c r="E348" s="1"/>
      <c r="F348" s="1"/>
      <c r="G348" s="1"/>
    </row>
    <row r="349" spans="2:7">
      <c r="E349" s="1"/>
      <c r="F349" s="1"/>
      <c r="G349" s="1"/>
    </row>
    <row r="350" spans="2:7">
      <c r="E350" s="1"/>
      <c r="F350" s="1"/>
      <c r="G350" s="1"/>
    </row>
    <row r="351" spans="2:7">
      <c r="E351" s="1"/>
      <c r="F351" s="1"/>
      <c r="G351" s="1"/>
    </row>
    <row r="352" spans="2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70:I70 B227 B229"/>
    <dataValidation type="list" allowBlank="1" showInputMessage="1" showErrorMessage="1" sqref="E71:E357 E12:E69">
      <formula1>$AW$6:$AW$23</formula1>
    </dataValidation>
    <dataValidation type="list" allowBlank="1" showInputMessage="1" showErrorMessage="1" sqref="H71:H357 H12:H69">
      <formula1>$BA$6:$BA$19</formula1>
    </dataValidation>
    <dataValidation type="list" allowBlank="1" showInputMessage="1" showErrorMessage="1" sqref="G71:G363 G12:G69">
      <formula1>$AY$6:$AY$29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B255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3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10" style="1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54">
      <c r="B1" s="57" t="s">
        <v>192</v>
      </c>
      <c r="C1" s="78" t="s" vm="1">
        <v>268</v>
      </c>
    </row>
    <row r="2" spans="2:54">
      <c r="B2" s="57" t="s">
        <v>191</v>
      </c>
      <c r="C2" s="78" t="s">
        <v>269</v>
      </c>
    </row>
    <row r="3" spans="2:54">
      <c r="B3" s="57" t="s">
        <v>193</v>
      </c>
      <c r="C3" s="78" t="s">
        <v>270</v>
      </c>
    </row>
    <row r="4" spans="2:54">
      <c r="B4" s="57" t="s">
        <v>194</v>
      </c>
      <c r="C4" s="78">
        <v>414</v>
      </c>
    </row>
    <row r="6" spans="2:54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9"/>
      <c r="BB6" s="3"/>
    </row>
    <row r="7" spans="2:54" ht="26.25" customHeight="1">
      <c r="B7" s="167" t="s">
        <v>105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  <c r="AY7" s="3"/>
      <c r="BB7" s="3"/>
    </row>
    <row r="8" spans="2:54" s="3" customFormat="1" ht="74.25" customHeight="1">
      <c r="B8" s="23" t="s">
        <v>130</v>
      </c>
      <c r="C8" s="31" t="s">
        <v>49</v>
      </c>
      <c r="D8" s="31" t="s">
        <v>134</v>
      </c>
      <c r="E8" s="31" t="s">
        <v>132</v>
      </c>
      <c r="F8" s="31" t="s">
        <v>72</v>
      </c>
      <c r="G8" s="31" t="s">
        <v>116</v>
      </c>
      <c r="H8" s="31" t="s">
        <v>252</v>
      </c>
      <c r="I8" s="31" t="s">
        <v>251</v>
      </c>
      <c r="J8" s="31" t="s">
        <v>266</v>
      </c>
      <c r="K8" s="31" t="s">
        <v>69</v>
      </c>
      <c r="L8" s="31" t="s">
        <v>66</v>
      </c>
      <c r="M8" s="31" t="s">
        <v>195</v>
      </c>
      <c r="N8" s="15" t="s">
        <v>197</v>
      </c>
      <c r="O8" s="1"/>
      <c r="AY8" s="1"/>
      <c r="AZ8" s="1"/>
      <c r="BB8" s="4"/>
    </row>
    <row r="9" spans="2:54" s="3" customFormat="1" ht="26.25" customHeight="1">
      <c r="B9" s="16"/>
      <c r="C9" s="17"/>
      <c r="D9" s="17"/>
      <c r="E9" s="17"/>
      <c r="F9" s="17"/>
      <c r="G9" s="17"/>
      <c r="H9" s="33" t="s">
        <v>259</v>
      </c>
      <c r="I9" s="33"/>
      <c r="J9" s="17" t="s">
        <v>255</v>
      </c>
      <c r="K9" s="33" t="s">
        <v>255</v>
      </c>
      <c r="L9" s="33" t="s">
        <v>20</v>
      </c>
      <c r="M9" s="18" t="s">
        <v>20</v>
      </c>
      <c r="N9" s="18" t="s">
        <v>20</v>
      </c>
      <c r="AY9" s="1"/>
      <c r="BB9" s="4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AY10" s="1"/>
      <c r="AZ10" s="3"/>
      <c r="BB10" s="1"/>
    </row>
    <row r="11" spans="2:54" s="138" customFormat="1" ht="18" customHeight="1">
      <c r="B11" s="79" t="s">
        <v>31</v>
      </c>
      <c r="C11" s="80"/>
      <c r="D11" s="80"/>
      <c r="E11" s="80"/>
      <c r="F11" s="80"/>
      <c r="G11" s="80"/>
      <c r="H11" s="88"/>
      <c r="I11" s="90"/>
      <c r="J11" s="88">
        <v>52.665149999999997</v>
      </c>
      <c r="K11" s="88">
        <v>115544.60972536603</v>
      </c>
      <c r="L11" s="80"/>
      <c r="M11" s="89">
        <v>1</v>
      </c>
      <c r="N11" s="89">
        <f>K11/'סכום נכסי הקרן'!$C$42</f>
        <v>6.4944996806714006E-2</v>
      </c>
      <c r="O11" s="142"/>
      <c r="AY11" s="139"/>
      <c r="AZ11" s="143"/>
      <c r="BB11" s="139"/>
    </row>
    <row r="12" spans="2:54" s="139" customFormat="1" ht="20.25">
      <c r="B12" s="81" t="s">
        <v>246</v>
      </c>
      <c r="C12" s="82"/>
      <c r="D12" s="82"/>
      <c r="E12" s="82"/>
      <c r="F12" s="82"/>
      <c r="G12" s="82"/>
      <c r="H12" s="91"/>
      <c r="I12" s="93"/>
      <c r="J12" s="82"/>
      <c r="K12" s="91">
        <v>7504.4117553660017</v>
      </c>
      <c r="L12" s="82"/>
      <c r="M12" s="92">
        <v>6.4948176926669085E-2</v>
      </c>
      <c r="N12" s="92">
        <f>K12/'סכום נכסי הקרן'!$C$42</f>
        <v>4.2180591431044195E-3</v>
      </c>
      <c r="AZ12" s="138"/>
    </row>
    <row r="13" spans="2:54" s="139" customFormat="1">
      <c r="B13" s="103" t="s">
        <v>74</v>
      </c>
      <c r="C13" s="82"/>
      <c r="D13" s="82"/>
      <c r="E13" s="82"/>
      <c r="F13" s="82"/>
      <c r="G13" s="82"/>
      <c r="H13" s="91"/>
      <c r="I13" s="93"/>
      <c r="J13" s="82"/>
      <c r="K13" s="91">
        <v>0.44526638200000002</v>
      </c>
      <c r="L13" s="82"/>
      <c r="M13" s="92">
        <v>3.8536317969166908E-6</v>
      </c>
      <c r="N13" s="92">
        <f>K13/'סכום נכסי הקרן'!$C$42</f>
        <v>2.5027410474500602E-7</v>
      </c>
    </row>
    <row r="14" spans="2:54" s="139" customFormat="1">
      <c r="B14" s="87" t="s">
        <v>1435</v>
      </c>
      <c r="C14" s="84" t="s">
        <v>1436</v>
      </c>
      <c r="D14" s="97" t="s">
        <v>135</v>
      </c>
      <c r="E14" s="84" t="s">
        <v>1437</v>
      </c>
      <c r="F14" s="97" t="s">
        <v>1438</v>
      </c>
      <c r="G14" s="97" t="s">
        <v>177</v>
      </c>
      <c r="H14" s="94">
        <v>44.602440000000009</v>
      </c>
      <c r="I14" s="96">
        <v>995.6</v>
      </c>
      <c r="J14" s="84"/>
      <c r="K14" s="94">
        <v>0.44406189299999999</v>
      </c>
      <c r="L14" s="95">
        <v>3.7512943780761464E-5</v>
      </c>
      <c r="M14" s="95">
        <v>3.8432073469759887E-6</v>
      </c>
      <c r="N14" s="95">
        <f>K14/'סכום נכסי הקרן'!$C$42</f>
        <v>2.4959708887689539E-7</v>
      </c>
    </row>
    <row r="15" spans="2:54" s="139" customFormat="1">
      <c r="B15" s="87" t="s">
        <v>1439</v>
      </c>
      <c r="C15" s="84" t="s">
        <v>1440</v>
      </c>
      <c r="D15" s="97" t="s">
        <v>135</v>
      </c>
      <c r="E15" s="84" t="s">
        <v>1441</v>
      </c>
      <c r="F15" s="97" t="s">
        <v>1438</v>
      </c>
      <c r="G15" s="97" t="s">
        <v>177</v>
      </c>
      <c r="H15" s="94">
        <v>6.9129999999999999E-3</v>
      </c>
      <c r="I15" s="96">
        <v>14640</v>
      </c>
      <c r="J15" s="84"/>
      <c r="K15" s="94">
        <v>1.012141E-3</v>
      </c>
      <c r="L15" s="95">
        <v>7.791838328315358E-10</v>
      </c>
      <c r="M15" s="95">
        <v>8.7597422537124214E-9</v>
      </c>
      <c r="N15" s="95">
        <f>K15/'סכום נכסי הקרן'!$C$42</f>
        <v>5.6890143269499097E-10</v>
      </c>
    </row>
    <row r="16" spans="2:54" s="139" customFormat="1" ht="20.25">
      <c r="B16" s="87" t="s">
        <v>1442</v>
      </c>
      <c r="C16" s="84" t="s">
        <v>1443</v>
      </c>
      <c r="D16" s="97" t="s">
        <v>135</v>
      </c>
      <c r="E16" s="84" t="s">
        <v>1444</v>
      </c>
      <c r="F16" s="97" t="s">
        <v>1438</v>
      </c>
      <c r="G16" s="97" t="s">
        <v>177</v>
      </c>
      <c r="H16" s="94">
        <v>1.3158000000000001E-2</v>
      </c>
      <c r="I16" s="96">
        <v>1462</v>
      </c>
      <c r="J16" s="84"/>
      <c r="K16" s="94">
        <v>1.9234800000000004E-4</v>
      </c>
      <c r="L16" s="95">
        <v>1.6859347517112566E-10</v>
      </c>
      <c r="M16" s="95">
        <v>1.6647076869893397E-9</v>
      </c>
      <c r="N16" s="95">
        <f>K16/'סכום נכסי הקרן'!$C$42</f>
        <v>1.0811443541563493E-10</v>
      </c>
      <c r="AY16" s="138"/>
    </row>
    <row r="17" spans="2:14" s="139" customFormat="1">
      <c r="B17" s="83"/>
      <c r="C17" s="84"/>
      <c r="D17" s="84"/>
      <c r="E17" s="84"/>
      <c r="F17" s="84"/>
      <c r="G17" s="84"/>
      <c r="H17" s="94"/>
      <c r="I17" s="96"/>
      <c r="J17" s="84"/>
      <c r="K17" s="84"/>
      <c r="L17" s="84"/>
      <c r="M17" s="95"/>
      <c r="N17" s="84"/>
    </row>
    <row r="18" spans="2:14" s="139" customFormat="1">
      <c r="B18" s="103" t="s">
        <v>75</v>
      </c>
      <c r="C18" s="82"/>
      <c r="D18" s="82"/>
      <c r="E18" s="82"/>
      <c r="F18" s="82"/>
      <c r="G18" s="82"/>
      <c r="H18" s="91"/>
      <c r="I18" s="93"/>
      <c r="J18" s="82"/>
      <c r="K18" s="91">
        <v>7503.9664889840005</v>
      </c>
      <c r="L18" s="82"/>
      <c r="M18" s="92">
        <v>6.4944323294872153E-2</v>
      </c>
      <c r="N18" s="92">
        <f>K18/'סכום נכסי הקרן'!$C$42</f>
        <v>4.2178088689996743E-3</v>
      </c>
    </row>
    <row r="19" spans="2:14" s="139" customFormat="1">
      <c r="B19" s="87" t="s">
        <v>1445</v>
      </c>
      <c r="C19" s="84" t="s">
        <v>1446</v>
      </c>
      <c r="D19" s="97" t="s">
        <v>135</v>
      </c>
      <c r="E19" s="84" t="s">
        <v>1447</v>
      </c>
      <c r="F19" s="97" t="s">
        <v>1448</v>
      </c>
      <c r="G19" s="97" t="s">
        <v>177</v>
      </c>
      <c r="H19" s="94">
        <v>19989.355277999999</v>
      </c>
      <c r="I19" s="96">
        <v>332.84</v>
      </c>
      <c r="J19" s="84"/>
      <c r="K19" s="94">
        <v>66.532570105999994</v>
      </c>
      <c r="L19" s="95">
        <v>1.2369893884236745E-4</v>
      </c>
      <c r="M19" s="95">
        <v>5.7581716935250333E-4</v>
      </c>
      <c r="N19" s="95">
        <f>K19/'סכום נכסי הקרן'!$C$42</f>
        <v>3.7396444224849429E-5</v>
      </c>
    </row>
    <row r="20" spans="2:14" s="139" customFormat="1">
      <c r="B20" s="87" t="s">
        <v>1449</v>
      </c>
      <c r="C20" s="84" t="s">
        <v>1450</v>
      </c>
      <c r="D20" s="97" t="s">
        <v>135</v>
      </c>
      <c r="E20" s="84" t="s">
        <v>1447</v>
      </c>
      <c r="F20" s="97" t="s">
        <v>1448</v>
      </c>
      <c r="G20" s="97" t="s">
        <v>177</v>
      </c>
      <c r="H20" s="94">
        <v>79411.464650999987</v>
      </c>
      <c r="I20" s="96">
        <v>311.19</v>
      </c>
      <c r="J20" s="84"/>
      <c r="K20" s="94">
        <v>247.12053690200003</v>
      </c>
      <c r="L20" s="95">
        <v>3.749297740873772E-3</v>
      </c>
      <c r="M20" s="95">
        <v>2.1387456973490349E-3</v>
      </c>
      <c r="N20" s="95">
        <f>K20/'סכום נכסי הקרן'!$C$42</f>
        <v>1.3890083248470638E-4</v>
      </c>
    </row>
    <row r="21" spans="2:14" s="139" customFormat="1">
      <c r="B21" s="87" t="s">
        <v>1451</v>
      </c>
      <c r="C21" s="84" t="s">
        <v>1452</v>
      </c>
      <c r="D21" s="97" t="s">
        <v>135</v>
      </c>
      <c r="E21" s="84" t="s">
        <v>1447</v>
      </c>
      <c r="F21" s="97" t="s">
        <v>1448</v>
      </c>
      <c r="G21" s="97" t="s">
        <v>177</v>
      </c>
      <c r="H21" s="94">
        <v>399524.13162399997</v>
      </c>
      <c r="I21" s="96">
        <v>322.60000000000002</v>
      </c>
      <c r="J21" s="84"/>
      <c r="K21" s="94">
        <v>1288.864848619</v>
      </c>
      <c r="L21" s="95">
        <v>1.8985927289031934E-3</v>
      </c>
      <c r="M21" s="95">
        <v>1.1154694725114898E-2</v>
      </c>
      <c r="N21" s="95">
        <f>K21/'סכום נכסי הקרן'!$C$42</f>
        <v>7.244416133024566E-4</v>
      </c>
    </row>
    <row r="22" spans="2:14" s="139" customFormat="1">
      <c r="B22" s="87" t="s">
        <v>1453</v>
      </c>
      <c r="C22" s="84" t="s">
        <v>1454</v>
      </c>
      <c r="D22" s="97" t="s">
        <v>135</v>
      </c>
      <c r="E22" s="84" t="s">
        <v>1447</v>
      </c>
      <c r="F22" s="97" t="s">
        <v>1448</v>
      </c>
      <c r="G22" s="97" t="s">
        <v>177</v>
      </c>
      <c r="H22" s="94">
        <v>7993.0469169999997</v>
      </c>
      <c r="I22" s="96">
        <v>353.47</v>
      </c>
      <c r="J22" s="84"/>
      <c r="K22" s="94">
        <v>28.253022898999998</v>
      </c>
      <c r="L22" s="95">
        <v>6.3044824544041417E-5</v>
      </c>
      <c r="M22" s="95">
        <v>2.4452047539174374E-4</v>
      </c>
      <c r="N22" s="95">
        <f>K22/'סכום נכסי הקרן'!$C$42</f>
        <v>1.5880381493492989E-5</v>
      </c>
    </row>
    <row r="23" spans="2:14" s="139" customFormat="1">
      <c r="B23" s="87" t="s">
        <v>1455</v>
      </c>
      <c r="C23" s="84" t="s">
        <v>1456</v>
      </c>
      <c r="D23" s="97" t="s">
        <v>135</v>
      </c>
      <c r="E23" s="84" t="s">
        <v>1437</v>
      </c>
      <c r="F23" s="97" t="s">
        <v>1448</v>
      </c>
      <c r="G23" s="97" t="s">
        <v>177</v>
      </c>
      <c r="H23" s="94">
        <v>307818.05659699999</v>
      </c>
      <c r="I23" s="96">
        <v>323.2</v>
      </c>
      <c r="J23" s="84"/>
      <c r="K23" s="94">
        <v>994.86795898000003</v>
      </c>
      <c r="L23" s="95">
        <v>7.0953642639107228E-4</v>
      </c>
      <c r="M23" s="95">
        <v>8.6102498536683551E-3</v>
      </c>
      <c r="N23" s="95">
        <f>K23/'סכום נכסי הקרן'!$C$42</f>
        <v>5.5919264925150111E-4</v>
      </c>
    </row>
    <row r="24" spans="2:14" s="139" customFormat="1">
      <c r="B24" s="87" t="s">
        <v>1457</v>
      </c>
      <c r="C24" s="84" t="s">
        <v>1458</v>
      </c>
      <c r="D24" s="97" t="s">
        <v>135</v>
      </c>
      <c r="E24" s="84" t="s">
        <v>1437</v>
      </c>
      <c r="F24" s="97" t="s">
        <v>1448</v>
      </c>
      <c r="G24" s="97" t="s">
        <v>177</v>
      </c>
      <c r="H24" s="94">
        <v>43323.220003999995</v>
      </c>
      <c r="I24" s="96">
        <v>329.42</v>
      </c>
      <c r="J24" s="84"/>
      <c r="K24" s="94">
        <v>142.71535139699998</v>
      </c>
      <c r="L24" s="95">
        <v>1.4223689884831114E-4</v>
      </c>
      <c r="M24" s="95">
        <v>1.2351536929002152E-3</v>
      </c>
      <c r="N24" s="95">
        <f>K24/'סכום נכסי הקרן'!$C$42</f>
        <v>8.021705264120549E-5</v>
      </c>
    </row>
    <row r="25" spans="2:14" s="139" customFormat="1">
      <c r="B25" s="87" t="s">
        <v>1459</v>
      </c>
      <c r="C25" s="84" t="s">
        <v>1460</v>
      </c>
      <c r="D25" s="97" t="s">
        <v>135</v>
      </c>
      <c r="E25" s="84" t="s">
        <v>1437</v>
      </c>
      <c r="F25" s="97" t="s">
        <v>1448</v>
      </c>
      <c r="G25" s="97" t="s">
        <v>177</v>
      </c>
      <c r="H25" s="94">
        <v>40632.816162999996</v>
      </c>
      <c r="I25" s="96">
        <v>312.22000000000003</v>
      </c>
      <c r="J25" s="84"/>
      <c r="K25" s="94">
        <v>126.863778802</v>
      </c>
      <c r="L25" s="95">
        <v>6.0295162818599184E-4</v>
      </c>
      <c r="M25" s="95">
        <v>1.0979636272391946E-3</v>
      </c>
      <c r="N25" s="95">
        <f>K25/'סכום נכסי הקרן'!$C$42</f>
        <v>7.1307244264937623E-5</v>
      </c>
    </row>
    <row r="26" spans="2:14" s="139" customFormat="1">
      <c r="B26" s="87" t="s">
        <v>1461</v>
      </c>
      <c r="C26" s="84" t="s">
        <v>1462</v>
      </c>
      <c r="D26" s="97" t="s">
        <v>135</v>
      </c>
      <c r="E26" s="84" t="s">
        <v>1437</v>
      </c>
      <c r="F26" s="97" t="s">
        <v>1448</v>
      </c>
      <c r="G26" s="97" t="s">
        <v>177</v>
      </c>
      <c r="H26" s="94">
        <v>190334.93082499999</v>
      </c>
      <c r="I26" s="96">
        <v>350.57</v>
      </c>
      <c r="J26" s="84"/>
      <c r="K26" s="94">
        <v>667.25716689500007</v>
      </c>
      <c r="L26" s="95">
        <v>6.5279064053212115E-4</v>
      </c>
      <c r="M26" s="95">
        <v>5.7748878851292193E-3</v>
      </c>
      <c r="N26" s="95">
        <f>K26/'סכום נכסי הקרן'!$C$42</f>
        <v>3.7505007525884856E-4</v>
      </c>
    </row>
    <row r="27" spans="2:14" s="139" customFormat="1">
      <c r="B27" s="87" t="s">
        <v>1463</v>
      </c>
      <c r="C27" s="84" t="s">
        <v>1464</v>
      </c>
      <c r="D27" s="97" t="s">
        <v>135</v>
      </c>
      <c r="E27" s="84" t="s">
        <v>1441</v>
      </c>
      <c r="F27" s="97" t="s">
        <v>1448</v>
      </c>
      <c r="G27" s="97" t="s">
        <v>177</v>
      </c>
      <c r="H27" s="94">
        <v>399.73576899999995</v>
      </c>
      <c r="I27" s="96">
        <v>3300.73</v>
      </c>
      <c r="J27" s="84"/>
      <c r="K27" s="94">
        <v>13.194198485999999</v>
      </c>
      <c r="L27" s="95">
        <v>1.6465718800656541E-5</v>
      </c>
      <c r="M27" s="95">
        <v>1.1419138043185945E-4</v>
      </c>
      <c r="N27" s="95">
        <f>K27/'סכום נכסי הקרן'!$C$42</f>
        <v>7.4161588375013765E-6</v>
      </c>
    </row>
    <row r="28" spans="2:14" s="139" customFormat="1">
      <c r="B28" s="87" t="s">
        <v>1465</v>
      </c>
      <c r="C28" s="84" t="s">
        <v>1466</v>
      </c>
      <c r="D28" s="97" t="s">
        <v>135</v>
      </c>
      <c r="E28" s="84" t="s">
        <v>1441</v>
      </c>
      <c r="F28" s="97" t="s">
        <v>1448</v>
      </c>
      <c r="G28" s="97" t="s">
        <v>177</v>
      </c>
      <c r="H28" s="94">
        <v>1771.1274659999999</v>
      </c>
      <c r="I28" s="96">
        <v>3103.38</v>
      </c>
      <c r="J28" s="84"/>
      <c r="K28" s="94">
        <v>54.964815553999998</v>
      </c>
      <c r="L28" s="95">
        <v>2.8071837588766236E-4</v>
      </c>
      <c r="M28" s="95">
        <v>4.7570211786290991E-4</v>
      </c>
      <c r="N28" s="95">
        <f>K28/'סכום נכסי הקרן'!$C$42</f>
        <v>3.0894472525553773E-5</v>
      </c>
    </row>
    <row r="29" spans="2:14" s="139" customFormat="1">
      <c r="B29" s="87" t="s">
        <v>1467</v>
      </c>
      <c r="C29" s="84" t="s">
        <v>1468</v>
      </c>
      <c r="D29" s="97" t="s">
        <v>135</v>
      </c>
      <c r="E29" s="84" t="s">
        <v>1441</v>
      </c>
      <c r="F29" s="97" t="s">
        <v>1448</v>
      </c>
      <c r="G29" s="97" t="s">
        <v>177</v>
      </c>
      <c r="H29" s="94">
        <v>27836.746211000001</v>
      </c>
      <c r="I29" s="96">
        <v>3214.41</v>
      </c>
      <c r="J29" s="84"/>
      <c r="K29" s="94">
        <v>894.78715393200002</v>
      </c>
      <c r="L29" s="95">
        <v>7.2913139223587567E-4</v>
      </c>
      <c r="M29" s="95">
        <v>7.7440839175344361E-3</v>
      </c>
      <c r="N29" s="95">
        <f>K29/'סכום נכסי הקרן'!$C$42</f>
        <v>5.0293950529519923E-4</v>
      </c>
    </row>
    <row r="30" spans="2:14" s="139" customFormat="1">
      <c r="B30" s="87" t="s">
        <v>1469</v>
      </c>
      <c r="C30" s="84" t="s">
        <v>1470</v>
      </c>
      <c r="D30" s="97" t="s">
        <v>135</v>
      </c>
      <c r="E30" s="84" t="s">
        <v>1441</v>
      </c>
      <c r="F30" s="97" t="s">
        <v>1448</v>
      </c>
      <c r="G30" s="97" t="s">
        <v>177</v>
      </c>
      <c r="H30" s="94">
        <v>21939.738810999999</v>
      </c>
      <c r="I30" s="96">
        <v>3525</v>
      </c>
      <c r="J30" s="84"/>
      <c r="K30" s="94">
        <v>773.37579308799991</v>
      </c>
      <c r="L30" s="95">
        <v>1.3071388570954326E-3</v>
      </c>
      <c r="M30" s="95">
        <v>6.6933091463652868E-3</v>
      </c>
      <c r="N30" s="95">
        <f>K30/'סכום נכסי הקרן'!$C$42</f>
        <v>4.3469694113704323E-4</v>
      </c>
    </row>
    <row r="31" spans="2:14" s="139" customFormat="1">
      <c r="B31" s="87" t="s">
        <v>1471</v>
      </c>
      <c r="C31" s="84" t="s">
        <v>1472</v>
      </c>
      <c r="D31" s="97" t="s">
        <v>135</v>
      </c>
      <c r="E31" s="84" t="s">
        <v>1444</v>
      </c>
      <c r="F31" s="97" t="s">
        <v>1448</v>
      </c>
      <c r="G31" s="97" t="s">
        <v>177</v>
      </c>
      <c r="H31" s="94">
        <v>55882.246362999991</v>
      </c>
      <c r="I31" s="96">
        <v>330.38</v>
      </c>
      <c r="J31" s="84"/>
      <c r="K31" s="94">
        <v>184.62376564800002</v>
      </c>
      <c r="L31" s="95">
        <v>1.5702162685337953E-4</v>
      </c>
      <c r="M31" s="95">
        <v>1.597857018919583E-3</v>
      </c>
      <c r="N31" s="95">
        <f>K31/'סכום נכסי הקרן'!$C$42</f>
        <v>1.0377281899131787E-4</v>
      </c>
    </row>
    <row r="32" spans="2:14" s="139" customFormat="1">
      <c r="B32" s="87" t="s">
        <v>1473</v>
      </c>
      <c r="C32" s="84" t="s">
        <v>1474</v>
      </c>
      <c r="D32" s="97" t="s">
        <v>135</v>
      </c>
      <c r="E32" s="84" t="s">
        <v>1444</v>
      </c>
      <c r="F32" s="97" t="s">
        <v>1448</v>
      </c>
      <c r="G32" s="97" t="s">
        <v>177</v>
      </c>
      <c r="H32" s="94">
        <v>35882.618801999997</v>
      </c>
      <c r="I32" s="96">
        <v>311.27</v>
      </c>
      <c r="J32" s="84"/>
      <c r="K32" s="94">
        <v>111.69182734399999</v>
      </c>
      <c r="L32" s="95">
        <v>7.659129819435318E-4</v>
      </c>
      <c r="M32" s="95">
        <v>9.6665545549443131E-4</v>
      </c>
      <c r="N32" s="95">
        <f>K32/'סכום נכסי הקרן'!$C$42</f>
        <v>6.2779435470278506E-5</v>
      </c>
    </row>
    <row r="33" spans="2:14" s="139" customFormat="1">
      <c r="B33" s="87" t="s">
        <v>1475</v>
      </c>
      <c r="C33" s="84" t="s">
        <v>1476</v>
      </c>
      <c r="D33" s="97" t="s">
        <v>135</v>
      </c>
      <c r="E33" s="84" t="s">
        <v>1444</v>
      </c>
      <c r="F33" s="97" t="s">
        <v>1448</v>
      </c>
      <c r="G33" s="97" t="s">
        <v>177</v>
      </c>
      <c r="H33" s="94">
        <v>487112.93619199999</v>
      </c>
      <c r="I33" s="96">
        <v>322.45</v>
      </c>
      <c r="J33" s="84"/>
      <c r="K33" s="94">
        <v>1570.6956627110001</v>
      </c>
      <c r="L33" s="95">
        <v>1.2024048628453865E-3</v>
      </c>
      <c r="M33" s="95">
        <v>1.3593846276726643E-2</v>
      </c>
      <c r="N33" s="95">
        <f>K33/'סכום נכסי הקרן'!$C$42</f>
        <v>8.828523030329729E-4</v>
      </c>
    </row>
    <row r="34" spans="2:14" s="139" customFormat="1">
      <c r="B34" s="87" t="s">
        <v>1477</v>
      </c>
      <c r="C34" s="84" t="s">
        <v>1478</v>
      </c>
      <c r="D34" s="97" t="s">
        <v>135</v>
      </c>
      <c r="E34" s="84" t="s">
        <v>1444</v>
      </c>
      <c r="F34" s="97" t="s">
        <v>1448</v>
      </c>
      <c r="G34" s="97" t="s">
        <v>177</v>
      </c>
      <c r="H34" s="94">
        <v>95678.928650999995</v>
      </c>
      <c r="I34" s="96">
        <v>353.43</v>
      </c>
      <c r="J34" s="84"/>
      <c r="K34" s="94">
        <v>338.15803762099995</v>
      </c>
      <c r="L34" s="95">
        <v>4.317220684200145E-4</v>
      </c>
      <c r="M34" s="95">
        <v>2.9266448553918359E-3</v>
      </c>
      <c r="N34" s="95">
        <f>K34/'סכום נכסי הקרן'!$C$42</f>
        <v>1.9007094078780874E-4</v>
      </c>
    </row>
    <row r="35" spans="2:14" s="139" customFormat="1">
      <c r="B35" s="83"/>
      <c r="C35" s="84"/>
      <c r="D35" s="84"/>
      <c r="E35" s="84"/>
      <c r="F35" s="84"/>
      <c r="G35" s="84"/>
      <c r="H35" s="94"/>
      <c r="I35" s="96"/>
      <c r="J35" s="84"/>
      <c r="K35" s="84"/>
      <c r="L35" s="84"/>
      <c r="M35" s="95"/>
      <c r="N35" s="84"/>
    </row>
    <row r="36" spans="2:14" s="139" customFormat="1">
      <c r="B36" s="81" t="s">
        <v>245</v>
      </c>
      <c r="C36" s="82"/>
      <c r="D36" s="82"/>
      <c r="E36" s="82"/>
      <c r="F36" s="82"/>
      <c r="G36" s="82"/>
      <c r="H36" s="91"/>
      <c r="I36" s="93"/>
      <c r="J36" s="91">
        <v>52.665149999999997</v>
      </c>
      <c r="K36" s="91">
        <v>108040.19796999998</v>
      </c>
      <c r="L36" s="82"/>
      <c r="M36" s="92">
        <v>0.93505182307333057</v>
      </c>
      <c r="N36" s="92">
        <f>K36/'סכום נכסי הקרן'!$C$42</f>
        <v>6.0726937663609558E-2</v>
      </c>
    </row>
    <row r="37" spans="2:14" s="139" customFormat="1">
      <c r="B37" s="103" t="s">
        <v>76</v>
      </c>
      <c r="C37" s="82"/>
      <c r="D37" s="82"/>
      <c r="E37" s="82"/>
      <c r="F37" s="82"/>
      <c r="G37" s="82"/>
      <c r="H37" s="91"/>
      <c r="I37" s="93"/>
      <c r="J37" s="91">
        <v>52.665149999999997</v>
      </c>
      <c r="K37" s="91">
        <v>79945.84182999999</v>
      </c>
      <c r="L37" s="82"/>
      <c r="M37" s="92">
        <v>0.69190455547879293</v>
      </c>
      <c r="N37" s="92">
        <f>K37/'סכום נכסי הקרן'!$C$42</f>
        <v>4.4935739146121076E-2</v>
      </c>
    </row>
    <row r="38" spans="2:14" s="139" customFormat="1">
      <c r="B38" s="87" t="s">
        <v>1479</v>
      </c>
      <c r="C38" s="84" t="s">
        <v>1480</v>
      </c>
      <c r="D38" s="97" t="s">
        <v>1229</v>
      </c>
      <c r="E38" s="84"/>
      <c r="F38" s="97" t="s">
        <v>1438</v>
      </c>
      <c r="G38" s="97" t="s">
        <v>176</v>
      </c>
      <c r="H38" s="94">
        <v>6466</v>
      </c>
      <c r="I38" s="96">
        <v>4128</v>
      </c>
      <c r="J38" s="84"/>
      <c r="K38" s="94">
        <v>1000.40297</v>
      </c>
      <c r="L38" s="95">
        <v>9.6077265973254091E-5</v>
      </c>
      <c r="M38" s="95">
        <v>8.6581535251001596E-3</v>
      </c>
      <c r="N38" s="95">
        <f>K38/'סכום נכסי הקרן'!$C$42</f>
        <v>5.6230375303966947E-4</v>
      </c>
    </row>
    <row r="39" spans="2:14" s="139" customFormat="1">
      <c r="B39" s="87" t="s">
        <v>1481</v>
      </c>
      <c r="C39" s="84" t="s">
        <v>1482</v>
      </c>
      <c r="D39" s="97" t="s">
        <v>1229</v>
      </c>
      <c r="E39" s="84"/>
      <c r="F39" s="97" t="s">
        <v>1438</v>
      </c>
      <c r="G39" s="97" t="s">
        <v>176</v>
      </c>
      <c r="H39" s="94">
        <v>3014</v>
      </c>
      <c r="I39" s="96">
        <v>9901</v>
      </c>
      <c r="J39" s="84"/>
      <c r="K39" s="94">
        <v>1118.46369</v>
      </c>
      <c r="L39" s="95">
        <v>2.5242193571076272E-5</v>
      </c>
      <c r="M39" s="95">
        <v>9.6799296190314514E-3</v>
      </c>
      <c r="N39" s="95">
        <f>K39/'סכום נכסי הקרן'!$C$42</f>
        <v>6.286629981972139E-4</v>
      </c>
    </row>
    <row r="40" spans="2:14" s="139" customFormat="1">
      <c r="B40" s="87" t="s">
        <v>1483</v>
      </c>
      <c r="C40" s="84" t="s">
        <v>1484</v>
      </c>
      <c r="D40" s="97" t="s">
        <v>139</v>
      </c>
      <c r="E40" s="84"/>
      <c r="F40" s="97" t="s">
        <v>1438</v>
      </c>
      <c r="G40" s="97" t="s">
        <v>186</v>
      </c>
      <c r="H40" s="94">
        <v>235936</v>
      </c>
      <c r="I40" s="96">
        <v>1565</v>
      </c>
      <c r="J40" s="84"/>
      <c r="K40" s="94">
        <v>12595.87866</v>
      </c>
      <c r="L40" s="95">
        <v>9.8547113369968649E-5</v>
      </c>
      <c r="M40" s="95">
        <v>0.10901312220395834</v>
      </c>
      <c r="N40" s="95">
        <f>K40/'סכום נכסי הקרן'!$C$42</f>
        <v>7.079856873425998E-3</v>
      </c>
    </row>
    <row r="41" spans="2:14" s="139" customFormat="1">
      <c r="B41" s="87" t="s">
        <v>1485</v>
      </c>
      <c r="C41" s="84" t="s">
        <v>1486</v>
      </c>
      <c r="D41" s="97" t="s">
        <v>28</v>
      </c>
      <c r="E41" s="84"/>
      <c r="F41" s="97" t="s">
        <v>1438</v>
      </c>
      <c r="G41" s="97" t="s">
        <v>178</v>
      </c>
      <c r="H41" s="94">
        <v>2942</v>
      </c>
      <c r="I41" s="96">
        <v>12126</v>
      </c>
      <c r="J41" s="84"/>
      <c r="K41" s="94">
        <v>1531.0150899999996</v>
      </c>
      <c r="L41" s="95">
        <v>1.50311403127826E-3</v>
      </c>
      <c r="M41" s="95">
        <v>1.3250424175035221E-2</v>
      </c>
      <c r="N41" s="95">
        <f>K41/'סכום נכסי הקרן'!$C$42</f>
        <v>8.6054875573526846E-4</v>
      </c>
    </row>
    <row r="42" spans="2:14" s="139" customFormat="1">
      <c r="B42" s="87" t="s">
        <v>1487</v>
      </c>
      <c r="C42" s="84" t="s">
        <v>1488</v>
      </c>
      <c r="D42" s="97" t="s">
        <v>28</v>
      </c>
      <c r="E42" s="84"/>
      <c r="F42" s="97" t="s">
        <v>1438</v>
      </c>
      <c r="G42" s="97" t="s">
        <v>178</v>
      </c>
      <c r="H42" s="94">
        <v>44009</v>
      </c>
      <c r="I42" s="96">
        <v>3472</v>
      </c>
      <c r="J42" s="84"/>
      <c r="K42" s="94">
        <v>6557.5325199999997</v>
      </c>
      <c r="L42" s="95">
        <v>7.5743117361179945E-4</v>
      </c>
      <c r="M42" s="95">
        <v>5.6753253445456016E-2</v>
      </c>
      <c r="N42" s="95">
        <f>K42/'סכום נכסי הקרן'!$C$42</f>
        <v>3.6858398637857714E-3</v>
      </c>
    </row>
    <row r="43" spans="2:14" s="139" customFormat="1">
      <c r="B43" s="87" t="s">
        <v>1489</v>
      </c>
      <c r="C43" s="84" t="s">
        <v>1490</v>
      </c>
      <c r="D43" s="97" t="s">
        <v>28</v>
      </c>
      <c r="E43" s="84"/>
      <c r="F43" s="97" t="s">
        <v>1438</v>
      </c>
      <c r="G43" s="97" t="s">
        <v>178</v>
      </c>
      <c r="H43" s="94">
        <v>25028</v>
      </c>
      <c r="I43" s="96">
        <v>3145</v>
      </c>
      <c r="J43" s="84"/>
      <c r="K43" s="94">
        <v>3378.0496800000001</v>
      </c>
      <c r="L43" s="95">
        <v>2.084037643908345E-3</v>
      </c>
      <c r="M43" s="95">
        <v>2.9235891557634487E-2</v>
      </c>
      <c r="N43" s="95">
        <f>K43/'סכום נכסי הקרן'!$C$42</f>
        <v>1.8987248838520086E-3</v>
      </c>
    </row>
    <row r="44" spans="2:14" s="139" customFormat="1">
      <c r="B44" s="87" t="s">
        <v>1491</v>
      </c>
      <c r="C44" s="84" t="s">
        <v>1492</v>
      </c>
      <c r="D44" s="97" t="s">
        <v>1229</v>
      </c>
      <c r="E44" s="84"/>
      <c r="F44" s="97" t="s">
        <v>1438</v>
      </c>
      <c r="G44" s="97" t="s">
        <v>176</v>
      </c>
      <c r="H44" s="94">
        <v>40734</v>
      </c>
      <c r="I44" s="96">
        <v>2382</v>
      </c>
      <c r="J44" s="84"/>
      <c r="K44" s="94">
        <v>3636.62399</v>
      </c>
      <c r="L44" s="95">
        <v>4.2442504912294833E-5</v>
      </c>
      <c r="M44" s="95">
        <v>3.1473765835063748E-2</v>
      </c>
      <c r="N44" s="95">
        <f>K44/'סכום נכסי הקרן'!$C$42</f>
        <v>2.0440636216534796E-3</v>
      </c>
    </row>
    <row r="45" spans="2:14" s="139" customFormat="1">
      <c r="B45" s="87" t="s">
        <v>1493</v>
      </c>
      <c r="C45" s="84" t="s">
        <v>1494</v>
      </c>
      <c r="D45" s="97" t="s">
        <v>1229</v>
      </c>
      <c r="E45" s="84"/>
      <c r="F45" s="97" t="s">
        <v>1438</v>
      </c>
      <c r="G45" s="97" t="s">
        <v>176</v>
      </c>
      <c r="H45" s="94">
        <v>3029</v>
      </c>
      <c r="I45" s="96">
        <v>8651</v>
      </c>
      <c r="J45" s="84"/>
      <c r="K45" s="94">
        <v>982.12138000000004</v>
      </c>
      <c r="L45" s="95">
        <v>1.4557927970736729E-5</v>
      </c>
      <c r="M45" s="95">
        <v>8.499932470535581E-3</v>
      </c>
      <c r="N45" s="95">
        <f>K45/'סכום נכסי הקרן'!$C$42</f>
        <v>5.520280871562181E-4</v>
      </c>
    </row>
    <row r="46" spans="2:14" s="139" customFormat="1">
      <c r="B46" s="87" t="s">
        <v>1495</v>
      </c>
      <c r="C46" s="84" t="s">
        <v>1496</v>
      </c>
      <c r="D46" s="97" t="s">
        <v>28</v>
      </c>
      <c r="E46" s="84"/>
      <c r="F46" s="97" t="s">
        <v>1438</v>
      </c>
      <c r="G46" s="97" t="s">
        <v>185</v>
      </c>
      <c r="H46" s="94">
        <v>19359</v>
      </c>
      <c r="I46" s="96">
        <v>3084</v>
      </c>
      <c r="J46" s="84"/>
      <c r="K46" s="94">
        <v>1642.85175</v>
      </c>
      <c r="L46" s="95">
        <v>3.4014890963377301E-4</v>
      </c>
      <c r="M46" s="95">
        <v>1.4218333108786618E-2</v>
      </c>
      <c r="N46" s="95">
        <f>K46/'סכום נכסי הקרן'!$C$42</f>
        <v>9.2340959834694299E-4</v>
      </c>
    </row>
    <row r="47" spans="2:14" s="139" customFormat="1">
      <c r="B47" s="87" t="s">
        <v>1497</v>
      </c>
      <c r="C47" s="84" t="s">
        <v>1498</v>
      </c>
      <c r="D47" s="97" t="s">
        <v>1229</v>
      </c>
      <c r="E47" s="84"/>
      <c r="F47" s="97" t="s">
        <v>1438</v>
      </c>
      <c r="G47" s="97" t="s">
        <v>176</v>
      </c>
      <c r="H47" s="94">
        <v>6650</v>
      </c>
      <c r="I47" s="96">
        <v>6441</v>
      </c>
      <c r="J47" s="84"/>
      <c r="K47" s="94">
        <v>1605.36772</v>
      </c>
      <c r="L47" s="95">
        <v>4.1646834840552117E-5</v>
      </c>
      <c r="M47" s="95">
        <v>1.3893921350513389E-2</v>
      </c>
      <c r="N47" s="95">
        <f>K47/'סכום נכסי הקרן'!$C$42</f>
        <v>9.0234067774182757E-4</v>
      </c>
    </row>
    <row r="48" spans="2:14" s="139" customFormat="1">
      <c r="B48" s="87" t="s">
        <v>1499</v>
      </c>
      <c r="C48" s="84" t="s">
        <v>1500</v>
      </c>
      <c r="D48" s="97" t="s">
        <v>28</v>
      </c>
      <c r="E48" s="84"/>
      <c r="F48" s="97" t="s">
        <v>1438</v>
      </c>
      <c r="G48" s="97" t="s">
        <v>178</v>
      </c>
      <c r="H48" s="94">
        <v>2880.0000000000014</v>
      </c>
      <c r="I48" s="96">
        <v>4107</v>
      </c>
      <c r="J48" s="84"/>
      <c r="K48" s="94">
        <v>507.61731000000003</v>
      </c>
      <c r="L48" s="95">
        <v>6.9902912621359252E-4</v>
      </c>
      <c r="M48" s="95">
        <v>4.3932582507010759E-3</v>
      </c>
      <c r="N48" s="95">
        <f>K48/'סכום נכסי הקרן'!$C$42</f>
        <v>2.8532014306285132E-4</v>
      </c>
    </row>
    <row r="49" spans="2:14" s="139" customFormat="1">
      <c r="B49" s="87" t="s">
        <v>1501</v>
      </c>
      <c r="C49" s="84" t="s">
        <v>1502</v>
      </c>
      <c r="D49" s="97" t="s">
        <v>154</v>
      </c>
      <c r="E49" s="84"/>
      <c r="F49" s="97" t="s">
        <v>1438</v>
      </c>
      <c r="G49" s="97" t="s">
        <v>176</v>
      </c>
      <c r="H49" s="94">
        <v>1726</v>
      </c>
      <c r="I49" s="96">
        <v>11160</v>
      </c>
      <c r="J49" s="84"/>
      <c r="K49" s="94">
        <v>721.94574999999998</v>
      </c>
      <c r="L49" s="95">
        <v>3.2566037735849056E-4</v>
      </c>
      <c r="M49" s="95">
        <v>6.2481993034202788E-3</v>
      </c>
      <c r="N49" s="95">
        <f>K49/'סכום נכסי הקרן'!$C$42</f>
        <v>4.057892838083427E-4</v>
      </c>
    </row>
    <row r="50" spans="2:14" s="139" customFormat="1">
      <c r="B50" s="87" t="s">
        <v>1503</v>
      </c>
      <c r="C50" s="84" t="s">
        <v>1504</v>
      </c>
      <c r="D50" s="97" t="s">
        <v>1229</v>
      </c>
      <c r="E50" s="84"/>
      <c r="F50" s="97" t="s">
        <v>1438</v>
      </c>
      <c r="G50" s="97" t="s">
        <v>176</v>
      </c>
      <c r="H50" s="94">
        <v>88440.999999999985</v>
      </c>
      <c r="I50" s="96">
        <v>4715</v>
      </c>
      <c r="J50" s="84"/>
      <c r="K50" s="94">
        <v>15629.134330000003</v>
      </c>
      <c r="L50" s="95">
        <v>8.4859911725196691E-5</v>
      </c>
      <c r="M50" s="95">
        <v>0.1352649367819784</v>
      </c>
      <c r="N50" s="95">
        <f>K50/'סכום נכסי הקרן'!$C$42</f>
        <v>8.7847808873659592E-3</v>
      </c>
    </row>
    <row r="51" spans="2:14" s="139" customFormat="1">
      <c r="B51" s="87" t="s">
        <v>1505</v>
      </c>
      <c r="C51" s="84" t="s">
        <v>1506</v>
      </c>
      <c r="D51" s="97" t="s">
        <v>1229</v>
      </c>
      <c r="E51" s="84"/>
      <c r="F51" s="97" t="s">
        <v>1438</v>
      </c>
      <c r="G51" s="97" t="s">
        <v>176</v>
      </c>
      <c r="H51" s="94">
        <v>4350</v>
      </c>
      <c r="I51" s="96">
        <v>16606</v>
      </c>
      <c r="J51" s="84"/>
      <c r="K51" s="94">
        <v>2707.4090299999998</v>
      </c>
      <c r="L51" s="95">
        <v>1.733758469509765E-5</v>
      </c>
      <c r="M51" s="95">
        <v>2.3431720756469265E-2</v>
      </c>
      <c r="N51" s="95">
        <f>K51/'סכום נכסי הקרן'!$C$42</f>
        <v>1.5217730297047108E-3</v>
      </c>
    </row>
    <row r="52" spans="2:14" s="139" customFormat="1">
      <c r="B52" s="87" t="s">
        <v>1507</v>
      </c>
      <c r="C52" s="84" t="s">
        <v>1508</v>
      </c>
      <c r="D52" s="97" t="s">
        <v>1229</v>
      </c>
      <c r="E52" s="84"/>
      <c r="F52" s="97" t="s">
        <v>1438</v>
      </c>
      <c r="G52" s="97" t="s">
        <v>176</v>
      </c>
      <c r="H52" s="94">
        <v>32427</v>
      </c>
      <c r="I52" s="96">
        <v>2303</v>
      </c>
      <c r="J52" s="94">
        <v>43.90043</v>
      </c>
      <c r="K52" s="94">
        <v>2842.8836399999991</v>
      </c>
      <c r="L52" s="95">
        <v>2.7715384615384616E-3</v>
      </c>
      <c r="M52" s="95">
        <v>2.4604208251316532E-2</v>
      </c>
      <c r="N52" s="95">
        <f>K52/'סכום נכסי הקרן'!$C$42</f>
        <v>1.5979202263134784E-3</v>
      </c>
    </row>
    <row r="53" spans="2:14" s="139" customFormat="1">
      <c r="B53" s="87" t="s">
        <v>1509</v>
      </c>
      <c r="C53" s="84" t="s">
        <v>1510</v>
      </c>
      <c r="D53" s="97" t="s">
        <v>1229</v>
      </c>
      <c r="E53" s="84"/>
      <c r="F53" s="97" t="s">
        <v>1438</v>
      </c>
      <c r="G53" s="97" t="s">
        <v>176</v>
      </c>
      <c r="H53" s="94">
        <v>906</v>
      </c>
      <c r="I53" s="96">
        <v>2809</v>
      </c>
      <c r="J53" s="94">
        <v>0.39718000000000003</v>
      </c>
      <c r="K53" s="94">
        <v>95.782060000000001</v>
      </c>
      <c r="L53" s="95">
        <v>3.2014134275618377E-5</v>
      </c>
      <c r="M53" s="95">
        <v>8.2896173372051763E-4</v>
      </c>
      <c r="N53" s="95">
        <f>K53/'סכום נכסי הקרן'!$C$42</f>
        <v>5.3836917149367124E-5</v>
      </c>
    </row>
    <row r="54" spans="2:14" s="139" customFormat="1">
      <c r="B54" s="87" t="s">
        <v>1511</v>
      </c>
      <c r="C54" s="84" t="s">
        <v>1512</v>
      </c>
      <c r="D54" s="97" t="s">
        <v>1229</v>
      </c>
      <c r="E54" s="84"/>
      <c r="F54" s="97" t="s">
        <v>1438</v>
      </c>
      <c r="G54" s="97" t="s">
        <v>176</v>
      </c>
      <c r="H54" s="94">
        <v>1066</v>
      </c>
      <c r="I54" s="96">
        <v>3004</v>
      </c>
      <c r="J54" s="84"/>
      <c r="K54" s="94">
        <v>120.02086</v>
      </c>
      <c r="L54" s="95">
        <v>4.0532319391634984E-5</v>
      </c>
      <c r="M54" s="95">
        <v>1.0387404508550716E-3</v>
      </c>
      <c r="N54" s="95">
        <f>K54/'סכום נכסי הקרן'!$C$42</f>
        <v>6.74609952637873E-5</v>
      </c>
    </row>
    <row r="55" spans="2:14" s="139" customFormat="1">
      <c r="B55" s="87" t="s">
        <v>1513</v>
      </c>
      <c r="C55" s="84" t="s">
        <v>1514</v>
      </c>
      <c r="D55" s="97" t="s">
        <v>1229</v>
      </c>
      <c r="E55" s="84"/>
      <c r="F55" s="97" t="s">
        <v>1438</v>
      </c>
      <c r="G55" s="97" t="s">
        <v>176</v>
      </c>
      <c r="H55" s="94">
        <v>1191</v>
      </c>
      <c r="I55" s="96">
        <v>19981</v>
      </c>
      <c r="J55" s="84"/>
      <c r="K55" s="94">
        <v>891.92547000000002</v>
      </c>
      <c r="L55" s="95">
        <v>8.9548872180451129E-5</v>
      </c>
      <c r="M55" s="95">
        <v>7.7193169990360149E-3</v>
      </c>
      <c r="N55" s="95">
        <f>K55/'סכום נכסי הקרן'!$C$42</f>
        <v>5.0133101785240709E-4</v>
      </c>
    </row>
    <row r="56" spans="2:14" s="139" customFormat="1">
      <c r="B56" s="87" t="s">
        <v>1515</v>
      </c>
      <c r="C56" s="84" t="s">
        <v>1516</v>
      </c>
      <c r="D56" s="97" t="s">
        <v>1229</v>
      </c>
      <c r="E56" s="84"/>
      <c r="F56" s="97" t="s">
        <v>1438</v>
      </c>
      <c r="G56" s="97" t="s">
        <v>176</v>
      </c>
      <c r="H56" s="94">
        <v>492</v>
      </c>
      <c r="I56" s="96">
        <v>16501</v>
      </c>
      <c r="J56" s="84"/>
      <c r="K56" s="94">
        <v>304.28108000000003</v>
      </c>
      <c r="L56" s="95">
        <v>1.4057142857142857E-4</v>
      </c>
      <c r="M56" s="95">
        <v>2.6334511036320532E-3</v>
      </c>
      <c r="N56" s="95">
        <f>K56/'סכום נכסי הקרן'!$C$42</f>
        <v>1.7102947351602118E-4</v>
      </c>
    </row>
    <row r="57" spans="2:14" s="139" customFormat="1">
      <c r="B57" s="87" t="s">
        <v>1517</v>
      </c>
      <c r="C57" s="84" t="s">
        <v>1518</v>
      </c>
      <c r="D57" s="97" t="s">
        <v>28</v>
      </c>
      <c r="E57" s="84"/>
      <c r="F57" s="97" t="s">
        <v>1438</v>
      </c>
      <c r="G57" s="97" t="s">
        <v>178</v>
      </c>
      <c r="H57" s="94">
        <v>7558.9999999999991</v>
      </c>
      <c r="I57" s="96">
        <v>2576</v>
      </c>
      <c r="J57" s="84"/>
      <c r="K57" s="94">
        <v>835.65966999999978</v>
      </c>
      <c r="L57" s="95">
        <v>6.5730434782608688E-4</v>
      </c>
      <c r="M57" s="95">
        <v>7.2323552953811538E-3</v>
      </c>
      <c r="N57" s="95">
        <f>K57/'סכום נכסי הקרן'!$C$42</f>
        <v>4.6970529156355016E-4</v>
      </c>
    </row>
    <row r="58" spans="2:14" s="139" customFormat="1">
      <c r="B58" s="87" t="s">
        <v>1519</v>
      </c>
      <c r="C58" s="84" t="s">
        <v>1520</v>
      </c>
      <c r="D58" s="97" t="s">
        <v>28</v>
      </c>
      <c r="E58" s="84"/>
      <c r="F58" s="97" t="s">
        <v>1438</v>
      </c>
      <c r="G58" s="97" t="s">
        <v>178</v>
      </c>
      <c r="H58" s="94">
        <v>933</v>
      </c>
      <c r="I58" s="96">
        <v>5171</v>
      </c>
      <c r="J58" s="84"/>
      <c r="K58" s="94">
        <v>207.05008999999998</v>
      </c>
      <c r="L58" s="95">
        <v>1.0848837209302326E-4</v>
      </c>
      <c r="M58" s="95">
        <v>1.7919493647702836E-3</v>
      </c>
      <c r="N58" s="95">
        <f>K58/'סכום נכסי הקרן'!$C$42</f>
        <v>1.1637814577279926E-4</v>
      </c>
    </row>
    <row r="59" spans="2:14" s="139" customFormat="1">
      <c r="B59" s="87" t="s">
        <v>1521</v>
      </c>
      <c r="C59" s="84" t="s">
        <v>1522</v>
      </c>
      <c r="D59" s="97" t="s">
        <v>138</v>
      </c>
      <c r="E59" s="84"/>
      <c r="F59" s="97" t="s">
        <v>1438</v>
      </c>
      <c r="G59" s="97" t="s">
        <v>179</v>
      </c>
      <c r="H59" s="94">
        <v>52106</v>
      </c>
      <c r="I59" s="96">
        <v>665.4</v>
      </c>
      <c r="J59" s="84"/>
      <c r="K59" s="94">
        <v>1661.9356200000002</v>
      </c>
      <c r="L59" s="95">
        <v>6.3214941213010289E-5</v>
      </c>
      <c r="M59" s="95">
        <v>1.4383497628753062E-2</v>
      </c>
      <c r="N59" s="95">
        <f>K59/'סכום נכסי הקרן'!$C$42</f>
        <v>9.3413620756874606E-4</v>
      </c>
    </row>
    <row r="60" spans="2:14" s="139" customFormat="1">
      <c r="B60" s="87" t="s">
        <v>1523</v>
      </c>
      <c r="C60" s="84" t="s">
        <v>1524</v>
      </c>
      <c r="D60" s="97" t="s">
        <v>138</v>
      </c>
      <c r="E60" s="84"/>
      <c r="F60" s="97" t="s">
        <v>1438</v>
      </c>
      <c r="G60" s="97" t="s">
        <v>176</v>
      </c>
      <c r="H60" s="94">
        <v>1966</v>
      </c>
      <c r="I60" s="96">
        <v>6159</v>
      </c>
      <c r="J60" s="84"/>
      <c r="K60" s="94">
        <v>453.83009999999985</v>
      </c>
      <c r="L60" s="95">
        <v>3.3042016806722691E-4</v>
      </c>
      <c r="M60" s="95">
        <v>3.9277479155340337E-3</v>
      </c>
      <c r="N60" s="95">
        <f>K60/'סכום נכסי הקרן'!$C$42</f>
        <v>2.5508757583193539E-4</v>
      </c>
    </row>
    <row r="61" spans="2:14" s="139" customFormat="1">
      <c r="B61" s="87" t="s">
        <v>1525</v>
      </c>
      <c r="C61" s="84" t="s">
        <v>1526</v>
      </c>
      <c r="D61" s="97" t="s">
        <v>1225</v>
      </c>
      <c r="E61" s="84"/>
      <c r="F61" s="97" t="s">
        <v>1438</v>
      </c>
      <c r="G61" s="97" t="s">
        <v>176</v>
      </c>
      <c r="H61" s="94">
        <v>1453</v>
      </c>
      <c r="I61" s="96">
        <v>9643</v>
      </c>
      <c r="J61" s="84"/>
      <c r="K61" s="94">
        <v>525.14273000000003</v>
      </c>
      <c r="L61" s="95">
        <v>1.8882391163092917E-5</v>
      </c>
      <c r="M61" s="95">
        <v>4.5449349065109449E-3</v>
      </c>
      <c r="N61" s="95">
        <f>K61/'סכום נכסי הקרן'!$C$42</f>
        <v>2.9517078299007635E-4</v>
      </c>
    </row>
    <row r="62" spans="2:14" s="139" customFormat="1">
      <c r="B62" s="87" t="s">
        <v>1527</v>
      </c>
      <c r="C62" s="84" t="s">
        <v>1528</v>
      </c>
      <c r="D62" s="97" t="s">
        <v>138</v>
      </c>
      <c r="E62" s="84"/>
      <c r="F62" s="97" t="s">
        <v>1438</v>
      </c>
      <c r="G62" s="97" t="s">
        <v>176</v>
      </c>
      <c r="H62" s="94">
        <v>37962</v>
      </c>
      <c r="I62" s="96">
        <v>623.75</v>
      </c>
      <c r="J62" s="84"/>
      <c r="K62" s="94">
        <v>887.48135000000002</v>
      </c>
      <c r="L62" s="95">
        <v>2.1060748959778085E-4</v>
      </c>
      <c r="M62" s="95">
        <v>7.6808546249749225E-3</v>
      </c>
      <c r="N62" s="95">
        <f>K62/'סכום נכסי הקרן'!$C$42</f>
        <v>4.9883307909183081E-4</v>
      </c>
    </row>
    <row r="63" spans="2:14" s="139" customFormat="1">
      <c r="B63" s="87" t="s">
        <v>1529</v>
      </c>
      <c r="C63" s="84" t="s">
        <v>1530</v>
      </c>
      <c r="D63" s="97" t="s">
        <v>1229</v>
      </c>
      <c r="E63" s="84"/>
      <c r="F63" s="97" t="s">
        <v>1438</v>
      </c>
      <c r="G63" s="97" t="s">
        <v>176</v>
      </c>
      <c r="H63" s="94">
        <v>622</v>
      </c>
      <c r="I63" s="96">
        <v>17352.5</v>
      </c>
      <c r="J63" s="84"/>
      <c r="K63" s="94">
        <v>404.53120000000001</v>
      </c>
      <c r="L63" s="95">
        <v>6.3469387755102046E-5</v>
      </c>
      <c r="M63" s="95">
        <v>3.5010824041166108E-3</v>
      </c>
      <c r="N63" s="95">
        <f>K63/'סכום נכסי הקרן'!$C$42</f>
        <v>2.2737778555539589E-4</v>
      </c>
    </row>
    <row r="64" spans="2:14" s="139" customFormat="1">
      <c r="B64" s="87" t="s">
        <v>1531</v>
      </c>
      <c r="C64" s="84" t="s">
        <v>1532</v>
      </c>
      <c r="D64" s="97" t="s">
        <v>1229</v>
      </c>
      <c r="E64" s="84"/>
      <c r="F64" s="97" t="s">
        <v>1438</v>
      </c>
      <c r="G64" s="97" t="s">
        <v>176</v>
      </c>
      <c r="H64" s="94">
        <v>1259</v>
      </c>
      <c r="I64" s="96">
        <v>17286</v>
      </c>
      <c r="J64" s="84"/>
      <c r="K64" s="94">
        <v>815.68001000000004</v>
      </c>
      <c r="L64" s="95">
        <v>4.8704061895551259E-5</v>
      </c>
      <c r="M64" s="95">
        <v>7.0594380121994571E-3</v>
      </c>
      <c r="N64" s="95">
        <f>K64/'סכום נכסי הקרן'!$C$42</f>
        <v>4.5847517915948924E-4</v>
      </c>
    </row>
    <row r="65" spans="2:14" s="139" customFormat="1">
      <c r="B65" s="87" t="s">
        <v>1533</v>
      </c>
      <c r="C65" s="84" t="s">
        <v>1534</v>
      </c>
      <c r="D65" s="97" t="s">
        <v>28</v>
      </c>
      <c r="E65" s="84"/>
      <c r="F65" s="97" t="s">
        <v>1438</v>
      </c>
      <c r="G65" s="97" t="s">
        <v>178</v>
      </c>
      <c r="H65" s="94">
        <v>459.99999999999994</v>
      </c>
      <c r="I65" s="96">
        <v>4532.5</v>
      </c>
      <c r="J65" s="84"/>
      <c r="K65" s="94">
        <v>89.477710000000002</v>
      </c>
      <c r="L65" s="95">
        <v>2.0444444444444443E-4</v>
      </c>
      <c r="M65" s="95">
        <v>7.7439969041114476E-4</v>
      </c>
      <c r="N65" s="95">
        <f>K65/'סכום נכסי הקרן'!$C$42</f>
        <v>5.0293385420872112E-5</v>
      </c>
    </row>
    <row r="66" spans="2:14" s="139" customFormat="1">
      <c r="B66" s="87" t="s">
        <v>1535</v>
      </c>
      <c r="C66" s="84" t="s">
        <v>1536</v>
      </c>
      <c r="D66" s="97" t="s">
        <v>1225</v>
      </c>
      <c r="E66" s="84"/>
      <c r="F66" s="97" t="s">
        <v>1438</v>
      </c>
      <c r="G66" s="97" t="s">
        <v>176</v>
      </c>
      <c r="H66" s="94">
        <v>3530</v>
      </c>
      <c r="I66" s="96">
        <v>3750</v>
      </c>
      <c r="J66" s="84"/>
      <c r="K66" s="94">
        <v>496.14150000000001</v>
      </c>
      <c r="L66" s="95">
        <v>8.5265700483091783E-5</v>
      </c>
      <c r="M66" s="95">
        <v>4.2939389485953652E-3</v>
      </c>
      <c r="N66" s="95">
        <f>K66/'סכום נכסי הקרן'!$C$42</f>
        <v>2.7886985130475087E-4</v>
      </c>
    </row>
    <row r="67" spans="2:14" s="139" customFormat="1">
      <c r="B67" s="87" t="s">
        <v>1537</v>
      </c>
      <c r="C67" s="84" t="s">
        <v>1538</v>
      </c>
      <c r="D67" s="97" t="s">
        <v>28</v>
      </c>
      <c r="E67" s="84"/>
      <c r="F67" s="97" t="s">
        <v>1438</v>
      </c>
      <c r="G67" s="97" t="s">
        <v>178</v>
      </c>
      <c r="H67" s="94">
        <v>299</v>
      </c>
      <c r="I67" s="96">
        <v>16046</v>
      </c>
      <c r="J67" s="84"/>
      <c r="K67" s="94">
        <v>205.90040999999999</v>
      </c>
      <c r="L67" s="95">
        <v>1.1051643331312744E-3</v>
      </c>
      <c r="M67" s="95">
        <v>1.7819992684158744E-3</v>
      </c>
      <c r="N67" s="95">
        <f>K67/'סכום נכסי הקרן'!$C$42</f>
        <v>1.1573193679683567E-4</v>
      </c>
    </row>
    <row r="68" spans="2:14" s="139" customFormat="1">
      <c r="B68" s="87" t="s">
        <v>1539</v>
      </c>
      <c r="C68" s="84" t="s">
        <v>1540</v>
      </c>
      <c r="D68" s="97" t="s">
        <v>138</v>
      </c>
      <c r="E68" s="84"/>
      <c r="F68" s="97" t="s">
        <v>1438</v>
      </c>
      <c r="G68" s="97" t="s">
        <v>176</v>
      </c>
      <c r="H68" s="94">
        <v>3461</v>
      </c>
      <c r="I68" s="96">
        <v>2554.5</v>
      </c>
      <c r="J68" s="84"/>
      <c r="K68" s="94">
        <v>331.36536000000001</v>
      </c>
      <c r="L68" s="95">
        <v>3.0794620983168238E-5</v>
      </c>
      <c r="M68" s="95">
        <v>2.8678564996464208E-3</v>
      </c>
      <c r="N68" s="95">
        <f>K68/'סכום נכסי הקרן'!$C$42</f>
        <v>1.8625293121165082E-4</v>
      </c>
    </row>
    <row r="69" spans="2:14" s="139" customFormat="1">
      <c r="B69" s="87" t="s">
        <v>1541</v>
      </c>
      <c r="C69" s="84" t="s">
        <v>1542</v>
      </c>
      <c r="D69" s="97" t="s">
        <v>28</v>
      </c>
      <c r="E69" s="84"/>
      <c r="F69" s="97" t="s">
        <v>1438</v>
      </c>
      <c r="G69" s="97" t="s">
        <v>178</v>
      </c>
      <c r="H69" s="94">
        <v>2213.0000000000005</v>
      </c>
      <c r="I69" s="96">
        <v>4086.5</v>
      </c>
      <c r="J69" s="84"/>
      <c r="K69" s="94">
        <v>388.10762</v>
      </c>
      <c r="L69" s="95">
        <v>3.0333567814234112E-4</v>
      </c>
      <c r="M69" s="95">
        <v>3.358941805441894E-3</v>
      </c>
      <c r="N69" s="95">
        <f>K69/'סכום נכסי הקרן'!$C$42</f>
        <v>2.1814646482836198E-4</v>
      </c>
    </row>
    <row r="70" spans="2:14" s="139" customFormat="1">
      <c r="B70" s="87" t="s">
        <v>1543</v>
      </c>
      <c r="C70" s="84" t="s">
        <v>1544</v>
      </c>
      <c r="D70" s="97" t="s">
        <v>28</v>
      </c>
      <c r="E70" s="84"/>
      <c r="F70" s="97" t="s">
        <v>1438</v>
      </c>
      <c r="G70" s="97" t="s">
        <v>178</v>
      </c>
      <c r="H70" s="94">
        <v>4537.9999999999991</v>
      </c>
      <c r="I70" s="96">
        <v>4913</v>
      </c>
      <c r="J70" s="84"/>
      <c r="K70" s="94">
        <v>956.82055000000003</v>
      </c>
      <c r="L70" s="95">
        <v>9.9945512296733749E-4</v>
      </c>
      <c r="M70" s="95">
        <v>8.2809622385175176E-3</v>
      </c>
      <c r="N70" s="95">
        <f>K70/'סכום נכסי הקרן'!$C$42</f>
        <v>5.3780706613703949E-4</v>
      </c>
    </row>
    <row r="71" spans="2:14" s="139" customFormat="1">
      <c r="B71" s="87" t="s">
        <v>1545</v>
      </c>
      <c r="C71" s="84" t="s">
        <v>1546</v>
      </c>
      <c r="D71" s="97" t="s">
        <v>1229</v>
      </c>
      <c r="E71" s="84"/>
      <c r="F71" s="97" t="s">
        <v>1438</v>
      </c>
      <c r="G71" s="97" t="s">
        <v>176</v>
      </c>
      <c r="H71" s="94">
        <v>2788</v>
      </c>
      <c r="I71" s="96">
        <v>8728</v>
      </c>
      <c r="J71" s="84"/>
      <c r="K71" s="94">
        <v>912.02572999999995</v>
      </c>
      <c r="L71" s="95">
        <v>3.0905880398011872E-4</v>
      </c>
      <c r="M71" s="95">
        <v>7.8932780349318093E-3</v>
      </c>
      <c r="N71" s="95">
        <f>K71/'סכום נכסי הקרן'!$C$42</f>
        <v>5.1262891677315218E-4</v>
      </c>
    </row>
    <row r="72" spans="2:14" s="139" customFormat="1">
      <c r="B72" s="87" t="s">
        <v>1547</v>
      </c>
      <c r="C72" s="84" t="s">
        <v>1548</v>
      </c>
      <c r="D72" s="97" t="s">
        <v>1229</v>
      </c>
      <c r="E72" s="84"/>
      <c r="F72" s="97" t="s">
        <v>1438</v>
      </c>
      <c r="G72" s="97" t="s">
        <v>176</v>
      </c>
      <c r="H72" s="94">
        <v>5085.0000000000009</v>
      </c>
      <c r="I72" s="96">
        <v>2583</v>
      </c>
      <c r="J72" s="94">
        <v>0.33352999999999999</v>
      </c>
      <c r="K72" s="94">
        <v>492.61665000000005</v>
      </c>
      <c r="L72" s="95">
        <v>6.3483146067415747E-5</v>
      </c>
      <c r="M72" s="95">
        <v>4.2634325493061381E-3</v>
      </c>
      <c r="N72" s="95">
        <f>K72/'סכום נכסי הקרן'!$C$42</f>
        <v>2.7688861330032766E-4</v>
      </c>
    </row>
    <row r="73" spans="2:14" s="139" customFormat="1">
      <c r="B73" s="87" t="s">
        <v>1549</v>
      </c>
      <c r="C73" s="84" t="s">
        <v>1550</v>
      </c>
      <c r="D73" s="97" t="s">
        <v>138</v>
      </c>
      <c r="E73" s="84"/>
      <c r="F73" s="97" t="s">
        <v>1438</v>
      </c>
      <c r="G73" s="97" t="s">
        <v>176</v>
      </c>
      <c r="H73" s="94">
        <v>846</v>
      </c>
      <c r="I73" s="96">
        <v>30648</v>
      </c>
      <c r="J73" s="84"/>
      <c r="K73" s="94">
        <v>971.78923999999995</v>
      </c>
      <c r="L73" s="95">
        <v>1.6747500742353757E-3</v>
      </c>
      <c r="M73" s="95">
        <v>8.4105112502418939E-3</v>
      </c>
      <c r="N73" s="95">
        <f>K73/'סכום נכסי הקרן'!$C$42</f>
        <v>5.4622062628979209E-4</v>
      </c>
    </row>
    <row r="74" spans="2:14" s="139" customFormat="1">
      <c r="B74" s="87" t="s">
        <v>1551</v>
      </c>
      <c r="C74" s="84" t="s">
        <v>1552</v>
      </c>
      <c r="D74" s="97" t="s">
        <v>138</v>
      </c>
      <c r="E74" s="84"/>
      <c r="F74" s="97" t="s">
        <v>1438</v>
      </c>
      <c r="G74" s="97" t="s">
        <v>176</v>
      </c>
      <c r="H74" s="94">
        <v>1461</v>
      </c>
      <c r="I74" s="96">
        <v>45006</v>
      </c>
      <c r="J74" s="84"/>
      <c r="K74" s="94">
        <v>2464.4511499999999</v>
      </c>
      <c r="L74" s="95">
        <v>1.7777461950329942E-4</v>
      </c>
      <c r="M74" s="95">
        <v>2.1329001464089656E-2</v>
      </c>
      <c r="N74" s="95">
        <f>K74/'סכום נכסי הקרן'!$C$42</f>
        <v>1.3852119319757012E-3</v>
      </c>
    </row>
    <row r="75" spans="2:14" s="139" customFormat="1">
      <c r="B75" s="87" t="s">
        <v>1553</v>
      </c>
      <c r="C75" s="84" t="s">
        <v>1554</v>
      </c>
      <c r="D75" s="97" t="s">
        <v>28</v>
      </c>
      <c r="E75" s="84"/>
      <c r="F75" s="97" t="s">
        <v>1438</v>
      </c>
      <c r="G75" s="97" t="s">
        <v>178</v>
      </c>
      <c r="H75" s="94">
        <v>1552</v>
      </c>
      <c r="I75" s="96">
        <v>6994</v>
      </c>
      <c r="J75" s="84"/>
      <c r="K75" s="94">
        <v>465.83979000000011</v>
      </c>
      <c r="L75" s="95">
        <v>4.5161532500735473E-4</v>
      </c>
      <c r="M75" s="95">
        <v>4.0316877706994599E-3</v>
      </c>
      <c r="N75" s="95">
        <f>K75/'סכום נכסי הקרן'!$C$42</f>
        <v>2.6183794939374435E-4</v>
      </c>
    </row>
    <row r="76" spans="2:14" s="139" customFormat="1">
      <c r="B76" s="87" t="s">
        <v>1555</v>
      </c>
      <c r="C76" s="84" t="s">
        <v>1556</v>
      </c>
      <c r="D76" s="97" t="s">
        <v>1229</v>
      </c>
      <c r="E76" s="84"/>
      <c r="F76" s="97" t="s">
        <v>1438</v>
      </c>
      <c r="G76" s="97" t="s">
        <v>176</v>
      </c>
      <c r="H76" s="94">
        <v>8352</v>
      </c>
      <c r="I76" s="96">
        <v>4679</v>
      </c>
      <c r="J76" s="84"/>
      <c r="K76" s="94">
        <v>1464.6812199999999</v>
      </c>
      <c r="L76" s="95">
        <v>1.3235590903288669E-4</v>
      </c>
      <c r="M76" s="95">
        <v>1.2676326688725245E-2</v>
      </c>
      <c r="N76" s="95">
        <f>K76/'סכום נכסי הקרן'!$C$42</f>
        <v>8.2326399632012457E-4</v>
      </c>
    </row>
    <row r="77" spans="2:14" s="139" customFormat="1">
      <c r="B77" s="87" t="s">
        <v>1557</v>
      </c>
      <c r="C77" s="84" t="s">
        <v>1558</v>
      </c>
      <c r="D77" s="97" t="s">
        <v>1229</v>
      </c>
      <c r="E77" s="84"/>
      <c r="F77" s="97" t="s">
        <v>1438</v>
      </c>
      <c r="G77" s="97" t="s">
        <v>176</v>
      </c>
      <c r="H77" s="94">
        <v>1309</v>
      </c>
      <c r="I77" s="96">
        <v>3252</v>
      </c>
      <c r="J77" s="84"/>
      <c r="K77" s="94">
        <v>159.54742000000002</v>
      </c>
      <c r="L77" s="95">
        <v>8.0802389330973497E-5</v>
      </c>
      <c r="M77" s="95">
        <v>1.3808296239800606E-3</v>
      </c>
      <c r="N77" s="95">
        <f>K77/'סכום נכסי הקרן'!$C$42</f>
        <v>8.9677975520001139E-5</v>
      </c>
    </row>
    <row r="78" spans="2:14" s="139" customFormat="1">
      <c r="B78" s="87" t="s">
        <v>1559</v>
      </c>
      <c r="C78" s="84" t="s">
        <v>1560</v>
      </c>
      <c r="D78" s="97" t="s">
        <v>1229</v>
      </c>
      <c r="E78" s="84"/>
      <c r="F78" s="97" t="s">
        <v>1438</v>
      </c>
      <c r="G78" s="97" t="s">
        <v>176</v>
      </c>
      <c r="H78" s="94">
        <v>753</v>
      </c>
      <c r="I78" s="96">
        <v>7175</v>
      </c>
      <c r="J78" s="84"/>
      <c r="K78" s="94">
        <v>202.49601000000001</v>
      </c>
      <c r="L78" s="95">
        <v>1.4822834645669292E-5</v>
      </c>
      <c r="M78" s="95">
        <v>1.7525353236408497E-3</v>
      </c>
      <c r="N78" s="95">
        <f>K78/'סכום נכסי הקרן'!$C$42</f>
        <v>1.1381840099750847E-4</v>
      </c>
    </row>
    <row r="79" spans="2:14" s="139" customFormat="1">
      <c r="B79" s="87" t="s">
        <v>1561</v>
      </c>
      <c r="C79" s="84" t="s">
        <v>1562</v>
      </c>
      <c r="D79" s="97" t="s">
        <v>28</v>
      </c>
      <c r="E79" s="84"/>
      <c r="F79" s="97" t="s">
        <v>1438</v>
      </c>
      <c r="G79" s="97" t="s">
        <v>178</v>
      </c>
      <c r="H79" s="94">
        <v>1730</v>
      </c>
      <c r="I79" s="96">
        <v>8200</v>
      </c>
      <c r="J79" s="84"/>
      <c r="K79" s="94">
        <v>608.80637999999999</v>
      </c>
      <c r="L79" s="95">
        <v>1.2283660246738262E-3</v>
      </c>
      <c r="M79" s="95">
        <v>5.2690158497834799E-3</v>
      </c>
      <c r="N79" s="95">
        <f>K79/'סכום נכסי הקרן'!$C$42</f>
        <v>3.4219621753871357E-4</v>
      </c>
    </row>
    <row r="80" spans="2:14" s="139" customFormat="1">
      <c r="B80" s="87" t="s">
        <v>1563</v>
      </c>
      <c r="C80" s="84" t="s">
        <v>1564</v>
      </c>
      <c r="D80" s="97" t="s">
        <v>150</v>
      </c>
      <c r="E80" s="84"/>
      <c r="F80" s="97" t="s">
        <v>1438</v>
      </c>
      <c r="G80" s="97" t="s">
        <v>180</v>
      </c>
      <c r="H80" s="94">
        <v>3019</v>
      </c>
      <c r="I80" s="96">
        <v>7213</v>
      </c>
      <c r="J80" s="84"/>
      <c r="K80" s="94">
        <v>576.02</v>
      </c>
      <c r="L80" s="95">
        <v>7.2072813642908552E-5</v>
      </c>
      <c r="M80" s="95">
        <v>4.9852606830307527E-3</v>
      </c>
      <c r="N80" s="95">
        <f>K80/'סכום נכסי הקרן'!$C$42</f>
        <v>3.2376773914006912E-4</v>
      </c>
    </row>
    <row r="81" spans="2:14" s="139" customFormat="1">
      <c r="B81" s="87" t="s">
        <v>1565</v>
      </c>
      <c r="C81" s="84" t="s">
        <v>1566</v>
      </c>
      <c r="D81" s="97" t="s">
        <v>138</v>
      </c>
      <c r="E81" s="84"/>
      <c r="F81" s="97" t="s">
        <v>1438</v>
      </c>
      <c r="G81" s="97" t="s">
        <v>179</v>
      </c>
      <c r="H81" s="94">
        <v>4893</v>
      </c>
      <c r="I81" s="96">
        <v>2772.5</v>
      </c>
      <c r="J81" s="94">
        <v>4.8866300000000003</v>
      </c>
      <c r="K81" s="94">
        <v>655.15174999999999</v>
      </c>
      <c r="L81" s="95">
        <v>1.9085361453654711E-4</v>
      </c>
      <c r="M81" s="95">
        <v>5.6701195456647212E-3</v>
      </c>
      <c r="N81" s="95">
        <f>K81/'סכום נכסי הקרן'!$C$42</f>
        <v>3.6824589578688202E-4</v>
      </c>
    </row>
    <row r="82" spans="2:14" s="139" customFormat="1">
      <c r="B82" s="87" t="s">
        <v>1567</v>
      </c>
      <c r="C82" s="84" t="s">
        <v>1568</v>
      </c>
      <c r="D82" s="97" t="s">
        <v>1229</v>
      </c>
      <c r="E82" s="84"/>
      <c r="F82" s="97" t="s">
        <v>1438</v>
      </c>
      <c r="G82" s="97" t="s">
        <v>176</v>
      </c>
      <c r="H82" s="94">
        <v>4225</v>
      </c>
      <c r="I82" s="96">
        <v>16683</v>
      </c>
      <c r="J82" s="84"/>
      <c r="K82" s="94">
        <v>2641.8031000000001</v>
      </c>
      <c r="L82" s="95">
        <v>4.0745965368263291E-5</v>
      </c>
      <c r="M82" s="95">
        <v>2.2863923347694107E-2</v>
      </c>
      <c r="N82" s="95">
        <f>K82/'סכום נכסי הקרן'!$C$42</f>
        <v>1.4848974288049477E-3</v>
      </c>
    </row>
    <row r="83" spans="2:14" s="139" customFormat="1">
      <c r="B83" s="87" t="s">
        <v>1569</v>
      </c>
      <c r="C83" s="84" t="s">
        <v>1570</v>
      </c>
      <c r="D83" s="97" t="s">
        <v>1229</v>
      </c>
      <c r="E83" s="84"/>
      <c r="F83" s="97" t="s">
        <v>1438</v>
      </c>
      <c r="G83" s="97" t="s">
        <v>176</v>
      </c>
      <c r="H83" s="94">
        <v>2801</v>
      </c>
      <c r="I83" s="96">
        <v>3810</v>
      </c>
      <c r="J83" s="84"/>
      <c r="K83" s="94">
        <v>399.97943999999995</v>
      </c>
      <c r="L83" s="95">
        <v>1.9355340979783902E-6</v>
      </c>
      <c r="M83" s="95">
        <v>3.4616884418121902E-3</v>
      </c>
      <c r="N83" s="95">
        <f>K83/'סכום נכסי הקרן'!$C$42</f>
        <v>2.2481934479933146E-4</v>
      </c>
    </row>
    <row r="84" spans="2:14" s="139" customFormat="1">
      <c r="B84" s="87" t="s">
        <v>1571</v>
      </c>
      <c r="C84" s="84" t="s">
        <v>1572</v>
      </c>
      <c r="D84" s="97" t="s">
        <v>138</v>
      </c>
      <c r="E84" s="84"/>
      <c r="F84" s="97" t="s">
        <v>1438</v>
      </c>
      <c r="G84" s="97" t="s">
        <v>176</v>
      </c>
      <c r="H84" s="94">
        <v>3914</v>
      </c>
      <c r="I84" s="96">
        <v>4758.75</v>
      </c>
      <c r="J84" s="94">
        <v>3.1473800000000001</v>
      </c>
      <c r="K84" s="94">
        <v>701.24042000000009</v>
      </c>
      <c r="L84" s="95">
        <v>8.9812471330397465E-6</v>
      </c>
      <c r="M84" s="95">
        <v>6.0690015887954803E-3</v>
      </c>
      <c r="N84" s="95">
        <f>K84/'סכום נכסי הקרן'!$C$42</f>
        <v>3.9415128880426466E-4</v>
      </c>
    </row>
    <row r="85" spans="2:14" s="139" customFormat="1">
      <c r="B85" s="87" t="s">
        <v>1573</v>
      </c>
      <c r="C85" s="84" t="s">
        <v>1574</v>
      </c>
      <c r="D85" s="97" t="s">
        <v>138</v>
      </c>
      <c r="E85" s="84"/>
      <c r="F85" s="97" t="s">
        <v>1438</v>
      </c>
      <c r="G85" s="97" t="s">
        <v>176</v>
      </c>
      <c r="H85" s="94">
        <v>14416</v>
      </c>
      <c r="I85" s="96">
        <v>1557.5</v>
      </c>
      <c r="J85" s="84"/>
      <c r="K85" s="94">
        <v>841.53543999999999</v>
      </c>
      <c r="L85" s="95">
        <v>2.2065080968561545E-4</v>
      </c>
      <c r="M85" s="95">
        <v>7.2832081219558085E-3</v>
      </c>
      <c r="N85" s="95">
        <f>K85/'סכום נכסי הקרן'!$C$42</f>
        <v>4.7300792822305355E-4</v>
      </c>
    </row>
    <row r="86" spans="2:14" s="139" customFormat="1">
      <c r="B86" s="87" t="s">
        <v>1575</v>
      </c>
      <c r="C86" s="84" t="s">
        <v>1576</v>
      </c>
      <c r="D86" s="97" t="s">
        <v>1229</v>
      </c>
      <c r="E86" s="84"/>
      <c r="F86" s="97" t="s">
        <v>1438</v>
      </c>
      <c r="G86" s="97" t="s">
        <v>176</v>
      </c>
      <c r="H86" s="94">
        <v>2750</v>
      </c>
      <c r="I86" s="96">
        <v>2517</v>
      </c>
      <c r="J86" s="84"/>
      <c r="K86" s="94">
        <v>259.42719</v>
      </c>
      <c r="L86" s="95">
        <v>8.3207259207042079E-5</v>
      </c>
      <c r="M86" s="95">
        <v>2.2452556689284207E-3</v>
      </c>
      <c r="N86" s="95">
        <f>K86/'סכום נכסי הקרן'!$C$42</f>
        <v>1.458181222488128E-4</v>
      </c>
    </row>
    <row r="87" spans="2:14" s="139" customFormat="1">
      <c r="B87" s="83"/>
      <c r="C87" s="84"/>
      <c r="D87" s="84"/>
      <c r="E87" s="84"/>
      <c r="F87" s="84"/>
      <c r="G87" s="84"/>
      <c r="H87" s="94"/>
      <c r="I87" s="96"/>
      <c r="J87" s="84"/>
      <c r="K87" s="84"/>
      <c r="L87" s="84"/>
      <c r="M87" s="95"/>
      <c r="N87" s="84"/>
    </row>
    <row r="88" spans="2:14" s="139" customFormat="1">
      <c r="B88" s="103" t="s">
        <v>77</v>
      </c>
      <c r="C88" s="82"/>
      <c r="D88" s="82"/>
      <c r="E88" s="82"/>
      <c r="F88" s="82"/>
      <c r="G88" s="82"/>
      <c r="H88" s="91"/>
      <c r="I88" s="93"/>
      <c r="J88" s="82"/>
      <c r="K88" s="91">
        <v>28094.35614</v>
      </c>
      <c r="L88" s="82"/>
      <c r="M88" s="92">
        <v>0.24314726759453772</v>
      </c>
      <c r="N88" s="92">
        <f>K88/'סכום נכסי הקרן'!$C$42</f>
        <v>1.5791198517488489E-2</v>
      </c>
    </row>
    <row r="89" spans="2:14" s="139" customFormat="1">
      <c r="B89" s="87" t="s">
        <v>1577</v>
      </c>
      <c r="C89" s="84" t="s">
        <v>1578</v>
      </c>
      <c r="D89" s="97" t="s">
        <v>28</v>
      </c>
      <c r="E89" s="84"/>
      <c r="F89" s="97" t="s">
        <v>1448</v>
      </c>
      <c r="G89" s="97" t="s">
        <v>178</v>
      </c>
      <c r="H89" s="94">
        <v>81</v>
      </c>
      <c r="I89" s="96">
        <v>21453</v>
      </c>
      <c r="J89" s="84"/>
      <c r="K89" s="94">
        <v>74.574830000000006</v>
      </c>
      <c r="L89" s="95">
        <v>4.639172600702978E-5</v>
      </c>
      <c r="M89" s="95">
        <v>6.4542024225322438E-4</v>
      </c>
      <c r="N89" s="95">
        <f>K89/'סכום נכסי הקרן'!$C$42</f>
        <v>4.1916815572124236E-5</v>
      </c>
    </row>
    <row r="90" spans="2:14" s="139" customFormat="1">
      <c r="B90" s="87" t="s">
        <v>1579</v>
      </c>
      <c r="C90" s="84" t="s">
        <v>1580</v>
      </c>
      <c r="D90" s="97" t="s">
        <v>28</v>
      </c>
      <c r="E90" s="84"/>
      <c r="F90" s="97" t="s">
        <v>1448</v>
      </c>
      <c r="G90" s="97" t="s">
        <v>178</v>
      </c>
      <c r="H90" s="94">
        <v>3428</v>
      </c>
      <c r="I90" s="96">
        <v>18734</v>
      </c>
      <c r="J90" s="84"/>
      <c r="K90" s="94">
        <v>2756.0720499999998</v>
      </c>
      <c r="L90" s="95">
        <v>3.9521134814568867E-3</v>
      </c>
      <c r="M90" s="95">
        <v>2.3852882938899631E-2</v>
      </c>
      <c r="N90" s="95">
        <f>K90/'סכום נכסי הקרן'!$C$42</f>
        <v>1.5491254062977595E-3</v>
      </c>
    </row>
    <row r="91" spans="2:14" s="139" customFormat="1">
      <c r="B91" s="87" t="s">
        <v>1581</v>
      </c>
      <c r="C91" s="84" t="s">
        <v>1582</v>
      </c>
      <c r="D91" s="97" t="s">
        <v>138</v>
      </c>
      <c r="E91" s="84"/>
      <c r="F91" s="97" t="s">
        <v>1448</v>
      </c>
      <c r="G91" s="97" t="s">
        <v>176</v>
      </c>
      <c r="H91" s="94">
        <v>7241</v>
      </c>
      <c r="I91" s="96">
        <v>9465.5</v>
      </c>
      <c r="J91" s="84"/>
      <c r="K91" s="94">
        <v>2568.8674299999998</v>
      </c>
      <c r="L91" s="95">
        <v>1.7500622950637416E-3</v>
      </c>
      <c r="M91" s="95">
        <v>2.2232689487686631E-2</v>
      </c>
      <c r="N91" s="95">
        <f>K91/'סכום נכסי הקרן'!$C$42</f>
        <v>1.4439019477824723E-3</v>
      </c>
    </row>
    <row r="92" spans="2:14" s="139" customFormat="1">
      <c r="B92" s="87" t="s">
        <v>1583</v>
      </c>
      <c r="C92" s="84" t="s">
        <v>1584</v>
      </c>
      <c r="D92" s="97" t="s">
        <v>138</v>
      </c>
      <c r="E92" s="84"/>
      <c r="F92" s="97" t="s">
        <v>1448</v>
      </c>
      <c r="G92" s="97" t="s">
        <v>176</v>
      </c>
      <c r="H92" s="94">
        <v>4450</v>
      </c>
      <c r="I92" s="96">
        <v>9675</v>
      </c>
      <c r="J92" s="84"/>
      <c r="K92" s="94">
        <v>1613.6545599999995</v>
      </c>
      <c r="L92" s="95">
        <v>1.6927034250085026E-4</v>
      </c>
      <c r="M92" s="95">
        <v>1.3965641182530618E-2</v>
      </c>
      <c r="N92" s="95">
        <f>K92/'סכום נכסי הקרן'!$C$42</f>
        <v>9.0699852200316455E-4</v>
      </c>
    </row>
    <row r="93" spans="2:14" s="139" customFormat="1">
      <c r="B93" s="87" t="s">
        <v>1585</v>
      </c>
      <c r="C93" s="84" t="s">
        <v>1586</v>
      </c>
      <c r="D93" s="97" t="s">
        <v>138</v>
      </c>
      <c r="E93" s="84"/>
      <c r="F93" s="97" t="s">
        <v>1448</v>
      </c>
      <c r="G93" s="97" t="s">
        <v>176</v>
      </c>
      <c r="H93" s="94">
        <v>8196</v>
      </c>
      <c r="I93" s="96">
        <v>10813</v>
      </c>
      <c r="J93" s="84"/>
      <c r="K93" s="94">
        <v>3321.6030799999999</v>
      </c>
      <c r="L93" s="95">
        <v>1.7497068664594514E-4</v>
      </c>
      <c r="M93" s="95">
        <v>2.8747365090375076E-2</v>
      </c>
      <c r="N93" s="95">
        <f>K93/'סכום נכסי הקרן'!$C$42</f>
        <v>1.866997533995851E-3</v>
      </c>
    </row>
    <row r="94" spans="2:14" s="139" customFormat="1">
      <c r="B94" s="87" t="s">
        <v>1587</v>
      </c>
      <c r="C94" s="84" t="s">
        <v>1588</v>
      </c>
      <c r="D94" s="97" t="s">
        <v>1229</v>
      </c>
      <c r="E94" s="84"/>
      <c r="F94" s="97" t="s">
        <v>1448</v>
      </c>
      <c r="G94" s="97" t="s">
        <v>176</v>
      </c>
      <c r="H94" s="94">
        <v>10185</v>
      </c>
      <c r="I94" s="96">
        <v>3359</v>
      </c>
      <c r="J94" s="84"/>
      <c r="K94" s="94">
        <v>1282.2438400000001</v>
      </c>
      <c r="L94" s="95">
        <v>5.0539933216428042E-5</v>
      </c>
      <c r="M94" s="95">
        <v>1.1097392107236512E-2</v>
      </c>
      <c r="N94" s="95">
        <f>K94/'סכום נכסי הקרן'!$C$42</f>
        <v>7.2072009496732849E-4</v>
      </c>
    </row>
    <row r="95" spans="2:14" s="139" customFormat="1">
      <c r="B95" s="87" t="s">
        <v>1589</v>
      </c>
      <c r="C95" s="84" t="s">
        <v>1590</v>
      </c>
      <c r="D95" s="97" t="s">
        <v>138</v>
      </c>
      <c r="E95" s="84"/>
      <c r="F95" s="97" t="s">
        <v>1448</v>
      </c>
      <c r="G95" s="97" t="s">
        <v>176</v>
      </c>
      <c r="H95" s="94">
        <v>7124.9999999999991</v>
      </c>
      <c r="I95" s="96">
        <v>6880</v>
      </c>
      <c r="J95" s="84"/>
      <c r="K95" s="94">
        <v>1837.2696000000003</v>
      </c>
      <c r="L95" s="95">
        <v>1.5223866475772555E-4</v>
      </c>
      <c r="M95" s="95">
        <v>1.5900954656101592E-2</v>
      </c>
      <c r="N95" s="95">
        <f>K95/'סכום נכסי הקרן'!$C$42</f>
        <v>1.0326874493642221E-3</v>
      </c>
    </row>
    <row r="96" spans="2:14" s="139" customFormat="1">
      <c r="B96" s="87" t="s">
        <v>1591</v>
      </c>
      <c r="C96" s="84" t="s">
        <v>1592</v>
      </c>
      <c r="D96" s="97" t="s">
        <v>1229</v>
      </c>
      <c r="E96" s="84"/>
      <c r="F96" s="97" t="s">
        <v>1448</v>
      </c>
      <c r="G96" s="97" t="s">
        <v>176</v>
      </c>
      <c r="H96" s="94">
        <v>384</v>
      </c>
      <c r="I96" s="96">
        <v>3304</v>
      </c>
      <c r="J96" s="84"/>
      <c r="K96" s="94">
        <v>47.552230000000002</v>
      </c>
      <c r="L96" s="95">
        <v>3.1657029849083686E-6</v>
      </c>
      <c r="M96" s="95">
        <v>4.1154866603492147E-4</v>
      </c>
      <c r="N96" s="95">
        <f>K96/'סכום נכסי הקרן'!$C$42</f>
        <v>2.6728026801445383E-5</v>
      </c>
    </row>
    <row r="97" spans="2:14" s="139" customFormat="1">
      <c r="B97" s="87" t="s">
        <v>1593</v>
      </c>
      <c r="C97" s="84" t="s">
        <v>1594</v>
      </c>
      <c r="D97" s="97" t="s">
        <v>1229</v>
      </c>
      <c r="E97" s="84"/>
      <c r="F97" s="97" t="s">
        <v>1448</v>
      </c>
      <c r="G97" s="97" t="s">
        <v>176</v>
      </c>
      <c r="H97" s="94">
        <v>49954</v>
      </c>
      <c r="I97" s="96">
        <v>7794</v>
      </c>
      <c r="J97" s="84"/>
      <c r="K97" s="94">
        <v>14592.51852</v>
      </c>
      <c r="L97" s="95">
        <v>1.923148929886619E-4</v>
      </c>
      <c r="M97" s="95">
        <v>0.12629337322341952</v>
      </c>
      <c r="N97" s="95">
        <f>K97/'סכום נכסי הקרן'!$C$42</f>
        <v>8.2021227207041206E-3</v>
      </c>
    </row>
    <row r="98" spans="2:14" s="139" customFormat="1">
      <c r="B98" s="141"/>
      <c r="C98" s="141"/>
    </row>
    <row r="99" spans="2:14">
      <c r="D99" s="1"/>
      <c r="E99" s="1"/>
      <c r="F99" s="1"/>
      <c r="G99" s="1"/>
    </row>
    <row r="100" spans="2:14">
      <c r="D100" s="1"/>
      <c r="E100" s="1"/>
      <c r="F100" s="1"/>
      <c r="G100" s="1"/>
    </row>
    <row r="101" spans="2:14">
      <c r="B101" s="99" t="s">
        <v>267</v>
      </c>
      <c r="D101" s="1"/>
      <c r="E101" s="1"/>
      <c r="F101" s="1"/>
      <c r="G101" s="1"/>
    </row>
    <row r="102" spans="2:14">
      <c r="B102" s="99" t="s">
        <v>127</v>
      </c>
      <c r="D102" s="1"/>
      <c r="E102" s="1"/>
      <c r="F102" s="1"/>
      <c r="G102" s="1"/>
    </row>
    <row r="103" spans="2:14">
      <c r="B103" s="99" t="s">
        <v>250</v>
      </c>
      <c r="D103" s="1"/>
      <c r="E103" s="1"/>
      <c r="F103" s="1"/>
      <c r="G103" s="1"/>
    </row>
    <row r="104" spans="2:14">
      <c r="B104" s="99" t="s">
        <v>258</v>
      </c>
      <c r="D104" s="1"/>
      <c r="E104" s="1"/>
      <c r="F104" s="1"/>
      <c r="G104" s="1"/>
    </row>
    <row r="105" spans="2:14">
      <c r="B105" s="99" t="s">
        <v>265</v>
      </c>
      <c r="D105" s="1"/>
      <c r="E105" s="1"/>
      <c r="F105" s="1"/>
      <c r="G105" s="1"/>
    </row>
    <row r="106" spans="2:14">
      <c r="D106" s="1"/>
      <c r="E106" s="1"/>
      <c r="F106" s="1"/>
      <c r="G106" s="1"/>
    </row>
    <row r="107" spans="2:14">
      <c r="D107" s="1"/>
      <c r="E107" s="1"/>
      <c r="F107" s="1"/>
      <c r="G107" s="1"/>
    </row>
    <row r="108" spans="2:14">
      <c r="D108" s="1"/>
      <c r="E108" s="1"/>
      <c r="F108" s="1"/>
      <c r="G108" s="1"/>
    </row>
    <row r="109" spans="2:14">
      <c r="D109" s="1"/>
      <c r="E109" s="1"/>
      <c r="F109" s="1"/>
      <c r="G109" s="1"/>
    </row>
    <row r="110" spans="2:14">
      <c r="D110" s="1"/>
      <c r="E110" s="1"/>
      <c r="F110" s="1"/>
      <c r="G110" s="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X49:X1048576 D1:I1048576 Y1:XFD1048576 X1:X43 B45:B100 B102:B1048576 K1:W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C327"/>
  <sheetViews>
    <sheetView rightToLeft="1" zoomScale="90" zoomScaleNormal="90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3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55">
      <c r="B1" s="57" t="s">
        <v>192</v>
      </c>
      <c r="C1" s="78" t="s" vm="1">
        <v>268</v>
      </c>
    </row>
    <row r="2" spans="2:55">
      <c r="B2" s="57" t="s">
        <v>191</v>
      </c>
      <c r="C2" s="78" t="s">
        <v>269</v>
      </c>
    </row>
    <row r="3" spans="2:55">
      <c r="B3" s="57" t="s">
        <v>193</v>
      </c>
      <c r="C3" s="78" t="s">
        <v>270</v>
      </c>
    </row>
    <row r="4" spans="2:55">
      <c r="B4" s="57" t="s">
        <v>194</v>
      </c>
      <c r="C4" s="78">
        <v>414</v>
      </c>
    </row>
    <row r="6" spans="2:55" ht="26.25" customHeight="1">
      <c r="B6" s="167" t="s">
        <v>222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</row>
    <row r="7" spans="2:55" ht="26.25" customHeight="1">
      <c r="B7" s="167" t="s">
        <v>106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9"/>
      <c r="BC7" s="3"/>
    </row>
    <row r="8" spans="2:55" s="3" customFormat="1" ht="78.75">
      <c r="B8" s="23" t="s">
        <v>130</v>
      </c>
      <c r="C8" s="31" t="s">
        <v>49</v>
      </c>
      <c r="D8" s="31" t="s">
        <v>134</v>
      </c>
      <c r="E8" s="31" t="s">
        <v>132</v>
      </c>
      <c r="F8" s="31" t="s">
        <v>72</v>
      </c>
      <c r="G8" s="31" t="s">
        <v>15</v>
      </c>
      <c r="H8" s="31" t="s">
        <v>73</v>
      </c>
      <c r="I8" s="31" t="s">
        <v>116</v>
      </c>
      <c r="J8" s="31" t="s">
        <v>252</v>
      </c>
      <c r="K8" s="31" t="s">
        <v>251</v>
      </c>
      <c r="L8" s="31" t="s">
        <v>69</v>
      </c>
      <c r="M8" s="31" t="s">
        <v>66</v>
      </c>
      <c r="N8" s="31" t="s">
        <v>195</v>
      </c>
      <c r="O8" s="21" t="s">
        <v>197</v>
      </c>
      <c r="P8" s="1"/>
      <c r="AX8" s="1"/>
      <c r="AY8" s="1"/>
    </row>
    <row r="9" spans="2:5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259</v>
      </c>
      <c r="K9" s="33"/>
      <c r="L9" s="33" t="s">
        <v>255</v>
      </c>
      <c r="M9" s="33" t="s">
        <v>20</v>
      </c>
      <c r="N9" s="33" t="s">
        <v>20</v>
      </c>
      <c r="O9" s="34" t="s">
        <v>20</v>
      </c>
      <c r="AW9" s="1"/>
      <c r="AX9" s="1"/>
      <c r="AY9" s="1"/>
      <c r="BC9" s="4"/>
    </row>
    <row r="10" spans="2:5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AW10" s="1"/>
      <c r="AX10" s="3"/>
      <c r="AY10" s="1"/>
    </row>
    <row r="11" spans="2:55" s="138" customFormat="1" ht="18" customHeight="1">
      <c r="B11" s="119" t="s">
        <v>32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26042.956999999897</v>
      </c>
      <c r="M11" s="82"/>
      <c r="N11" s="92">
        <v>1</v>
      </c>
      <c r="O11" s="92">
        <f>L11/'סכום נכסי הקרן'!$C$42</f>
        <v>1.4638153724544294E-2</v>
      </c>
      <c r="P11" s="142"/>
      <c r="AW11" s="140"/>
      <c r="AX11" s="143"/>
      <c r="AY11" s="140"/>
      <c r="BC11" s="140"/>
    </row>
    <row r="12" spans="2:55" s="138" customFormat="1" ht="18" customHeight="1">
      <c r="B12" s="81" t="s">
        <v>245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26042.956999999904</v>
      </c>
      <c r="M12" s="82"/>
      <c r="N12" s="92">
        <v>1.0000000000000002</v>
      </c>
      <c r="O12" s="92">
        <f>L12/'סכום נכסי הקרן'!$C$42</f>
        <v>1.4638153724544297E-2</v>
      </c>
      <c r="P12" s="142"/>
      <c r="AW12" s="140"/>
      <c r="AX12" s="143"/>
      <c r="AY12" s="140"/>
      <c r="BC12" s="140"/>
    </row>
    <row r="13" spans="2:55" s="139" customFormat="1">
      <c r="B13" s="103" t="s">
        <v>58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12563.341779999999</v>
      </c>
      <c r="M13" s="82"/>
      <c r="N13" s="92">
        <v>0.48240842159360203</v>
      </c>
      <c r="O13" s="92">
        <f>L13/'סכום נכסי הקרן'!$C$42</f>
        <v>7.0615686333019186E-3</v>
      </c>
      <c r="AX13" s="143"/>
    </row>
    <row r="14" spans="2:55" s="139" customFormat="1" ht="20.25">
      <c r="B14" s="87" t="s">
        <v>1595</v>
      </c>
      <c r="C14" s="84" t="s">
        <v>1596</v>
      </c>
      <c r="D14" s="97" t="s">
        <v>28</v>
      </c>
      <c r="E14" s="84"/>
      <c r="F14" s="97" t="s">
        <v>1448</v>
      </c>
      <c r="G14" s="84" t="s">
        <v>1597</v>
      </c>
      <c r="H14" s="84" t="s">
        <v>1598</v>
      </c>
      <c r="I14" s="97" t="s">
        <v>176</v>
      </c>
      <c r="J14" s="94">
        <v>13973</v>
      </c>
      <c r="K14" s="96">
        <v>10892</v>
      </c>
      <c r="L14" s="94">
        <v>5704.2279699999999</v>
      </c>
      <c r="M14" s="95">
        <v>2.3505701357419877E-3</v>
      </c>
      <c r="N14" s="95">
        <v>0.21903150129994925</v>
      </c>
      <c r="O14" s="95">
        <f>L14/'סכום נכסי הקרן'!$C$42</f>
        <v>3.2062167865463806E-3</v>
      </c>
      <c r="AX14" s="138"/>
    </row>
    <row r="15" spans="2:55" s="139" customFormat="1">
      <c r="B15" s="87" t="s">
        <v>1599</v>
      </c>
      <c r="C15" s="84" t="s">
        <v>1600</v>
      </c>
      <c r="D15" s="97" t="s">
        <v>28</v>
      </c>
      <c r="E15" s="84"/>
      <c r="F15" s="97" t="s">
        <v>1448</v>
      </c>
      <c r="G15" s="84" t="s">
        <v>1601</v>
      </c>
      <c r="H15" s="84" t="s">
        <v>1598</v>
      </c>
      <c r="I15" s="97" t="s">
        <v>178</v>
      </c>
      <c r="J15" s="94">
        <v>2399</v>
      </c>
      <c r="K15" s="96">
        <v>24094</v>
      </c>
      <c r="L15" s="94">
        <v>2480.60943</v>
      </c>
      <c r="M15" s="95">
        <v>1.935904669064085E-4</v>
      </c>
      <c r="N15" s="95">
        <v>9.5250682554980592E-2</v>
      </c>
      <c r="O15" s="95">
        <f>L15/'סכום נכסי הקרן'!$C$42</f>
        <v>1.3942941336075754E-3</v>
      </c>
    </row>
    <row r="16" spans="2:55" s="139" customFormat="1">
      <c r="B16" s="87" t="s">
        <v>1602</v>
      </c>
      <c r="C16" s="84" t="s">
        <v>1603</v>
      </c>
      <c r="D16" s="97" t="s">
        <v>28</v>
      </c>
      <c r="E16" s="84"/>
      <c r="F16" s="97" t="s">
        <v>1448</v>
      </c>
      <c r="G16" s="84" t="s">
        <v>1604</v>
      </c>
      <c r="H16" s="84" t="s">
        <v>1598</v>
      </c>
      <c r="I16" s="97" t="s">
        <v>176</v>
      </c>
      <c r="J16" s="94">
        <v>2483</v>
      </c>
      <c r="K16" s="96">
        <v>28345.72</v>
      </c>
      <c r="L16" s="94">
        <v>2637.93318</v>
      </c>
      <c r="M16" s="95">
        <v>1.8810495481489159E-4</v>
      </c>
      <c r="N16" s="95">
        <v>0.10129161523401549</v>
      </c>
      <c r="O16" s="95">
        <f>L16/'סכום נכסי הקרן'!$C$42</f>
        <v>1.4827222348029114E-3</v>
      </c>
    </row>
    <row r="17" spans="2:15" s="139" customFormat="1">
      <c r="B17" s="87" t="s">
        <v>1605</v>
      </c>
      <c r="C17" s="84" t="s">
        <v>1606</v>
      </c>
      <c r="D17" s="97" t="s">
        <v>28</v>
      </c>
      <c r="E17" s="84"/>
      <c r="F17" s="97" t="s">
        <v>1448</v>
      </c>
      <c r="G17" s="84" t="s">
        <v>1604</v>
      </c>
      <c r="H17" s="84" t="s">
        <v>1598</v>
      </c>
      <c r="I17" s="97" t="s">
        <v>176</v>
      </c>
      <c r="J17" s="94">
        <v>30000</v>
      </c>
      <c r="K17" s="96">
        <v>1548</v>
      </c>
      <c r="L17" s="94">
        <v>1740.5711999999999</v>
      </c>
      <c r="M17" s="95">
        <v>1.8211707571113501E-4</v>
      </c>
      <c r="N17" s="95">
        <v>6.6834622504656702E-2</v>
      </c>
      <c r="O17" s="95">
        <f>L17/'סכום נכסי הקרן'!$C$42</f>
        <v>9.7833547834505225E-4</v>
      </c>
    </row>
    <row r="18" spans="2:15" s="139" customFormat="1">
      <c r="B18" s="83"/>
      <c r="C18" s="84"/>
      <c r="D18" s="84"/>
      <c r="E18" s="84"/>
      <c r="F18" s="84"/>
      <c r="G18" s="84"/>
      <c r="H18" s="84"/>
      <c r="I18" s="84"/>
      <c r="J18" s="94"/>
      <c r="K18" s="96"/>
      <c r="L18" s="84"/>
      <c r="M18" s="84"/>
      <c r="N18" s="95"/>
      <c r="O18" s="84"/>
    </row>
    <row r="19" spans="2:15" s="139" customFormat="1">
      <c r="B19" s="103" t="s">
        <v>30</v>
      </c>
      <c r="C19" s="82"/>
      <c r="D19" s="82"/>
      <c r="E19" s="82"/>
      <c r="F19" s="82"/>
      <c r="G19" s="82"/>
      <c r="H19" s="82"/>
      <c r="I19" s="82"/>
      <c r="J19" s="91"/>
      <c r="K19" s="93"/>
      <c r="L19" s="91">
        <v>13479.615219999901</v>
      </c>
      <c r="M19" s="82"/>
      <c r="N19" s="92">
        <v>0.51759157840639813</v>
      </c>
      <c r="O19" s="92">
        <f>L19/'סכום נכסי הקרן'!$C$42</f>
        <v>7.5765850912423759E-3</v>
      </c>
    </row>
    <row r="20" spans="2:15" s="139" customFormat="1">
      <c r="B20" s="87" t="s">
        <v>1607</v>
      </c>
      <c r="C20" s="84" t="s">
        <v>1608</v>
      </c>
      <c r="D20" s="97" t="s">
        <v>28</v>
      </c>
      <c r="E20" s="84"/>
      <c r="F20" s="97" t="s">
        <v>1438</v>
      </c>
      <c r="G20" s="84" t="s">
        <v>1609</v>
      </c>
      <c r="H20" s="84" t="s">
        <v>1598</v>
      </c>
      <c r="I20" s="97" t="s">
        <v>178</v>
      </c>
      <c r="J20" s="94">
        <v>189</v>
      </c>
      <c r="K20" s="96">
        <v>145704</v>
      </c>
      <c r="L20" s="94">
        <v>1181.82321</v>
      </c>
      <c r="M20" s="95">
        <v>1.5834732130215926E-4</v>
      </c>
      <c r="N20" s="95">
        <v>4.5379762751211576E-2</v>
      </c>
      <c r="O20" s="95">
        <f>L20/'סכום נכסי הקרן'!$C$42</f>
        <v>6.6427594313558404E-4</v>
      </c>
    </row>
    <row r="21" spans="2:15" s="139" customFormat="1">
      <c r="B21" s="87" t="s">
        <v>1610</v>
      </c>
      <c r="C21" s="84" t="s">
        <v>1611</v>
      </c>
      <c r="D21" s="97" t="s">
        <v>152</v>
      </c>
      <c r="E21" s="84"/>
      <c r="F21" s="97" t="s">
        <v>1438</v>
      </c>
      <c r="G21" s="84" t="s">
        <v>1612</v>
      </c>
      <c r="H21" s="84"/>
      <c r="I21" s="97" t="s">
        <v>178</v>
      </c>
      <c r="J21" s="94">
        <v>3825</v>
      </c>
      <c r="K21" s="96">
        <v>2255</v>
      </c>
      <c r="L21" s="94">
        <v>370.16659000000004</v>
      </c>
      <c r="M21" s="95">
        <v>3.337809964949811E-5</v>
      </c>
      <c r="N21" s="95">
        <v>1.4213692784579013E-2</v>
      </c>
      <c r="O21" s="95">
        <f>L21/'סכום נכסי הקרן'!$C$42</f>
        <v>2.0806221997411362E-4</v>
      </c>
    </row>
    <row r="22" spans="2:15" s="139" customFormat="1">
      <c r="B22" s="87" t="s">
        <v>1613</v>
      </c>
      <c r="C22" s="84" t="s">
        <v>1614</v>
      </c>
      <c r="D22" s="97" t="s">
        <v>28</v>
      </c>
      <c r="E22" s="84"/>
      <c r="F22" s="97" t="s">
        <v>1438</v>
      </c>
      <c r="G22" s="84" t="s">
        <v>1612</v>
      </c>
      <c r="H22" s="84"/>
      <c r="I22" s="97" t="s">
        <v>178</v>
      </c>
      <c r="J22" s="94">
        <v>567</v>
      </c>
      <c r="K22" s="96">
        <v>108148</v>
      </c>
      <c r="L22" s="94">
        <v>2631.6055200000001</v>
      </c>
      <c r="M22" s="95">
        <v>4.0572378400274839E-4</v>
      </c>
      <c r="N22" s="95">
        <v>0.10104864512889264</v>
      </c>
      <c r="O22" s="95">
        <f>L22/'סכום נכסי הקרן'!$C$42</f>
        <v>1.4791656010536543E-3</v>
      </c>
    </row>
    <row r="23" spans="2:15" s="139" customFormat="1">
      <c r="B23" s="87" t="s">
        <v>1615</v>
      </c>
      <c r="C23" s="84" t="s">
        <v>1616</v>
      </c>
      <c r="D23" s="97" t="s">
        <v>152</v>
      </c>
      <c r="E23" s="84"/>
      <c r="F23" s="97" t="s">
        <v>1438</v>
      </c>
      <c r="G23" s="84" t="s">
        <v>1612</v>
      </c>
      <c r="H23" s="84"/>
      <c r="I23" s="97" t="s">
        <v>176</v>
      </c>
      <c r="J23" s="94">
        <v>6380.0000000000027</v>
      </c>
      <c r="K23" s="96">
        <v>1943</v>
      </c>
      <c r="L23" s="94">
        <v>464.61481999990002</v>
      </c>
      <c r="M23" s="95">
        <v>6.5179949326652506E-5</v>
      </c>
      <c r="N23" s="95">
        <v>1.784032512129486E-2</v>
      </c>
      <c r="O23" s="95">
        <f>L23/'סכום נכסי הקרן'!$C$42</f>
        <v>2.6114942162136349E-4</v>
      </c>
    </row>
    <row r="24" spans="2:15" s="139" customFormat="1">
      <c r="B24" s="87" t="s">
        <v>1617</v>
      </c>
      <c r="C24" s="84" t="s">
        <v>1618</v>
      </c>
      <c r="D24" s="97" t="s">
        <v>28</v>
      </c>
      <c r="E24" s="84"/>
      <c r="F24" s="97" t="s">
        <v>1438</v>
      </c>
      <c r="G24" s="84" t="s">
        <v>1612</v>
      </c>
      <c r="H24" s="84"/>
      <c r="I24" s="97" t="s">
        <v>178</v>
      </c>
      <c r="J24" s="94">
        <v>325</v>
      </c>
      <c r="K24" s="96">
        <v>25290</v>
      </c>
      <c r="L24" s="94">
        <v>352.73734000000002</v>
      </c>
      <c r="M24" s="95">
        <v>5.6881056970740476E-5</v>
      </c>
      <c r="N24" s="95">
        <v>1.3544442745115366E-2</v>
      </c>
      <c r="O24" s="95">
        <f>L24/'סכום נכסי הקרן'!$C$42</f>
        <v>1.9826563501628742E-4</v>
      </c>
    </row>
    <row r="25" spans="2:15" s="139" customFormat="1">
      <c r="B25" s="87" t="s">
        <v>1619</v>
      </c>
      <c r="C25" s="84" t="s">
        <v>1620</v>
      </c>
      <c r="D25" s="97" t="s">
        <v>152</v>
      </c>
      <c r="E25" s="84"/>
      <c r="F25" s="97" t="s">
        <v>1438</v>
      </c>
      <c r="G25" s="84" t="s">
        <v>1612</v>
      </c>
      <c r="H25" s="84"/>
      <c r="I25" s="97" t="s">
        <v>176</v>
      </c>
      <c r="J25" s="94">
        <v>82374</v>
      </c>
      <c r="K25" s="96">
        <v>881.2</v>
      </c>
      <c r="L25" s="94">
        <v>2720.59708</v>
      </c>
      <c r="M25" s="95">
        <v>7.5643544650177207E-5</v>
      </c>
      <c r="N25" s="95">
        <v>0.10446575171936162</v>
      </c>
      <c r="O25" s="95">
        <f>L25/'סכום נכסי הקרן'!$C$42</f>
        <v>1.5291857326180927E-3</v>
      </c>
    </row>
    <row r="26" spans="2:15" s="139" customFormat="1">
      <c r="B26" s="87" t="s">
        <v>1621</v>
      </c>
      <c r="C26" s="84" t="s">
        <v>1622</v>
      </c>
      <c r="D26" s="97" t="s">
        <v>28</v>
      </c>
      <c r="E26" s="84"/>
      <c r="F26" s="97" t="s">
        <v>1438</v>
      </c>
      <c r="G26" s="84" t="s">
        <v>1612</v>
      </c>
      <c r="H26" s="84"/>
      <c r="I26" s="97" t="s">
        <v>176</v>
      </c>
      <c r="J26" s="94">
        <v>68</v>
      </c>
      <c r="K26" s="96">
        <v>83447.66</v>
      </c>
      <c r="L26" s="94">
        <v>212.67804999999998</v>
      </c>
      <c r="M26" s="95">
        <v>9.0012484576904137E-4</v>
      </c>
      <c r="N26" s="95">
        <v>8.1664324830702153E-3</v>
      </c>
      <c r="O26" s="95">
        <f>L26/'סכום נכסי הקרן'!$C$42</f>
        <v>1.1954149406829376E-4</v>
      </c>
    </row>
    <row r="27" spans="2:15" s="139" customFormat="1">
      <c r="B27" s="87" t="s">
        <v>1623</v>
      </c>
      <c r="C27" s="84" t="s">
        <v>1624</v>
      </c>
      <c r="D27" s="97" t="s">
        <v>28</v>
      </c>
      <c r="E27" s="84"/>
      <c r="F27" s="97" t="s">
        <v>1438</v>
      </c>
      <c r="G27" s="84" t="s">
        <v>1612</v>
      </c>
      <c r="H27" s="84"/>
      <c r="I27" s="97" t="s">
        <v>176</v>
      </c>
      <c r="J27" s="94">
        <v>11738.989999999998</v>
      </c>
      <c r="K27" s="96">
        <v>1726</v>
      </c>
      <c r="L27" s="94">
        <v>759.40091000000018</v>
      </c>
      <c r="M27" s="95">
        <v>2.1395106062257051E-4</v>
      </c>
      <c r="N27" s="95">
        <v>2.9159550123282973E-2</v>
      </c>
      <c r="O27" s="95">
        <f>L27/'סכום נכסי הקרן'!$C$42</f>
        <v>4.2684197724317068E-4</v>
      </c>
    </row>
    <row r="28" spans="2:15" s="139" customFormat="1">
      <c r="B28" s="87" t="s">
        <v>1625</v>
      </c>
      <c r="C28" s="84" t="s">
        <v>1626</v>
      </c>
      <c r="D28" s="97" t="s">
        <v>28</v>
      </c>
      <c r="E28" s="84"/>
      <c r="F28" s="97" t="s">
        <v>1438</v>
      </c>
      <c r="G28" s="84" t="s">
        <v>1612</v>
      </c>
      <c r="H28" s="84"/>
      <c r="I28" s="97" t="s">
        <v>176</v>
      </c>
      <c r="J28" s="94">
        <v>9360.83</v>
      </c>
      <c r="K28" s="96">
        <v>2126.77</v>
      </c>
      <c r="L28" s="94">
        <v>746.16428000000019</v>
      </c>
      <c r="M28" s="95">
        <v>3.3634188698290395E-5</v>
      </c>
      <c r="N28" s="95">
        <v>2.8651288715025838E-2</v>
      </c>
      <c r="O28" s="95">
        <f>L28/'סכום נכסי הקרן'!$C$42</f>
        <v>4.1940196861684934E-4</v>
      </c>
    </row>
    <row r="29" spans="2:15" s="139" customFormat="1">
      <c r="B29" s="87" t="s">
        <v>1627</v>
      </c>
      <c r="C29" s="84" t="s">
        <v>1628</v>
      </c>
      <c r="D29" s="97" t="s">
        <v>28</v>
      </c>
      <c r="E29" s="84"/>
      <c r="F29" s="97" t="s">
        <v>1438</v>
      </c>
      <c r="G29" s="84" t="s">
        <v>1612</v>
      </c>
      <c r="H29" s="84"/>
      <c r="I29" s="97" t="s">
        <v>186</v>
      </c>
      <c r="J29" s="94">
        <v>1227</v>
      </c>
      <c r="K29" s="96">
        <v>8348</v>
      </c>
      <c r="L29" s="94">
        <v>349.41932000000003</v>
      </c>
      <c r="M29" s="95">
        <v>8.5125198209794412E-4</v>
      </c>
      <c r="N29" s="95">
        <v>1.3417037089912693E-2</v>
      </c>
      <c r="O29" s="95">
        <f>L29/'סכום נכסי הקרן'!$C$42</f>
        <v>1.9640065145005441E-4</v>
      </c>
    </row>
    <row r="30" spans="2:15" s="139" customFormat="1">
      <c r="B30" s="87" t="s">
        <v>1629</v>
      </c>
      <c r="C30" s="84" t="s">
        <v>1630</v>
      </c>
      <c r="D30" s="97" t="s">
        <v>28</v>
      </c>
      <c r="E30" s="84"/>
      <c r="F30" s="97" t="s">
        <v>1438</v>
      </c>
      <c r="G30" s="84" t="s">
        <v>1612</v>
      </c>
      <c r="H30" s="84"/>
      <c r="I30" s="97" t="s">
        <v>186</v>
      </c>
      <c r="J30" s="94">
        <v>4420.54</v>
      </c>
      <c r="K30" s="96">
        <v>9238.5149999999994</v>
      </c>
      <c r="L30" s="94">
        <v>1393.14879</v>
      </c>
      <c r="M30" s="95">
        <v>5.6171906335244462E-4</v>
      </c>
      <c r="N30" s="95">
        <v>5.3494262959463683E-2</v>
      </c>
      <c r="O30" s="95">
        <f>L30/'סכום נכסי הקרן'!$C$42</f>
        <v>7.8305724458182515E-4</v>
      </c>
    </row>
    <row r="31" spans="2:15" s="139" customFormat="1">
      <c r="B31" s="87" t="s">
        <v>1631</v>
      </c>
      <c r="C31" s="84" t="s">
        <v>1632</v>
      </c>
      <c r="D31" s="97" t="s">
        <v>152</v>
      </c>
      <c r="E31" s="84"/>
      <c r="F31" s="97" t="s">
        <v>1438</v>
      </c>
      <c r="G31" s="84" t="s">
        <v>1612</v>
      </c>
      <c r="H31" s="84"/>
      <c r="I31" s="97" t="s">
        <v>176</v>
      </c>
      <c r="J31" s="94">
        <v>3558.41</v>
      </c>
      <c r="K31" s="96">
        <v>17224.810000000001</v>
      </c>
      <c r="L31" s="94">
        <v>2297.2593100000004</v>
      </c>
      <c r="M31" s="95">
        <v>7.6111458184801057E-5</v>
      </c>
      <c r="N31" s="95">
        <v>8.8210386785187625E-2</v>
      </c>
      <c r="O31" s="95">
        <f>L31/'סכום נכסי הקרן'!$C$42</f>
        <v>1.291237201863087E-3</v>
      </c>
    </row>
    <row r="32" spans="2:15" s="139" customFormat="1">
      <c r="B32" s="83"/>
      <c r="C32" s="84"/>
      <c r="D32" s="84"/>
      <c r="E32" s="84"/>
      <c r="F32" s="84"/>
      <c r="G32" s="84"/>
      <c r="H32" s="84"/>
      <c r="I32" s="84"/>
      <c r="J32" s="94"/>
      <c r="K32" s="96"/>
      <c r="L32" s="84"/>
      <c r="M32" s="84"/>
      <c r="N32" s="95"/>
      <c r="O32" s="84"/>
    </row>
    <row r="33" spans="2:49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49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49">
      <c r="B35" s="99" t="s">
        <v>267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2:49">
      <c r="B36" s="99" t="s">
        <v>127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49" ht="20.25">
      <c r="B37" s="99" t="s">
        <v>250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AW37" s="4"/>
    </row>
    <row r="38" spans="2:49">
      <c r="B38" s="99" t="s">
        <v>258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AW38" s="3"/>
    </row>
    <row r="39" spans="2:49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0" spans="2:49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2:49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2:49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2:49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2:49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2:49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2:49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2:49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2:49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2:1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1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1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2:1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</row>
    <row r="53" spans="2:1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</row>
    <row r="54" spans="2:1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</row>
    <row r="55" spans="2:1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2:1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</row>
    <row r="57" spans="2:1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2:1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</row>
    <row r="59" spans="2:1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</row>
    <row r="60" spans="2:1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</row>
    <row r="61" spans="2:1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spans="2:1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</row>
    <row r="63" spans="2: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  <row r="64" spans="2:1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</row>
    <row r="65" spans="2:1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</row>
    <row r="66" spans="2:1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</row>
    <row r="67" spans="2:1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</row>
    <row r="68" spans="2:15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</row>
    <row r="69" spans="2:1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</row>
    <row r="70" spans="2:15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</row>
    <row r="73" spans="2:1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</row>
    <row r="74" spans="2:1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</row>
    <row r="75" spans="2:1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</row>
    <row r="76" spans="2:1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</row>
    <row r="77" spans="2:1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</row>
    <row r="78" spans="2:1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</row>
    <row r="79" spans="2:1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</row>
    <row r="80" spans="2:1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</row>
    <row r="81" spans="2:1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</row>
    <row r="82" spans="2:1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</row>
    <row r="83" spans="2:1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</row>
    <row r="84" spans="2:1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</row>
    <row r="85" spans="2:15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</row>
    <row r="86" spans="2:1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</row>
    <row r="87" spans="2:15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</row>
    <row r="88" spans="2:1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</row>
    <row r="89" spans="2:15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</row>
    <row r="90" spans="2:1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</row>
    <row r="91" spans="2:15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</row>
    <row r="92" spans="2:1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</row>
    <row r="93" spans="2:15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</row>
    <row r="94" spans="2:1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</row>
    <row r="95" spans="2:15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</row>
    <row r="96" spans="2:1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</row>
    <row r="97" spans="2:15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</row>
    <row r="98" spans="2:1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</row>
    <row r="99" spans="2:15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</row>
    <row r="100" spans="2:1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</row>
    <row r="101" spans="2:1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</row>
    <row r="102" spans="2:1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</row>
    <row r="103" spans="2:1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</row>
    <row r="104" spans="2:15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</row>
    <row r="105" spans="2:1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</row>
    <row r="106" spans="2:1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</row>
    <row r="107" spans="2:1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8" spans="2:1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</row>
    <row r="109" spans="2:1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</row>
    <row r="110" spans="2:1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C5:C1048576 W42:W1048576 X1:XFD1048576 W1:W37 B1:B34 B36:B1048576 D1:V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2019-03-31T13:44:00+00:00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3001207B-37D4-4458-9EF6-4BCE10AA1A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2019-03-31T11:46:44Z</dcterms:modified>
  <cp:contentType>מסמך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